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HS_LSIP\"/>
    </mc:Choice>
  </mc:AlternateContent>
  <xr:revisionPtr revIDLastSave="0" documentId="13_ncr:1_{DA0E7A2D-3EC9-47C8-973A-ABEF667602A4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26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<sst xmlns="http://schemas.openxmlformats.org/spreadsheetml/2006/main" count="2355" uniqueCount="531">
  <si>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</si>
  <si>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</si>
  <si>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</si>
  <si>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</si>
  <si>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</si>
  <si>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</si>
  <si>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</si>
  <si>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</si>
  <si>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</si>
  <si>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</si>
  <si>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</si>
  <si>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</si>
  <si>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</si>
  <si>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</si>
  <si>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</si>
  <si>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</si>
  <si>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</si>
  <si>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</si>
  <si>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</si>
  <si>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</si>
  <si>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</si>
  <si>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</si>
  <si>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</si>
  <si>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</si>
  <si>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</si>
  <si>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</si>
  <si>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</si>
  <si>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</si>
  <si>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</si>
  <si>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</si>
  <si>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</si>
  <si>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</si>
  <si>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</si>
  <si>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</si>
  <si>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</si>
  <si>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</si>
  <si>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</si>
  <si>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</si>
  <si>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</si>
  <si>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</si>
  <si>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</si>
  <si>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</si>
  <si>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</si>
  <si>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</si>
  <si>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</si>
  <si>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</si>
  <si>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</si>
  <si>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</si>
  <si>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</si>
  <si>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</si>
  <si>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</si>
  <si>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</si>
  <si>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</si>
  <si>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</si>
  <si>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</si>
  <si>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</si>
  <si>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</si>
  <si>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</si>
  <si>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</si>
  <si>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</si>
  <si>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</si>
  <si>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</si>
  <si>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</si>
  <si>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</si>
  <si>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</si>
  <si>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</si>
  <si>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</si>
  <si>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</si>
  <si>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</si>
  <si>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</si>
  <si>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</si>
  <si>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</si>
  <si>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</si>
  <si>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</si>
  <si>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</si>
  <si>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</si>
  <si>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</si>
  <si>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</si>
  <si>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</si>
  <si>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</si>
  <si>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</si>
  <si>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</si>
  <si>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</si>
  <si>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</si>
  <si>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</si>
  <si>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</si>
  <si>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</si>
  <si>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</si>
  <si>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</si>
  <si>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</si>
  <si>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</si>
  <si>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</si>
  <si>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</si>
  <si>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</si>
  <si>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</si>
  <si>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</si>
  <si>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</si>
  <si>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</si>
  <si>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</si>
  <si>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</si>
  <si>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</si>
  <si>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</si>
  <si>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</si>
  <si>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</si>
  <si>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</si>
  <si>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</si>
  <si>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</si>
  <si>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</si>
  <si>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</si>
  <si>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</si>
  <si>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</si>
  <si>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</si>
  <si>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</si>
  <si>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</si>
  <si>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</si>
  <si>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</si>
  <si>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</si>
  <si>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</si>
  <si>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</si>
  <si>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</si>
  <si>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</si>
  <si>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</si>
  <si>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</si>
  <si>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</si>
  <si>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</si>
  <si>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</si>
  <si>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</si>
  <si>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</si>
  <si>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</si>
  <si>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</si>
  <si>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</si>
  <si>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</si>
  <si>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</si>
  <si>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</si>
  <si>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</si>
  <si>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</si>
  <si>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</si>
  <si>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</si>
  <si>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</si>
  <si>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</si>
  <si>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</si>
  <si>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</si>
  <si>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</si>
  <si>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</si>
  <si>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</si>
  <si>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</si>
  <si>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</si>
  <si>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</si>
  <si>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</si>
  <si>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</si>
  <si>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</si>
  <si>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</si>
  <si>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</si>
  <si>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</si>
  <si>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</si>
  <si>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</si>
  <si>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</si>
  <si>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</si>
  <si>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</si>
  <si>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</si>
  <si>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</si>
  <si>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</si>
  <si>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</si>
  <si>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</si>
  <si>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</si>
  <si>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</si>
  <si>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</si>
  <si>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</si>
  <si>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</si>
  <si>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</si>
  <si>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</si>
  <si>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</si>
  <si>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</si>
  <si>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</si>
  <si>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</si>
  <si>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</si>
  <si>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</si>
  <si>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</si>
  <si>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</si>
  <si>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</si>
  <si>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</si>
  <si>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</si>
  <si>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</si>
  <si>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</si>
  <si>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</si>
  <si>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</si>
  <si>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</si>
  <si>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</si>
  <si>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</si>
  <si>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</si>
  <si>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</si>
  <si>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</si>
  <si>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</si>
  <si>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</si>
  <si>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</si>
  <si>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</si>
  <si>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</si>
  <si>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</si>
  <si>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</si>
  <si>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</si>
  <si>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</si>
  <si>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</si>
  <si>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</si>
  <si>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</si>
  <si>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</si>
  <si>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</si>
  <si>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</si>
  <si>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</si>
  <si>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</si>
  <si>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</si>
  <si>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</si>
  <si>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</si>
  <si>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</si>
  <si>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</si>
  <si>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</si>
  <si>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</si>
  <si>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</si>
  <si>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</si>
  <si>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</si>
  <si>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</si>
  <si>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</si>
  <si>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</si>
  <si>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</si>
  <si>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</si>
  <si>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</si>
  <si>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</si>
  <si>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</si>
  <si>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</si>
  <si>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</si>
  <si>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</si>
  <si>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</si>
  <si>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</si>
  <si>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</si>
  <si>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</si>
  <si>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</si>
  <si>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</si>
  <si>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</si>
  <si>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</si>
  <si>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</si>
  <si>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</si>
  <si>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</si>
  <si>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</si>
  <si>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</si>
  <si>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</si>
  <si>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</si>
  <si>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</si>
  <si>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</si>
  <si>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</si>
  <si>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</si>
  <si>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</si>
  <si>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</si>
  <si>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</si>
  <si>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</si>
  <si>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</si>
  <si>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</si>
  <si>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</si>
  <si>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</si>
  <si>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</si>
  <si>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</si>
  <si>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</si>
  <si>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</si>
  <si>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</si>
  <si>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</si>
  <si>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</si>
  <si>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</si>
  <si>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</si>
  <si>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</si>
  <si>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</si>
  <si>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</si>
  <si>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</si>
  <si>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</si>
  <si>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</si>
  <si>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</si>
  <si>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</si>
  <si>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</si>
  <si>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</si>
  <si>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</si>
  <si>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</si>
  <si>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</si>
  <si>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</si>
  <si>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</si>
  <si>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</si>
  <si>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</si>
  <si>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</si>
  <si>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</si>
  <si>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</si>
  <si>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</si>
  <si>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</si>
  <si>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</si>
  <si>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</si>
  <si>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</si>
  <si>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</si>
  <si>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</si>
  <si>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</si>
  <si>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</si>
  <si>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</si>
  <si>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</si>
  <si>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</si>
  <si>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</si>
  <si>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</si>
  <si>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</si>
  <si>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</si>
  <si>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</si>
  <si>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</si>
  <si>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</si>
  <si>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</si>
  <si>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</si>
  <si>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</si>
  <si>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</si>
  <si>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</si>
  <si>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</si>
  <si>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</si>
  <si>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</si>
  <si>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</si>
  <si>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</si>
  <si>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</si>
  <si>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</si>
  <si>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</si>
  <si>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</si>
  <si>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</si>
  <si>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</si>
  <si>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</si>
  <si>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</si>
  <si>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</si>
  <si>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</si>
  <si>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</si>
  <si>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</si>
  <si>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</si>
  <si>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</si>
  <si>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</si>
  <si>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</si>
  <si>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</si>
  <si>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</si>
  <si>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</si>
  <si>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</si>
  <si>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</si>
  <si>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</si>
  <si>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</si>
  <si>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</si>
  <si>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</si>
  <si>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</si>
  <si>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</si>
  <si>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</si>
  <si>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</si>
  <si>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</si>
  <si>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</si>
  <si>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</si>
  <si>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</si>
  <si>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</si>
  <si>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</si>
  <si>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</si>
  <si>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</si>
  <si>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</si>
  <si>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</si>
  <si>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</si>
  <si>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</si>
  <si>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</si>
  <si>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</si>
  <si>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</si>
  <si>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</si>
  <si>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</si>
  <si>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</si>
  <si>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</si>
  <si>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</si>
  <si>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</si>
  <si>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</si>
  <si>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</si>
  <si>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</si>
  <si>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</si>
  <si>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</si>
  <si>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</si>
  <si>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</si>
  <si>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</si>
  <si>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</si>
  <si>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</si>
  <si>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</si>
  <si>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</si>
  <si>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</si>
  <si>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</si>
  <si>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</si>
  <si>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</si>
  <si>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</si>
  <si>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</si>
  <si>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</si>
  <si>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</si>
  <si>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</si>
  <si>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</si>
  <si>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</si>
  <si>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</si>
  <si>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</si>
  <si>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</si>
  <si>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</si>
  <si>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</si>
  <si>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</si>
  <si>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</si>
  <si>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</si>
  <si>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</si>
  <si>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</si>
  <si>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</si>
  <si>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</si>
  <si>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</si>
  <si>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</si>
  <si>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</si>
  <si>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</si>
  <si>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</si>
  <si>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</si>
  <si>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</si>
  <si>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</si>
  <si>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</si>
  <si>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</si>
  <si>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</si>
  <si>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</si>
  <si>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</si>
  <si>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</si>
  <si>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</si>
  <si>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</si>
  <si>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</si>
  <si>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</si>
  <si>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</si>
  <si>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</si>
  <si>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</si>
  <si>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</si>
  <si>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</si>
  <si>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</si>
  <si>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</si>
  <si>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</si>
  <si>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</si>
  <si>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</si>
  <si>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</si>
  <si>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</si>
  <si>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</si>
  <si>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</si>
  <si>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</si>
  <si>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</si>
  <si>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</si>
  <si>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</si>
  <si>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</si>
  <si>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</si>
  <si>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</si>
  <si>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</si>
  <si>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</si>
  <si>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</si>
  <si>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</si>
  <si>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</si>
  <si>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</si>
  <si>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</si>
  <si>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</si>
  <si>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</si>
  <si>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</si>
  <si>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</si>
  <si>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</si>
  <si>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</si>
  <si>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</si>
  <si>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</si>
  <si>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</si>
  <si>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</si>
  <si>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</si>
  <si>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</si>
  <si>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</si>
  <si>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</si>
  <si>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</si>
  <si>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</si>
  <si>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</si>
  <si>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</si>
  <si>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</si>
  <si>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</si>
  <si>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</si>
  <si>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</si>
  <si>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</si>
  <si>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</si>
  <si>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</si>
  <si>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</si>
  <si>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</si>
  <si>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</si>
  <si>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</si>
  <si>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</si>
  <si>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</si>
  <si>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</si>
  <si>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</si>
  <si>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</si>
  <si>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</si>
  <si>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</si>
  <si>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</si>
  <si>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</si>
  <si>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</si>
  <si>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</si>
  <si>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</si>
  <si>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</si>
  <si>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</si>
  <si>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</si>
  <si>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</si>
  <si>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</si>
  <si>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</si>
  <si>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</si>
  <si>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</si>
  <si>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</si>
  <si>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</si>
  <si>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</si>
  <si>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</si>
  <si>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</si>
  <si>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</si>
  <si>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</si>
  <si>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</si>
  <si>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</si>
  <si>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</si>
  <si>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</si>
  <si>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</si>
  <si>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</si>
  <si>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</si>
  <si>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</si>
  <si>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</si>
  <si>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</si>
  <si>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</si>
  <si>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</si>
  <si>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</si>
  <si>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</si>
  <si>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</si>
  <si>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</si>
  <si>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</si>
  <si>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</si>
  <si>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</si>
  <si>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</si>
  <si>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</si>
  <si>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</si>
  <si>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automation/Data/Results/Workbooks/LSIPs/HS_LSIP/HS_LSIP_Database.Main.xlsx</t>
  </si>
  <si>
    <t>LSIP</t>
  </si>
  <si>
    <t>15. Heart of the South-West</t>
  </si>
  <si>
    <t>28-02-2024 10:18:41</t>
  </si>
  <si>
    <t>LSIP name</t>
  </si>
  <si>
    <t>Heart of the South-West</t>
  </si>
  <si>
    <t>29 02 2024 04:13:09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</si>
</sst>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0.20470809402315382</c:v>
                </c:pt>
                <c:pt idx="2">
                  <c:v>-1.762607707359376</c:v>
                </c:pt>
                <c:pt idx="3">
                  <c:v>-0.25731662857702009</c:v>
                </c:pt>
                <c:pt idx="4">
                  <c:v>0.74841171952966246</c:v>
                </c:pt>
                <c:pt idx="5">
                  <c:v>-0.8634589226217626</c:v>
                </c:pt>
                <c:pt idx="7">
                  <c:v>1.3121062539194872</c:v>
                </c:pt>
                <c:pt idx="8">
                  <c:v>-1.6832733227890251</c:v>
                </c:pt>
                <c:pt idx="9">
                  <c:v>-0.28845932867092028</c:v>
                </c:pt>
                <c:pt idx="10">
                  <c:v>6.7329958645867549E-2</c:v>
                </c:pt>
                <c:pt idx="11">
                  <c:v>0.90481696396622624</c:v>
                </c:pt>
                <c:pt idx="12">
                  <c:v>0.80318222175150833</c:v>
                </c:pt>
                <c:pt idx="13">
                  <c:v>-4.5511144678435089</c:v>
                </c:pt>
                <c:pt idx="14">
                  <c:v>3.7019406031790325</c:v>
                </c:pt>
                <c:pt idx="15">
                  <c:v>-0.26367492809955539</c:v>
                </c:pt>
                <c:pt idx="17">
                  <c:v>2.7113512419004282</c:v>
                </c:pt>
                <c:pt idx="18">
                  <c:v>-0.48049889104693211</c:v>
                </c:pt>
                <c:pt idx="19">
                  <c:v>0.1588582333831301</c:v>
                </c:pt>
                <c:pt idx="20">
                  <c:v>0.83923831684598049</c:v>
                </c:pt>
                <c:pt idx="22">
                  <c:v>0.72028088404556545</c:v>
                </c:pt>
                <c:pt idx="24">
                  <c:v>0.92791735615571636</c:v>
                </c:pt>
                <c:pt idx="25">
                  <c:v>0.12994961038210739</c:v>
                </c:pt>
                <c:pt idx="26">
                  <c:v>1.1803692687492484</c:v>
                </c:pt>
                <c:pt idx="27">
                  <c:v>0.84556094616115018</c:v>
                </c:pt>
                <c:pt idx="29">
                  <c:v>-1.7824962689048873</c:v>
                </c:pt>
                <c:pt idx="30">
                  <c:v>27.995428060285342</c:v>
                </c:pt>
                <c:pt idx="31">
                  <c:v>-1.3099298314660501</c:v>
                </c:pt>
                <c:pt idx="32">
                  <c:v>2.5637511092189591</c:v>
                </c:pt>
                <c:pt idx="33">
                  <c:v>4.3547354680896655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0.64855849109184405</c:v>
                </c:pt>
                <c:pt idx="2">
                  <c:v>1.3753981275254068</c:v>
                </c:pt>
                <c:pt idx="3">
                  <c:v>0.43067680559447652</c:v>
                </c:pt>
                <c:pt idx="4">
                  <c:v>0.2077283970629118</c:v>
                </c:pt>
                <c:pt idx="5">
                  <c:v>0.88428651651093482</c:v>
                </c:pt>
                <c:pt idx="7">
                  <c:v>0.34446396635547938</c:v>
                </c:pt>
                <c:pt idx="8">
                  <c:v>1.81706354570772</c:v>
                </c:pt>
                <c:pt idx="9">
                  <c:v>1.2276857689295539</c:v>
                </c:pt>
                <c:pt idx="10">
                  <c:v>0.96933372736838219</c:v>
                </c:pt>
                <c:pt idx="11">
                  <c:v>-0.59275066473828408</c:v>
                </c:pt>
                <c:pt idx="12">
                  <c:v>-0.39066683493113041</c:v>
                </c:pt>
                <c:pt idx="13">
                  <c:v>0.79778213287409194</c:v>
                </c:pt>
                <c:pt idx="14">
                  <c:v>-0.28480763518974328</c:v>
                </c:pt>
                <c:pt idx="15">
                  <c:v>0.85058270042868145</c:v>
                </c:pt>
                <c:pt idx="17">
                  <c:v>1.3544481659014673</c:v>
                </c:pt>
                <c:pt idx="18">
                  <c:v>0.19567009411263214</c:v>
                </c:pt>
                <c:pt idx="19">
                  <c:v>7.342327333874632E-2</c:v>
                </c:pt>
                <c:pt idx="20">
                  <c:v>0.52415806356693739</c:v>
                </c:pt>
                <c:pt idx="22">
                  <c:v>1.3217579174267691</c:v>
                </c:pt>
                <c:pt idx="24">
                  <c:v>-0.42522303621271851</c:v>
                </c:pt>
                <c:pt idx="25">
                  <c:v>-1.4348986763748073</c:v>
                </c:pt>
                <c:pt idx="26">
                  <c:v>-1.6032280966348345</c:v>
                </c:pt>
                <c:pt idx="27">
                  <c:v>-0.78756354039209997</c:v>
                </c:pt>
                <c:pt idx="29">
                  <c:v>0.97135627098989819</c:v>
                </c:pt>
                <c:pt idx="30">
                  <c:v>-0.67885780147158847</c:v>
                </c:pt>
                <c:pt idx="31">
                  <c:v>-3.6913508450161281</c:v>
                </c:pt>
                <c:pt idx="32">
                  <c:v>0.37565032534274678</c:v>
                </c:pt>
                <c:pt idx="33">
                  <c:v>0.1468988493402712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23.84500000000002</c:v>
                </c:pt>
                <c:pt idx="1">
                  <c:v>19.608000000000033</c:v>
                </c:pt>
                <c:pt idx="2">
                  <c:v>21.54199999999998</c:v>
                </c:pt>
                <c:pt idx="3">
                  <c:v>18.276000000000021</c:v>
                </c:pt>
                <c:pt idx="4">
                  <c:v>20.151000000000046</c:v>
                </c:pt>
                <c:pt idx="5">
                  <c:v>18.276000000000032</c:v>
                </c:pt>
                <c:pt idx="6">
                  <c:v>19.603000000000005</c:v>
                </c:pt>
                <c:pt idx="7">
                  <c:v>23.765000000000008</c:v>
                </c:pt>
                <c:pt idx="8">
                  <c:v>21.878000000000039</c:v>
                </c:pt>
                <c:pt idx="9">
                  <c:v>17.497000000000011</c:v>
                </c:pt>
                <c:pt idx="10">
                  <c:v>20.742000000000061</c:v>
                </c:pt>
                <c:pt idx="11">
                  <c:v>20.891999999999971</c:v>
                </c:pt>
                <c:pt idx="12">
                  <c:v>21.024999999999945</c:v>
                </c:pt>
                <c:pt idx="13">
                  <c:v>21.236999999999977</c:v>
                </c:pt>
                <c:pt idx="14">
                  <c:v>21.371999999999968</c:v>
                </c:pt>
                <c:pt idx="15">
                  <c:v>21.410999999999994</c:v>
                </c:pt>
                <c:pt idx="16">
                  <c:v>21.462999999999951</c:v>
                </c:pt>
                <c:pt idx="17">
                  <c:v>21.512000000000043</c:v>
                </c:pt>
                <c:pt idx="18">
                  <c:v>21.553999999999967</c:v>
                </c:pt>
                <c:pt idx="19">
                  <c:v>21.594000000000008</c:v>
                </c:pt>
                <c:pt idx="20">
                  <c:v>21.658000000000012</c:v>
                </c:pt>
                <c:pt idx="21">
                  <c:v>21.720000000000017</c:v>
                </c:pt>
                <c:pt idx="22">
                  <c:v>21.780000000000044</c:v>
                </c:pt>
                <c:pt idx="23">
                  <c:v>21.836000000000016</c:v>
                </c:pt>
                <c:pt idx="24" formatCode="#,##0.00">
                  <c:v>21.889999999999937</c:v>
                </c:pt>
                <c:pt idx="25">
                  <c:v>21.941999999999993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1.480000000000002</c:v>
                </c:pt>
                <c:pt idx="1">
                  <c:v>1.4880000000000013</c:v>
                </c:pt>
                <c:pt idx="2">
                  <c:v>1.7579999999999976</c:v>
                </c:pt>
                <c:pt idx="3">
                  <c:v>1.4370000000000043</c:v>
                </c:pt>
                <c:pt idx="4">
                  <c:v>0.78999999999999848</c:v>
                </c:pt>
                <c:pt idx="5">
                  <c:v>1.5829999999999982</c:v>
                </c:pt>
                <c:pt idx="6">
                  <c:v>1.1279999999999977</c:v>
                </c:pt>
                <c:pt idx="7">
                  <c:v>1.2350000000000017</c:v>
                </c:pt>
                <c:pt idx="8">
                  <c:v>1.637000000000002</c:v>
                </c:pt>
                <c:pt idx="9">
                  <c:v>1.4630000000000025</c:v>
                </c:pt>
                <c:pt idx="10">
                  <c:v>1.4819999999999964</c:v>
                </c:pt>
                <c:pt idx="11">
                  <c:v>1.4020000000000017</c:v>
                </c:pt>
                <c:pt idx="12">
                  <c:v>1.3699999999999992</c:v>
                </c:pt>
                <c:pt idx="13">
                  <c:v>1.3020000000000018</c:v>
                </c:pt>
                <c:pt idx="14">
                  <c:v>1.2339999999999998</c:v>
                </c:pt>
                <c:pt idx="15">
                  <c:v>1.1799999999999986</c:v>
                </c:pt>
                <c:pt idx="16">
                  <c:v>1.1349999999999993</c:v>
                </c:pt>
                <c:pt idx="17">
                  <c:v>1.0919999999999996</c:v>
                </c:pt>
                <c:pt idx="18">
                  <c:v>1.0530000000000004</c:v>
                </c:pt>
                <c:pt idx="19">
                  <c:v>1.0169999999999995</c:v>
                </c:pt>
                <c:pt idx="20">
                  <c:v>0.98600000000000099</c:v>
                </c:pt>
                <c:pt idx="21">
                  <c:v>0.9519999999999974</c:v>
                </c:pt>
                <c:pt idx="22">
                  <c:v>0.92099999999999893</c:v>
                </c:pt>
                <c:pt idx="23">
                  <c:v>0.89300000000000057</c:v>
                </c:pt>
                <c:pt idx="24" formatCode="#,##0.00">
                  <c:v>0.86699999999999933</c:v>
                </c:pt>
                <c:pt idx="25">
                  <c:v>0.84300000000000175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4.9840000000000027</c:v>
                </c:pt>
                <c:pt idx="1">
                  <c:v>3.9860000000000069</c:v>
                </c:pt>
                <c:pt idx="2">
                  <c:v>3.6549999999999985</c:v>
                </c:pt>
                <c:pt idx="3">
                  <c:v>4.551999999999996</c:v>
                </c:pt>
                <c:pt idx="4">
                  <c:v>2.330000000000005</c:v>
                </c:pt>
                <c:pt idx="5">
                  <c:v>1.9569999999999999</c:v>
                </c:pt>
                <c:pt idx="6">
                  <c:v>4.1780000000000008</c:v>
                </c:pt>
                <c:pt idx="7">
                  <c:v>4.0729999999999986</c:v>
                </c:pt>
                <c:pt idx="8">
                  <c:v>5.1979999999999924</c:v>
                </c:pt>
                <c:pt idx="9">
                  <c:v>4.3919999999999986</c:v>
                </c:pt>
                <c:pt idx="10">
                  <c:v>6.7229999999999972</c:v>
                </c:pt>
                <c:pt idx="11">
                  <c:v>6.5580000000000069</c:v>
                </c:pt>
                <c:pt idx="12">
                  <c:v>6.3960000000000088</c:v>
                </c:pt>
                <c:pt idx="13">
                  <c:v>6.3490000000000011</c:v>
                </c:pt>
                <c:pt idx="14">
                  <c:v>6.3199999999999878</c:v>
                </c:pt>
                <c:pt idx="15">
                  <c:v>6.296000000000002</c:v>
                </c:pt>
                <c:pt idx="16">
                  <c:v>6.270000000000004</c:v>
                </c:pt>
                <c:pt idx="17">
                  <c:v>6.2460000000000084</c:v>
                </c:pt>
                <c:pt idx="18">
                  <c:v>6.2200000000000051</c:v>
                </c:pt>
                <c:pt idx="19">
                  <c:v>6.1959999999999784</c:v>
                </c:pt>
                <c:pt idx="20">
                  <c:v>6.174000000000003</c:v>
                </c:pt>
                <c:pt idx="21">
                  <c:v>6.1529999999999987</c:v>
                </c:pt>
                <c:pt idx="22">
                  <c:v>6.1319999999999997</c:v>
                </c:pt>
                <c:pt idx="23">
                  <c:v>6.1110000000000015</c:v>
                </c:pt>
                <c:pt idx="24" formatCode="#,##0.00">
                  <c:v>6.0910000000000073</c:v>
                </c:pt>
                <c:pt idx="25">
                  <c:v>6.0699999999999967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3.9459999999999993</c:v>
                </c:pt>
                <c:pt idx="1">
                  <c:v>6.0999999999999828</c:v>
                </c:pt>
                <c:pt idx="2">
                  <c:v>5.6110000000000069</c:v>
                </c:pt>
                <c:pt idx="3">
                  <c:v>4.9859999999999989</c:v>
                </c:pt>
                <c:pt idx="4">
                  <c:v>6.2240000000000117</c:v>
                </c:pt>
                <c:pt idx="5">
                  <c:v>6.0230000000000121</c:v>
                </c:pt>
                <c:pt idx="6">
                  <c:v>6.7839999999999989</c:v>
                </c:pt>
                <c:pt idx="7">
                  <c:v>5.6159999999999943</c:v>
                </c:pt>
                <c:pt idx="8">
                  <c:v>6.1480000000000077</c:v>
                </c:pt>
                <c:pt idx="9">
                  <c:v>5.9560000000000048</c:v>
                </c:pt>
                <c:pt idx="10">
                  <c:v>5.5050000000000017</c:v>
                </c:pt>
                <c:pt idx="11">
                  <c:v>5.3979999999999997</c:v>
                </c:pt>
                <c:pt idx="12">
                  <c:v>5.3660000000000059</c:v>
                </c:pt>
                <c:pt idx="13">
                  <c:v>5.4549999999999965</c:v>
                </c:pt>
                <c:pt idx="14">
                  <c:v>5.6969999999999956</c:v>
                </c:pt>
                <c:pt idx="15">
                  <c:v>5.8330000000000153</c:v>
                </c:pt>
                <c:pt idx="16">
                  <c:v>5.933999999999986</c:v>
                </c:pt>
                <c:pt idx="17">
                  <c:v>6.0100000000000042</c:v>
                </c:pt>
                <c:pt idx="18">
                  <c:v>6.0699999999999896</c:v>
                </c:pt>
                <c:pt idx="19">
                  <c:v>6.1219999999999901</c:v>
                </c:pt>
                <c:pt idx="20">
                  <c:v>6.1680000000000073</c:v>
                </c:pt>
                <c:pt idx="21">
                  <c:v>6.210000000000008</c:v>
                </c:pt>
                <c:pt idx="22">
                  <c:v>6.2509999999999994</c:v>
                </c:pt>
                <c:pt idx="23">
                  <c:v>6.2890000000000166</c:v>
                </c:pt>
                <c:pt idx="24" formatCode="#,##0.00">
                  <c:v>6.3269999999999875</c:v>
                </c:pt>
                <c:pt idx="25">
                  <c:v>6.3640000000000034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13.024999999999988</c:v>
                </c:pt>
                <c:pt idx="1">
                  <c:v>11.497000000000009</c:v>
                </c:pt>
                <c:pt idx="2">
                  <c:v>12.78599999999998</c:v>
                </c:pt>
                <c:pt idx="3">
                  <c:v>12.747999999999962</c:v>
                </c:pt>
                <c:pt idx="4">
                  <c:v>11.547999999999998</c:v>
                </c:pt>
                <c:pt idx="5">
                  <c:v>13.635999999999994</c:v>
                </c:pt>
                <c:pt idx="6">
                  <c:v>16.506000000000039</c:v>
                </c:pt>
                <c:pt idx="7">
                  <c:v>14.524999999999954</c:v>
                </c:pt>
                <c:pt idx="8">
                  <c:v>13.870999999999976</c:v>
                </c:pt>
                <c:pt idx="9">
                  <c:v>14.178000000000003</c:v>
                </c:pt>
                <c:pt idx="10">
                  <c:v>14.459999999999981</c:v>
                </c:pt>
                <c:pt idx="11">
                  <c:v>14.270999999999981</c:v>
                </c:pt>
                <c:pt idx="12">
                  <c:v>14.096</c:v>
                </c:pt>
                <c:pt idx="13">
                  <c:v>13.994999999999976</c:v>
                </c:pt>
                <c:pt idx="14">
                  <c:v>13.795999999999999</c:v>
                </c:pt>
                <c:pt idx="15">
                  <c:v>13.540999999999986</c:v>
                </c:pt>
                <c:pt idx="16">
                  <c:v>13.319999999999975</c:v>
                </c:pt>
                <c:pt idx="17">
                  <c:v>13.092999999999973</c:v>
                </c:pt>
                <c:pt idx="18">
                  <c:v>12.864000000000004</c:v>
                </c:pt>
                <c:pt idx="19">
                  <c:v>12.636000000000008</c:v>
                </c:pt>
                <c:pt idx="20">
                  <c:v>12.415999999999968</c:v>
                </c:pt>
                <c:pt idx="21">
                  <c:v>12.198000000000034</c:v>
                </c:pt>
                <c:pt idx="22">
                  <c:v>11.981999999999976</c:v>
                </c:pt>
                <c:pt idx="23">
                  <c:v>11.767999999999979</c:v>
                </c:pt>
                <c:pt idx="24" formatCode="#,##0.00">
                  <c:v>11.55700000000002</c:v>
                </c:pt>
                <c:pt idx="25">
                  <c:v>11.346999999999982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10.326999999999982</c:v>
                </c:pt>
                <c:pt idx="1">
                  <c:v>12.040999999999954</c:v>
                </c:pt>
                <c:pt idx="2">
                  <c:v>12.779999999999992</c:v>
                </c:pt>
                <c:pt idx="3">
                  <c:v>13.455999999999968</c:v>
                </c:pt>
                <c:pt idx="4">
                  <c:v>10.649999999999975</c:v>
                </c:pt>
                <c:pt idx="5">
                  <c:v>12.127000000000031</c:v>
                </c:pt>
                <c:pt idx="6">
                  <c:v>12.550000000000013</c:v>
                </c:pt>
                <c:pt idx="7">
                  <c:v>14.60300000000001</c:v>
                </c:pt>
                <c:pt idx="8">
                  <c:v>12.14300000000001</c:v>
                </c:pt>
                <c:pt idx="9">
                  <c:v>12.608999999999991</c:v>
                </c:pt>
                <c:pt idx="10">
                  <c:v>12.205999999999998</c:v>
                </c:pt>
                <c:pt idx="11">
                  <c:v>12.331999999999963</c:v>
                </c:pt>
                <c:pt idx="12">
                  <c:v>12.151999999999994</c:v>
                </c:pt>
                <c:pt idx="13">
                  <c:v>12.014999999999974</c:v>
                </c:pt>
                <c:pt idx="14">
                  <c:v>11.867000000000029</c:v>
                </c:pt>
                <c:pt idx="15">
                  <c:v>11.738999999999983</c:v>
                </c:pt>
                <c:pt idx="16">
                  <c:v>11.530999999999999</c:v>
                </c:pt>
                <c:pt idx="17">
                  <c:v>11.325999999999997</c:v>
                </c:pt>
                <c:pt idx="18">
                  <c:v>11.124999999999996</c:v>
                </c:pt>
                <c:pt idx="19">
                  <c:v>10.926999999999996</c:v>
                </c:pt>
                <c:pt idx="20">
                  <c:v>10.740999999999946</c:v>
                </c:pt>
                <c:pt idx="21">
                  <c:v>10.554000000000068</c:v>
                </c:pt>
                <c:pt idx="22">
                  <c:v>10.369000000000019</c:v>
                </c:pt>
                <c:pt idx="23">
                  <c:v>10.185999999999991</c:v>
                </c:pt>
                <c:pt idx="24" formatCode="#,##0.00">
                  <c:v>10.004999999999994</c:v>
                </c:pt>
                <c:pt idx="25">
                  <c:v>9.8270000000000017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53.01400000000006</c:v>
                </c:pt>
                <c:pt idx="1">
                  <c:v>48.559000000000033</c:v>
                </c:pt>
                <c:pt idx="2">
                  <c:v>52.300000000000082</c:v>
                </c:pt>
                <c:pt idx="3">
                  <c:v>49.138999999999825</c:v>
                </c:pt>
                <c:pt idx="4">
                  <c:v>52.448000000000057</c:v>
                </c:pt>
                <c:pt idx="5">
                  <c:v>48.006000000000007</c:v>
                </c:pt>
                <c:pt idx="6">
                  <c:v>47.60299999999993</c:v>
                </c:pt>
                <c:pt idx="7">
                  <c:v>47.51299999999987</c:v>
                </c:pt>
                <c:pt idx="8">
                  <c:v>50.258999999999922</c:v>
                </c:pt>
                <c:pt idx="9">
                  <c:v>49.746999999999893</c:v>
                </c:pt>
                <c:pt idx="10">
                  <c:v>50.275000000000119</c:v>
                </c:pt>
                <c:pt idx="11">
                  <c:v>48.786000000000087</c:v>
                </c:pt>
                <c:pt idx="12">
                  <c:v>48.271999999999977</c:v>
                </c:pt>
                <c:pt idx="13">
                  <c:v>47.855000000000054</c:v>
                </c:pt>
                <c:pt idx="14">
                  <c:v>47.547000000000047</c:v>
                </c:pt>
                <c:pt idx="15">
                  <c:v>47.249000000000152</c:v>
                </c:pt>
                <c:pt idx="16">
                  <c:v>47.22100000000021</c:v>
                </c:pt>
                <c:pt idx="17">
                  <c:v>47.183000000000057</c:v>
                </c:pt>
                <c:pt idx="18">
                  <c:v>47.149000000000093</c:v>
                </c:pt>
                <c:pt idx="19">
                  <c:v>47.117999999999988</c:v>
                </c:pt>
                <c:pt idx="20">
                  <c:v>47.149999999999906</c:v>
                </c:pt>
                <c:pt idx="21">
                  <c:v>47.135000000000126</c:v>
                </c:pt>
                <c:pt idx="22">
                  <c:v>47.121999999999929</c:v>
                </c:pt>
                <c:pt idx="23">
                  <c:v>47.112999999999964</c:v>
                </c:pt>
                <c:pt idx="24" formatCode="#,##0.00">
                  <c:v>47.107999999999997</c:v>
                </c:pt>
                <c:pt idx="25">
                  <c:v>47.162000000000027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57.696999999999818</c:v>
                </c:pt>
                <c:pt idx="1">
                  <c:v>57.200000000000145</c:v>
                </c:pt>
                <c:pt idx="2">
                  <c:v>58.049000000000063</c:v>
                </c:pt>
                <c:pt idx="3">
                  <c:v>60.099000000000068</c:v>
                </c:pt>
                <c:pt idx="4">
                  <c:v>62.245000000000147</c:v>
                </c:pt>
                <c:pt idx="5">
                  <c:v>64.0180000000001</c:v>
                </c:pt>
                <c:pt idx="6">
                  <c:v>63.71700000000002</c:v>
                </c:pt>
                <c:pt idx="7">
                  <c:v>66.663000000000238</c:v>
                </c:pt>
                <c:pt idx="8">
                  <c:v>64.911000000000072</c:v>
                </c:pt>
                <c:pt idx="9">
                  <c:v>67.497999999999934</c:v>
                </c:pt>
                <c:pt idx="10">
                  <c:v>66.357000000000099</c:v>
                </c:pt>
                <c:pt idx="11">
                  <c:v>65.919999999999916</c:v>
                </c:pt>
                <c:pt idx="12">
                  <c:v>67.090000000000089</c:v>
                </c:pt>
                <c:pt idx="13">
                  <c:v>69.574000000000012</c:v>
                </c:pt>
                <c:pt idx="14">
                  <c:v>71.510000000000133</c:v>
                </c:pt>
                <c:pt idx="15">
                  <c:v>72.424999999999926</c:v>
                </c:pt>
                <c:pt idx="16">
                  <c:v>73.265000000000185</c:v>
                </c:pt>
                <c:pt idx="17">
                  <c:v>73.946999999999804</c:v>
                </c:pt>
                <c:pt idx="18">
                  <c:v>74.718999999999951</c:v>
                </c:pt>
                <c:pt idx="19">
                  <c:v>75.458000000000013</c:v>
                </c:pt>
                <c:pt idx="20">
                  <c:v>76.295999999999879</c:v>
                </c:pt>
                <c:pt idx="21">
                  <c:v>77.156000000000205</c:v>
                </c:pt>
                <c:pt idx="22">
                  <c:v>78.039999999999878</c:v>
                </c:pt>
                <c:pt idx="23">
                  <c:v>78.945999999999884</c:v>
                </c:pt>
                <c:pt idx="24" formatCode="#,##0.00">
                  <c:v>79.867000000000004</c:v>
                </c:pt>
                <c:pt idx="25">
                  <c:v>80.803000000000011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133.59700000000015</c:v>
                </c:pt>
                <c:pt idx="1">
                  <c:v>130.35700000000003</c:v>
                </c:pt>
                <c:pt idx="2">
                  <c:v>129.36600000000004</c:v>
                </c:pt>
                <c:pt idx="3">
                  <c:v>131.81799999999998</c:v>
                </c:pt>
                <c:pt idx="4">
                  <c:v>127.70400000000026</c:v>
                </c:pt>
                <c:pt idx="5">
                  <c:v>132.27599999999995</c:v>
                </c:pt>
                <c:pt idx="6">
                  <c:v>137.54899999999975</c:v>
                </c:pt>
                <c:pt idx="7">
                  <c:v>132.96499999999978</c:v>
                </c:pt>
                <c:pt idx="8">
                  <c:v>128.57300000000026</c:v>
                </c:pt>
                <c:pt idx="9">
                  <c:v>130.77199999999968</c:v>
                </c:pt>
                <c:pt idx="10">
                  <c:v>133.32999999999998</c:v>
                </c:pt>
                <c:pt idx="11">
                  <c:v>133.71299999999997</c:v>
                </c:pt>
                <c:pt idx="12">
                  <c:v>133.75399999999965</c:v>
                </c:pt>
                <c:pt idx="13">
                  <c:v>133.64600000000041</c:v>
                </c:pt>
                <c:pt idx="14">
                  <c:v>133.72199999999964</c:v>
                </c:pt>
                <c:pt idx="15">
                  <c:v>133.90999999999985</c:v>
                </c:pt>
                <c:pt idx="16">
                  <c:v>134.01299999999986</c:v>
                </c:pt>
                <c:pt idx="17">
                  <c:v>134.09400000000005</c:v>
                </c:pt>
                <c:pt idx="18">
                  <c:v>134.15899999999979</c:v>
                </c:pt>
                <c:pt idx="19">
                  <c:v>134.21800000000002</c:v>
                </c:pt>
                <c:pt idx="20">
                  <c:v>134.2969999999998</c:v>
                </c:pt>
                <c:pt idx="21">
                  <c:v>134.38500000000045</c:v>
                </c:pt>
                <c:pt idx="22">
                  <c:v>134.46600000000012</c:v>
                </c:pt>
                <c:pt idx="23">
                  <c:v>134.59399999999982</c:v>
                </c:pt>
                <c:pt idx="24" formatCode="#,##0.00">
                  <c:v>134.70599999999988</c:v>
                </c:pt>
                <c:pt idx="25">
                  <c:v>134.80599999999995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33.581000000000039</c:v>
                </c:pt>
                <c:pt idx="1">
                  <c:v>31.403999999999918</c:v>
                </c:pt>
                <c:pt idx="2">
                  <c:v>31.682000000000009</c:v>
                </c:pt>
                <c:pt idx="3">
                  <c:v>31.896000000000051</c:v>
                </c:pt>
                <c:pt idx="4">
                  <c:v>28.675000000000068</c:v>
                </c:pt>
                <c:pt idx="5">
                  <c:v>34.83900000000007</c:v>
                </c:pt>
                <c:pt idx="6">
                  <c:v>32.792000000000051</c:v>
                </c:pt>
                <c:pt idx="7">
                  <c:v>30.360999999999983</c:v>
                </c:pt>
                <c:pt idx="8">
                  <c:v>34.420999999999985</c:v>
                </c:pt>
                <c:pt idx="9">
                  <c:v>34.582999999999984</c:v>
                </c:pt>
                <c:pt idx="10">
                  <c:v>34.010000000000034</c:v>
                </c:pt>
                <c:pt idx="11">
                  <c:v>35.072000000000038</c:v>
                </c:pt>
                <c:pt idx="12">
                  <c:v>34.808000000000106</c:v>
                </c:pt>
                <c:pt idx="13">
                  <c:v>34.844000000000079</c:v>
                </c:pt>
                <c:pt idx="14">
                  <c:v>34.991000000000035</c:v>
                </c:pt>
                <c:pt idx="15">
                  <c:v>35.038000000000039</c:v>
                </c:pt>
                <c:pt idx="16">
                  <c:v>35.048000000000016</c:v>
                </c:pt>
                <c:pt idx="17">
                  <c:v>35.053999999999967</c:v>
                </c:pt>
                <c:pt idx="18">
                  <c:v>35.05400000000003</c:v>
                </c:pt>
                <c:pt idx="19">
                  <c:v>35.052999999999983</c:v>
                </c:pt>
                <c:pt idx="20">
                  <c:v>35.060000000000016</c:v>
                </c:pt>
                <c:pt idx="21">
                  <c:v>35.057000000000031</c:v>
                </c:pt>
                <c:pt idx="22">
                  <c:v>35.052000000000049</c:v>
                </c:pt>
                <c:pt idx="23">
                  <c:v>35.043999999999947</c:v>
                </c:pt>
                <c:pt idx="24" formatCode="#,##0.00">
                  <c:v>35.033000000000023</c:v>
                </c:pt>
                <c:pt idx="25">
                  <c:v>35.022000000000112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66.815000000000012</c:v>
                </c:pt>
                <c:pt idx="1">
                  <c:v>67.917000000000044</c:v>
                </c:pt>
                <c:pt idx="2">
                  <c:v>66.379000000000048</c:v>
                </c:pt>
                <c:pt idx="3">
                  <c:v>67.818999999999932</c:v>
                </c:pt>
                <c:pt idx="4">
                  <c:v>74.585000000000164</c:v>
                </c:pt>
                <c:pt idx="5">
                  <c:v>68.752999999999844</c:v>
                </c:pt>
                <c:pt idx="6">
                  <c:v>73.885999999999967</c:v>
                </c:pt>
                <c:pt idx="7">
                  <c:v>82.656999999999996</c:v>
                </c:pt>
                <c:pt idx="8">
                  <c:v>87.186000000000163</c:v>
                </c:pt>
                <c:pt idx="9">
                  <c:v>81.646000000000029</c:v>
                </c:pt>
                <c:pt idx="10">
                  <c:v>78.592999999999989</c:v>
                </c:pt>
                <c:pt idx="11">
                  <c:v>75.364999999999995</c:v>
                </c:pt>
                <c:pt idx="12">
                  <c:v>77.467000000000084</c:v>
                </c:pt>
                <c:pt idx="13">
                  <c:v>80.442000000000107</c:v>
                </c:pt>
                <c:pt idx="14">
                  <c:v>82.982999999999976</c:v>
                </c:pt>
                <c:pt idx="15">
                  <c:v>84.653999999999954</c:v>
                </c:pt>
                <c:pt idx="16">
                  <c:v>86.133999999999986</c:v>
                </c:pt>
                <c:pt idx="17">
                  <c:v>87.478000000000037</c:v>
                </c:pt>
                <c:pt idx="18">
                  <c:v>88.738999999999962</c:v>
                </c:pt>
                <c:pt idx="19">
                  <c:v>89.934999999999832</c:v>
                </c:pt>
                <c:pt idx="20">
                  <c:v>91.110000000000014</c:v>
                </c:pt>
                <c:pt idx="21">
                  <c:v>92.22300000000007</c:v>
                </c:pt>
                <c:pt idx="22">
                  <c:v>93.289999999999949</c:v>
                </c:pt>
                <c:pt idx="23">
                  <c:v>94.303000000000026</c:v>
                </c:pt>
                <c:pt idx="24" formatCode="#,##0.00">
                  <c:v>95.260000000000105</c:v>
                </c:pt>
                <c:pt idx="25">
                  <c:v>96.166999999999845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3.9869999999999997</c:v>
                </c:pt>
                <c:pt idx="1">
                  <c:v>6.6340000000000012</c:v>
                </c:pt>
                <c:pt idx="2">
                  <c:v>6.4460000000000157</c:v>
                </c:pt>
                <c:pt idx="3">
                  <c:v>4.1480000000000006</c:v>
                </c:pt>
                <c:pt idx="4">
                  <c:v>5.9449999999999985</c:v>
                </c:pt>
                <c:pt idx="5">
                  <c:v>4.3999999999999995</c:v>
                </c:pt>
                <c:pt idx="6">
                  <c:v>4.1979999999999933</c:v>
                </c:pt>
                <c:pt idx="7">
                  <c:v>5.1100000000000021</c:v>
                </c:pt>
                <c:pt idx="8">
                  <c:v>5.1200000000000072</c:v>
                </c:pt>
                <c:pt idx="9">
                  <c:v>5.6780000000000008</c:v>
                </c:pt>
                <c:pt idx="10">
                  <c:v>5.276999999999993</c:v>
                </c:pt>
                <c:pt idx="11">
                  <c:v>5.2229999999999928</c:v>
                </c:pt>
                <c:pt idx="12">
                  <c:v>5.1990000000000141</c:v>
                </c:pt>
                <c:pt idx="13">
                  <c:v>5.1719999999999882</c:v>
                </c:pt>
                <c:pt idx="14">
                  <c:v>5.1529999999999996</c:v>
                </c:pt>
                <c:pt idx="15">
                  <c:v>5.1490000000000142</c:v>
                </c:pt>
                <c:pt idx="16">
                  <c:v>5.1400000000000068</c:v>
                </c:pt>
                <c:pt idx="17">
                  <c:v>5.1319999999999961</c:v>
                </c:pt>
                <c:pt idx="18">
                  <c:v>5.1230000000000127</c:v>
                </c:pt>
                <c:pt idx="19">
                  <c:v>5.1139999999999946</c:v>
                </c:pt>
                <c:pt idx="20">
                  <c:v>5.1030000000000149</c:v>
                </c:pt>
                <c:pt idx="21">
                  <c:v>5.0930000000000044</c:v>
                </c:pt>
                <c:pt idx="22">
                  <c:v>5.0840000000000076</c:v>
                </c:pt>
                <c:pt idx="23">
                  <c:v>5.073999999999999</c:v>
                </c:pt>
                <c:pt idx="24" formatCode="#,##0.00">
                  <c:v>5.0649999999999995</c:v>
                </c:pt>
                <c:pt idx="25">
                  <c:v>5.0560000000000072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15.131000000000002</c:v>
                </c:pt>
                <c:pt idx="1">
                  <c:v>15.416000000000027</c:v>
                </c:pt>
                <c:pt idx="2">
                  <c:v>12.785999999999991</c:v>
                </c:pt>
                <c:pt idx="3">
                  <c:v>14.784000000000038</c:v>
                </c:pt>
                <c:pt idx="4">
                  <c:v>14.793999999999965</c:v>
                </c:pt>
                <c:pt idx="5">
                  <c:v>17.798999999999975</c:v>
                </c:pt>
                <c:pt idx="6">
                  <c:v>17.799000000000035</c:v>
                </c:pt>
                <c:pt idx="7">
                  <c:v>19.080000000000052</c:v>
                </c:pt>
                <c:pt idx="8">
                  <c:v>19.429999999999986</c:v>
                </c:pt>
                <c:pt idx="9">
                  <c:v>14.622999999999978</c:v>
                </c:pt>
                <c:pt idx="10">
                  <c:v>14.101000000000017</c:v>
                </c:pt>
                <c:pt idx="11">
                  <c:v>14.346000000000004</c:v>
                </c:pt>
                <c:pt idx="12">
                  <c:v>14.438000000000018</c:v>
                </c:pt>
                <c:pt idx="13">
                  <c:v>14.656999999999972</c:v>
                </c:pt>
                <c:pt idx="14">
                  <c:v>14.824999999999978</c:v>
                </c:pt>
                <c:pt idx="15">
                  <c:v>14.962999999999987</c:v>
                </c:pt>
                <c:pt idx="16">
                  <c:v>15.08600000000007</c:v>
                </c:pt>
                <c:pt idx="17">
                  <c:v>15.185000000000022</c:v>
                </c:pt>
                <c:pt idx="18">
                  <c:v>15.277999999999981</c:v>
                </c:pt>
                <c:pt idx="19">
                  <c:v>15.367999999999977</c:v>
                </c:pt>
                <c:pt idx="20">
                  <c:v>15.465999999999978</c:v>
                </c:pt>
                <c:pt idx="21">
                  <c:v>15.561000000000012</c:v>
                </c:pt>
                <c:pt idx="22">
                  <c:v>15.652000000000026</c:v>
                </c:pt>
                <c:pt idx="23">
                  <c:v>15.736999999999975</c:v>
                </c:pt>
                <c:pt idx="24" formatCode="#,##0.00">
                  <c:v>15.81500000000001</c:v>
                </c:pt>
                <c:pt idx="25">
                  <c:v>15.886000000000017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11.67499999999996</c:v>
                </c:pt>
                <c:pt idx="1">
                  <c:v>11.713999999999967</c:v>
                </c:pt>
                <c:pt idx="2">
                  <c:v>13.803999999999984</c:v>
                </c:pt>
                <c:pt idx="3">
                  <c:v>13.902999999999947</c:v>
                </c:pt>
                <c:pt idx="4">
                  <c:v>14.304999999999993</c:v>
                </c:pt>
                <c:pt idx="5">
                  <c:v>11.810999999999998</c:v>
                </c:pt>
                <c:pt idx="6">
                  <c:v>10.732000000000014</c:v>
                </c:pt>
                <c:pt idx="7">
                  <c:v>12.855000000000013</c:v>
                </c:pt>
                <c:pt idx="8">
                  <c:v>11.274000000000033</c:v>
                </c:pt>
                <c:pt idx="9">
                  <c:v>10.475999999999996</c:v>
                </c:pt>
                <c:pt idx="10">
                  <c:v>12.293000000000003</c:v>
                </c:pt>
                <c:pt idx="11">
                  <c:v>12.622000000000005</c:v>
                </c:pt>
                <c:pt idx="12">
                  <c:v>12.554000000000038</c:v>
                </c:pt>
                <c:pt idx="13">
                  <c:v>12.47399999999999</c:v>
                </c:pt>
                <c:pt idx="14">
                  <c:v>12.361000000000002</c:v>
                </c:pt>
                <c:pt idx="15">
                  <c:v>12.278999999999996</c:v>
                </c:pt>
                <c:pt idx="16">
                  <c:v>12.218000000000016</c:v>
                </c:pt>
                <c:pt idx="17">
                  <c:v>12.153999999999998</c:v>
                </c:pt>
                <c:pt idx="18">
                  <c:v>12.088999999999995</c:v>
                </c:pt>
                <c:pt idx="19">
                  <c:v>12.024000000000012</c:v>
                </c:pt>
                <c:pt idx="20">
                  <c:v>11.960999999999974</c:v>
                </c:pt>
                <c:pt idx="21">
                  <c:v>11.88600000000001</c:v>
                </c:pt>
                <c:pt idx="22">
                  <c:v>11.812000000000015</c:v>
                </c:pt>
                <c:pt idx="23">
                  <c:v>11.737999999999991</c:v>
                </c:pt>
                <c:pt idx="24" formatCode="#,##0.00">
                  <c:v>11.665000000000012</c:v>
                </c:pt>
                <c:pt idx="25">
                  <c:v>11.592000000000036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12.597000000000016</c:v>
                </c:pt>
                <c:pt idx="1">
                  <c:v>10.64900000000002</c:v>
                </c:pt>
                <c:pt idx="2">
                  <c:v>12.704000000000004</c:v>
                </c:pt>
                <c:pt idx="3">
                  <c:v>14.936999999999994</c:v>
                </c:pt>
                <c:pt idx="4">
                  <c:v>17.783000000000033</c:v>
                </c:pt>
                <c:pt idx="5">
                  <c:v>15.586000000000023</c:v>
                </c:pt>
                <c:pt idx="6">
                  <c:v>15.798999999999984</c:v>
                </c:pt>
                <c:pt idx="7">
                  <c:v>14.498999999999995</c:v>
                </c:pt>
                <c:pt idx="8">
                  <c:v>15.312000000000005</c:v>
                </c:pt>
                <c:pt idx="9">
                  <c:v>15.781999999999984</c:v>
                </c:pt>
                <c:pt idx="10">
                  <c:v>16.303999999999945</c:v>
                </c:pt>
                <c:pt idx="11">
                  <c:v>15.880000000000011</c:v>
                </c:pt>
                <c:pt idx="12">
                  <c:v>15.447000000000026</c:v>
                </c:pt>
                <c:pt idx="13">
                  <c:v>15.107000000000014</c:v>
                </c:pt>
                <c:pt idx="14">
                  <c:v>14.870000000000006</c:v>
                </c:pt>
                <c:pt idx="15">
                  <c:v>14.82599999999996</c:v>
                </c:pt>
                <c:pt idx="16">
                  <c:v>14.814999999999991</c:v>
                </c:pt>
                <c:pt idx="17">
                  <c:v>14.819000000000017</c:v>
                </c:pt>
                <c:pt idx="18">
                  <c:v>14.830999999999987</c:v>
                </c:pt>
                <c:pt idx="19">
                  <c:v>14.844999999999976</c:v>
                </c:pt>
                <c:pt idx="20">
                  <c:v>14.859999999999996</c:v>
                </c:pt>
                <c:pt idx="21">
                  <c:v>14.873999999999972</c:v>
                </c:pt>
                <c:pt idx="22">
                  <c:v>14.887999999999975</c:v>
                </c:pt>
                <c:pt idx="23">
                  <c:v>14.899000000000013</c:v>
                </c:pt>
                <c:pt idx="24" formatCode="#,##0.00">
                  <c:v>14.907000000000009</c:v>
                </c:pt>
                <c:pt idx="25">
                  <c:v>14.913000000000007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50.990000000000016</c:v>
                </c:pt>
                <c:pt idx="1">
                  <c:v>46.481999999999964</c:v>
                </c:pt>
                <c:pt idx="2">
                  <c:v>48.92999999999995</c:v>
                </c:pt>
                <c:pt idx="3">
                  <c:v>47.445000000000022</c:v>
                </c:pt>
                <c:pt idx="4">
                  <c:v>53.779000000000138</c:v>
                </c:pt>
                <c:pt idx="5">
                  <c:v>63.482000000000042</c:v>
                </c:pt>
                <c:pt idx="6">
                  <c:v>54.93799999999996</c:v>
                </c:pt>
                <c:pt idx="7">
                  <c:v>56.578000000000038</c:v>
                </c:pt>
                <c:pt idx="8">
                  <c:v>55.21500000000011</c:v>
                </c:pt>
                <c:pt idx="9">
                  <c:v>65.194000000000187</c:v>
                </c:pt>
                <c:pt idx="10">
                  <c:v>63.695999999999955</c:v>
                </c:pt>
                <c:pt idx="11">
                  <c:v>65.285000000000011</c:v>
                </c:pt>
                <c:pt idx="12">
                  <c:v>65.837000000000032</c:v>
                </c:pt>
                <c:pt idx="13">
                  <c:v>66.477999999999966</c:v>
                </c:pt>
                <c:pt idx="14">
                  <c:v>67.14499999999984</c:v>
                </c:pt>
                <c:pt idx="15">
                  <c:v>67.691000000000045</c:v>
                </c:pt>
                <c:pt idx="16">
                  <c:v>68.204000000000008</c:v>
                </c:pt>
                <c:pt idx="17">
                  <c:v>68.740999999999872</c:v>
                </c:pt>
                <c:pt idx="18">
                  <c:v>69.299000000000035</c:v>
                </c:pt>
                <c:pt idx="19">
                  <c:v>69.88200000000019</c:v>
                </c:pt>
                <c:pt idx="20">
                  <c:v>70.498000000000005</c:v>
                </c:pt>
                <c:pt idx="21">
                  <c:v>71.106999999999942</c:v>
                </c:pt>
                <c:pt idx="22">
                  <c:v>71.724000000000032</c:v>
                </c:pt>
                <c:pt idx="23">
                  <c:v>72.347000000000037</c:v>
                </c:pt>
                <c:pt idx="24" formatCode="#,##0.00">
                  <c:v>72.977000000000075</c:v>
                </c:pt>
                <c:pt idx="25">
                  <c:v>73.613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48.178000000000182</c:v>
                </c:pt>
                <c:pt idx="1">
                  <c:v>48.035999999999902</c:v>
                </c:pt>
                <c:pt idx="2">
                  <c:v>48.225000000000023</c:v>
                </c:pt>
                <c:pt idx="3">
                  <c:v>42.96799999999989</c:v>
                </c:pt>
                <c:pt idx="4">
                  <c:v>52.141000000000062</c:v>
                </c:pt>
                <c:pt idx="5">
                  <c:v>52.370999999999952</c:v>
                </c:pt>
                <c:pt idx="6">
                  <c:v>47.170999999999914</c:v>
                </c:pt>
                <c:pt idx="7">
                  <c:v>55.999999999999957</c:v>
                </c:pt>
                <c:pt idx="8">
                  <c:v>56.918999999999876</c:v>
                </c:pt>
                <c:pt idx="9">
                  <c:v>53.267999999999958</c:v>
                </c:pt>
                <c:pt idx="10">
                  <c:v>51.620000000000005</c:v>
                </c:pt>
                <c:pt idx="11">
                  <c:v>52.865999999999957</c:v>
                </c:pt>
                <c:pt idx="12">
                  <c:v>54.416999999999874</c:v>
                </c:pt>
                <c:pt idx="13">
                  <c:v>55.80699999999996</c:v>
                </c:pt>
                <c:pt idx="14">
                  <c:v>56.409999999999975</c:v>
                </c:pt>
                <c:pt idx="15">
                  <c:v>56.874000000000002</c:v>
                </c:pt>
                <c:pt idx="16">
                  <c:v>57.391000000000098</c:v>
                </c:pt>
                <c:pt idx="17">
                  <c:v>57.901999999999987</c:v>
                </c:pt>
                <c:pt idx="18">
                  <c:v>58.410999999999916</c:v>
                </c:pt>
                <c:pt idx="19">
                  <c:v>58.919999999999995</c:v>
                </c:pt>
                <c:pt idx="20">
                  <c:v>59.444999999999972</c:v>
                </c:pt>
                <c:pt idx="21">
                  <c:v>59.951000000000022</c:v>
                </c:pt>
                <c:pt idx="22">
                  <c:v>60.458000000000155</c:v>
                </c:pt>
                <c:pt idx="23">
                  <c:v>60.966999999999885</c:v>
                </c:pt>
                <c:pt idx="24" formatCode="#,##0.00">
                  <c:v>61.476000000000127</c:v>
                </c:pt>
                <c:pt idx="25">
                  <c:v>61.988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26.373999999999956</c:v>
                </c:pt>
                <c:pt idx="1">
                  <c:v>24.429000000000055</c:v>
                </c:pt>
                <c:pt idx="2">
                  <c:v>22.703000000000035</c:v>
                </c:pt>
                <c:pt idx="3">
                  <c:v>22.436000000000011</c:v>
                </c:pt>
                <c:pt idx="4">
                  <c:v>24.356000000000037</c:v>
                </c:pt>
                <c:pt idx="5">
                  <c:v>27.439999999999994</c:v>
                </c:pt>
                <c:pt idx="6">
                  <c:v>23.819000000000006</c:v>
                </c:pt>
                <c:pt idx="7">
                  <c:v>24.92900000000002</c:v>
                </c:pt>
                <c:pt idx="8">
                  <c:v>29.252000000000031</c:v>
                </c:pt>
                <c:pt idx="9">
                  <c:v>27.632000000000001</c:v>
                </c:pt>
                <c:pt idx="10">
                  <c:v>25.20699999999994</c:v>
                </c:pt>
                <c:pt idx="11">
                  <c:v>26.304000000000045</c:v>
                </c:pt>
                <c:pt idx="12">
                  <c:v>27.381999999999959</c:v>
                </c:pt>
                <c:pt idx="13">
                  <c:v>28.241000000000007</c:v>
                </c:pt>
                <c:pt idx="14">
                  <c:v>28.750000000000032</c:v>
                </c:pt>
                <c:pt idx="15">
                  <c:v>29.056000000000008</c:v>
                </c:pt>
                <c:pt idx="16">
                  <c:v>29.462999999999969</c:v>
                </c:pt>
                <c:pt idx="17">
                  <c:v>29.853000000000012</c:v>
                </c:pt>
                <c:pt idx="18">
                  <c:v>30.224000000000029</c:v>
                </c:pt>
                <c:pt idx="19">
                  <c:v>30.584000000000042</c:v>
                </c:pt>
                <c:pt idx="20">
                  <c:v>30.970000000000006</c:v>
                </c:pt>
                <c:pt idx="21">
                  <c:v>31.372000000000014</c:v>
                </c:pt>
                <c:pt idx="22">
                  <c:v>31.783999999999981</c:v>
                </c:pt>
                <c:pt idx="23">
                  <c:v>32.197999999999958</c:v>
                </c:pt>
                <c:pt idx="24" formatCode="#,##0.00">
                  <c:v>32.611000000000026</c:v>
                </c:pt>
                <c:pt idx="25">
                  <c:v>33.023999999999994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23.072000000000017</c:v>
                </c:pt>
                <c:pt idx="1">
                  <c:v>20.469000000000023</c:v>
                </c:pt>
                <c:pt idx="2">
                  <c:v>20.206999999999969</c:v>
                </c:pt>
                <c:pt idx="3">
                  <c:v>26.948</c:v>
                </c:pt>
                <c:pt idx="4">
                  <c:v>25.86600000000001</c:v>
                </c:pt>
                <c:pt idx="5">
                  <c:v>23.132999999999992</c:v>
                </c:pt>
                <c:pt idx="6">
                  <c:v>23.679000000000034</c:v>
                </c:pt>
                <c:pt idx="7">
                  <c:v>23.497</c:v>
                </c:pt>
                <c:pt idx="8">
                  <c:v>23.327000000000016</c:v>
                </c:pt>
                <c:pt idx="9">
                  <c:v>26.440000000000005</c:v>
                </c:pt>
                <c:pt idx="10">
                  <c:v>24.691000000000038</c:v>
                </c:pt>
                <c:pt idx="11">
                  <c:v>25.022999999999989</c:v>
                </c:pt>
                <c:pt idx="12">
                  <c:v>25.173999999999999</c:v>
                </c:pt>
                <c:pt idx="13">
                  <c:v>25.285999999999976</c:v>
                </c:pt>
                <c:pt idx="14">
                  <c:v>25.403999999999961</c:v>
                </c:pt>
                <c:pt idx="15">
                  <c:v>25.429999999999986</c:v>
                </c:pt>
                <c:pt idx="16">
                  <c:v>25.44199999999995</c:v>
                </c:pt>
                <c:pt idx="17">
                  <c:v>25.459000000000003</c:v>
                </c:pt>
                <c:pt idx="18">
                  <c:v>25.485000000000003</c:v>
                </c:pt>
                <c:pt idx="19">
                  <c:v>25.52299999999995</c:v>
                </c:pt>
                <c:pt idx="20">
                  <c:v>25.579000000000008</c:v>
                </c:pt>
                <c:pt idx="21">
                  <c:v>25.646999999999977</c:v>
                </c:pt>
                <c:pt idx="22">
                  <c:v>25.724000000000089</c:v>
                </c:pt>
                <c:pt idx="23">
                  <c:v>25.807000000000059</c:v>
                </c:pt>
                <c:pt idx="24" formatCode="#,##0.00">
                  <c:v>25.897999999999978</c:v>
                </c:pt>
                <c:pt idx="25">
                  <c:v>25.998000000000001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45.558999999999955</c:v>
                </c:pt>
                <c:pt idx="1">
                  <c:v>45.864999999999874</c:v>
                </c:pt>
                <c:pt idx="2">
                  <c:v>43.712999999999923</c:v>
                </c:pt>
                <c:pt idx="3">
                  <c:v>43.402000000000051</c:v>
                </c:pt>
                <c:pt idx="4">
                  <c:v>42.196000000000033</c:v>
                </c:pt>
                <c:pt idx="5">
                  <c:v>40.831999999999951</c:v>
                </c:pt>
                <c:pt idx="6">
                  <c:v>40.92199999999994</c:v>
                </c:pt>
                <c:pt idx="7">
                  <c:v>40.499000000000017</c:v>
                </c:pt>
                <c:pt idx="8">
                  <c:v>40.443999999999988</c:v>
                </c:pt>
                <c:pt idx="9">
                  <c:v>39.797999999999981</c:v>
                </c:pt>
                <c:pt idx="10">
                  <c:v>42.38300000000001</c:v>
                </c:pt>
                <c:pt idx="11">
                  <c:v>42.082999999999878</c:v>
                </c:pt>
                <c:pt idx="12">
                  <c:v>42.800999999999952</c:v>
                </c:pt>
                <c:pt idx="13">
                  <c:v>43.018000000000001</c:v>
                </c:pt>
                <c:pt idx="14">
                  <c:v>43.331000000000103</c:v>
                </c:pt>
                <c:pt idx="15">
                  <c:v>43.401999999999951</c:v>
                </c:pt>
                <c:pt idx="16">
                  <c:v>43.445999999999891</c:v>
                </c:pt>
                <c:pt idx="17">
                  <c:v>43.49199999999999</c:v>
                </c:pt>
                <c:pt idx="18">
                  <c:v>43.535999999999973</c:v>
                </c:pt>
                <c:pt idx="19">
                  <c:v>43.57800000000006</c:v>
                </c:pt>
                <c:pt idx="20">
                  <c:v>43.616999999999948</c:v>
                </c:pt>
                <c:pt idx="21">
                  <c:v>43.646999999999991</c:v>
                </c:pt>
                <c:pt idx="22">
                  <c:v>43.673000000000066</c:v>
                </c:pt>
                <c:pt idx="23">
                  <c:v>43.693999999999932</c:v>
                </c:pt>
                <c:pt idx="24" formatCode="#,##0.00">
                  <c:v>43.710999999999871</c:v>
                </c:pt>
                <c:pt idx="25">
                  <c:v>43.722999999999857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70.053000000000097</c:v>
                </c:pt>
                <c:pt idx="1">
                  <c:v>73.017999999999986</c:v>
                </c:pt>
                <c:pt idx="2">
                  <c:v>72.250999999999948</c:v>
                </c:pt>
                <c:pt idx="3">
                  <c:v>75.635000000000062</c:v>
                </c:pt>
                <c:pt idx="4">
                  <c:v>72.837000000000018</c:v>
                </c:pt>
                <c:pt idx="5">
                  <c:v>76.095000000000113</c:v>
                </c:pt>
                <c:pt idx="6">
                  <c:v>78.400000000000091</c:v>
                </c:pt>
                <c:pt idx="7">
                  <c:v>78.632999999999996</c:v>
                </c:pt>
                <c:pt idx="8">
                  <c:v>76.3629999999999</c:v>
                </c:pt>
                <c:pt idx="9">
                  <c:v>77.722999999999956</c:v>
                </c:pt>
                <c:pt idx="10">
                  <c:v>75.121000000000038</c:v>
                </c:pt>
                <c:pt idx="11">
                  <c:v>75.222000000000122</c:v>
                </c:pt>
                <c:pt idx="12">
                  <c:v>75.3780000000001</c:v>
                </c:pt>
                <c:pt idx="13">
                  <c:v>75.671000000000035</c:v>
                </c:pt>
                <c:pt idx="14">
                  <c:v>76.035999999999973</c:v>
                </c:pt>
                <c:pt idx="15">
                  <c:v>76.450999999999908</c:v>
                </c:pt>
                <c:pt idx="16">
                  <c:v>76.767999999999915</c:v>
                </c:pt>
                <c:pt idx="17">
                  <c:v>77.096000000000046</c:v>
                </c:pt>
                <c:pt idx="18">
                  <c:v>77.431000000000182</c:v>
                </c:pt>
                <c:pt idx="19">
                  <c:v>77.780999999999963</c:v>
                </c:pt>
                <c:pt idx="20">
                  <c:v>78.184000000000097</c:v>
                </c:pt>
                <c:pt idx="21">
                  <c:v>78.581999999999951</c:v>
                </c:pt>
                <c:pt idx="22">
                  <c:v>78.975000000000009</c:v>
                </c:pt>
                <c:pt idx="23">
                  <c:v>79.363999999999862</c:v>
                </c:pt>
                <c:pt idx="24" formatCode="#,##0.00">
                  <c:v>79.746999999999943</c:v>
                </c:pt>
                <c:pt idx="25">
                  <c:v>80.122999999999877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110.98200000000028</c:v>
                </c:pt>
                <c:pt idx="1">
                  <c:v>114.92599999999989</c:v>
                </c:pt>
                <c:pt idx="2">
                  <c:v>116.30799999999996</c:v>
                </c:pt>
                <c:pt idx="3">
                  <c:v>129.23499999999981</c:v>
                </c:pt>
                <c:pt idx="4">
                  <c:v>129.09499999999991</c:v>
                </c:pt>
                <c:pt idx="5">
                  <c:v>129.88099999999989</c:v>
                </c:pt>
                <c:pt idx="6">
                  <c:v>118.38500000000015</c:v>
                </c:pt>
                <c:pt idx="7">
                  <c:v>119.77799999999976</c:v>
                </c:pt>
                <c:pt idx="8">
                  <c:v>120.78700000000011</c:v>
                </c:pt>
                <c:pt idx="9">
                  <c:v>123.47800000000011</c:v>
                </c:pt>
                <c:pt idx="10">
                  <c:v>118.83099999999989</c:v>
                </c:pt>
                <c:pt idx="11">
                  <c:v>121.48499999999981</c:v>
                </c:pt>
                <c:pt idx="12">
                  <c:v>123.65900000000019</c:v>
                </c:pt>
                <c:pt idx="13">
                  <c:v>125.56699999999969</c:v>
                </c:pt>
                <c:pt idx="14">
                  <c:v>127.78800000000001</c:v>
                </c:pt>
                <c:pt idx="15">
                  <c:v>129.6400000000001</c:v>
                </c:pt>
                <c:pt idx="16">
                  <c:v>131.29600000000002</c:v>
                </c:pt>
                <c:pt idx="17">
                  <c:v>132.90700000000038</c:v>
                </c:pt>
                <c:pt idx="18">
                  <c:v>134.50799999999995</c:v>
                </c:pt>
                <c:pt idx="19">
                  <c:v>136.1119999999998</c:v>
                </c:pt>
                <c:pt idx="20">
                  <c:v>137.71999999999989</c:v>
                </c:pt>
                <c:pt idx="21">
                  <c:v>139.32900000000015</c:v>
                </c:pt>
                <c:pt idx="22">
                  <c:v>140.94200000000009</c:v>
                </c:pt>
                <c:pt idx="23">
                  <c:v>142.56500000000014</c:v>
                </c:pt>
                <c:pt idx="24" formatCode="#,##0.00">
                  <c:v>144.20300000000026</c:v>
                </c:pt>
                <c:pt idx="25">
                  <c:v>145.85399999999993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34.255000000000024</c:v>
                </c:pt>
                <c:pt idx="1">
                  <c:v>31.182000000000023</c:v>
                </c:pt>
                <c:pt idx="2">
                  <c:v>32.565999999999981</c:v>
                </c:pt>
                <c:pt idx="3">
                  <c:v>29.251000000000019</c:v>
                </c:pt>
                <c:pt idx="4">
                  <c:v>29.495000000000061</c:v>
                </c:pt>
                <c:pt idx="5">
                  <c:v>27.839000000000041</c:v>
                </c:pt>
                <c:pt idx="6">
                  <c:v>31.693000000000001</c:v>
                </c:pt>
                <c:pt idx="7">
                  <c:v>34.689</c:v>
                </c:pt>
                <c:pt idx="8">
                  <c:v>34.86100000000004</c:v>
                </c:pt>
                <c:pt idx="9">
                  <c:v>29.308000000000014</c:v>
                </c:pt>
                <c:pt idx="10">
                  <c:v>34.452000000000055</c:v>
                </c:pt>
                <c:pt idx="11">
                  <c:v>34.249999999999979</c:v>
                </c:pt>
                <c:pt idx="12">
                  <c:v>34.156999999999961</c:v>
                </c:pt>
                <c:pt idx="13">
                  <c:v>34.342999999999975</c:v>
                </c:pt>
                <c:pt idx="14">
                  <c:v>34.622999999999948</c:v>
                </c:pt>
                <c:pt idx="15">
                  <c:v>34.720000000000013</c:v>
                </c:pt>
                <c:pt idx="16">
                  <c:v>34.801999999999936</c:v>
                </c:pt>
                <c:pt idx="17">
                  <c:v>34.860000000000056</c:v>
                </c:pt>
                <c:pt idx="18">
                  <c:v>34.896999999999963</c:v>
                </c:pt>
                <c:pt idx="19">
                  <c:v>34.928999999999981</c:v>
                </c:pt>
                <c:pt idx="20">
                  <c:v>34.986000000000026</c:v>
                </c:pt>
                <c:pt idx="21">
                  <c:v>35.035000000000025</c:v>
                </c:pt>
                <c:pt idx="22">
                  <c:v>35.084000000000039</c:v>
                </c:pt>
                <c:pt idx="23">
                  <c:v>35.129000000000033</c:v>
                </c:pt>
                <c:pt idx="24">
                  <c:v>35.174999999999933</c:v>
                </c:pt>
                <c:pt idx="25">
                  <c:v>35.218999999999994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76.366000000000028</c:v>
                </c:pt>
                <c:pt idx="1">
                  <c:v>72.096999999999994</c:v>
                </c:pt>
                <c:pt idx="2">
                  <c:v>77.866000000000057</c:v>
                </c:pt>
                <c:pt idx="3">
                  <c:v>75.342999999999762</c:v>
                </c:pt>
                <c:pt idx="4">
                  <c:v>74.646000000000029</c:v>
                </c:pt>
                <c:pt idx="5">
                  <c:v>73.769000000000034</c:v>
                </c:pt>
                <c:pt idx="6">
                  <c:v>76.658999999999992</c:v>
                </c:pt>
                <c:pt idx="7">
                  <c:v>76.640999999999835</c:v>
                </c:pt>
                <c:pt idx="8">
                  <c:v>76.272999999999911</c:v>
                </c:pt>
                <c:pt idx="9">
                  <c:v>76.533999999999878</c:v>
                </c:pt>
                <c:pt idx="10">
                  <c:v>76.941000000000102</c:v>
                </c:pt>
                <c:pt idx="11">
                  <c:v>75.389000000000038</c:v>
                </c:pt>
                <c:pt idx="12">
                  <c:v>74.519999999999968</c:v>
                </c:pt>
                <c:pt idx="13">
                  <c:v>73.865000000000009</c:v>
                </c:pt>
                <c:pt idx="14">
                  <c:v>73.210000000000079</c:v>
                </c:pt>
                <c:pt idx="15">
                  <c:v>72.529000000000124</c:v>
                </c:pt>
                <c:pt idx="16">
                  <c:v>72.072000000000187</c:v>
                </c:pt>
                <c:pt idx="17">
                  <c:v>71.602000000000032</c:v>
                </c:pt>
                <c:pt idx="18">
                  <c:v>71.13800000000009</c:v>
                </c:pt>
                <c:pt idx="19">
                  <c:v>70.680999999999983</c:v>
                </c:pt>
                <c:pt idx="20">
                  <c:v>70.306999999999817</c:v>
                </c:pt>
                <c:pt idx="21">
                  <c:v>69.887000000000228</c:v>
                </c:pt>
                <c:pt idx="22">
                  <c:v>69.472999999999928</c:v>
                </c:pt>
                <c:pt idx="23">
                  <c:v>69.066999999999936</c:v>
                </c:pt>
                <c:pt idx="24">
                  <c:v>68.670000000000016</c:v>
                </c:pt>
                <c:pt idx="25">
                  <c:v>68.336000000000013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57.696999999999818</c:v>
                </c:pt>
                <c:pt idx="1">
                  <c:v>57.200000000000145</c:v>
                </c:pt>
                <c:pt idx="2">
                  <c:v>58.049000000000063</c:v>
                </c:pt>
                <c:pt idx="3">
                  <c:v>60.099000000000068</c:v>
                </c:pt>
                <c:pt idx="4">
                  <c:v>62.245000000000147</c:v>
                </c:pt>
                <c:pt idx="5">
                  <c:v>64.0180000000001</c:v>
                </c:pt>
                <c:pt idx="6">
                  <c:v>63.71700000000002</c:v>
                </c:pt>
                <c:pt idx="7">
                  <c:v>66.663000000000238</c:v>
                </c:pt>
                <c:pt idx="8">
                  <c:v>64.911000000000072</c:v>
                </c:pt>
                <c:pt idx="9">
                  <c:v>67.497999999999934</c:v>
                </c:pt>
                <c:pt idx="10">
                  <c:v>66.357000000000099</c:v>
                </c:pt>
                <c:pt idx="11">
                  <c:v>65.919999999999916</c:v>
                </c:pt>
                <c:pt idx="12">
                  <c:v>67.090000000000089</c:v>
                </c:pt>
                <c:pt idx="13">
                  <c:v>69.574000000000012</c:v>
                </c:pt>
                <c:pt idx="14">
                  <c:v>71.510000000000133</c:v>
                </c:pt>
                <c:pt idx="15">
                  <c:v>72.424999999999926</c:v>
                </c:pt>
                <c:pt idx="16">
                  <c:v>73.265000000000185</c:v>
                </c:pt>
                <c:pt idx="17">
                  <c:v>73.946999999999804</c:v>
                </c:pt>
                <c:pt idx="18">
                  <c:v>74.718999999999951</c:v>
                </c:pt>
                <c:pt idx="19">
                  <c:v>75.458000000000013</c:v>
                </c:pt>
                <c:pt idx="20">
                  <c:v>76.295999999999879</c:v>
                </c:pt>
                <c:pt idx="21">
                  <c:v>77.156000000000205</c:v>
                </c:pt>
                <c:pt idx="22">
                  <c:v>78.039999999999878</c:v>
                </c:pt>
                <c:pt idx="23">
                  <c:v>78.945999999999884</c:v>
                </c:pt>
                <c:pt idx="24" formatCode="#,##0.00">
                  <c:v>79.867000000000004</c:v>
                </c:pt>
                <c:pt idx="25">
                  <c:v>80.803000000000011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233.99300000000022</c:v>
                </c:pt>
                <c:pt idx="1">
                  <c:v>229.678</c:v>
                </c:pt>
                <c:pt idx="2">
                  <c:v>227.42700000000011</c:v>
                </c:pt>
                <c:pt idx="3">
                  <c:v>231.53299999999996</c:v>
                </c:pt>
                <c:pt idx="4">
                  <c:v>230.96400000000051</c:v>
                </c:pt>
                <c:pt idx="5">
                  <c:v>235.86799999999985</c:v>
                </c:pt>
                <c:pt idx="6">
                  <c:v>244.22699999999978</c:v>
                </c:pt>
                <c:pt idx="7">
                  <c:v>245.98299999999978</c:v>
                </c:pt>
                <c:pt idx="8">
                  <c:v>250.1800000000004</c:v>
                </c:pt>
                <c:pt idx="9">
                  <c:v>247.00099999999969</c:v>
                </c:pt>
                <c:pt idx="10">
                  <c:v>245.93300000000002</c:v>
                </c:pt>
                <c:pt idx="11">
                  <c:v>244.14999999999998</c:v>
                </c:pt>
                <c:pt idx="12">
                  <c:v>246.02899999999983</c:v>
                </c:pt>
                <c:pt idx="13">
                  <c:v>248.93200000000058</c:v>
                </c:pt>
                <c:pt idx="14">
                  <c:v>251.69599999999966</c:v>
                </c:pt>
                <c:pt idx="15">
                  <c:v>253.60199999999986</c:v>
                </c:pt>
                <c:pt idx="16">
                  <c:v>255.19499999999985</c:v>
                </c:pt>
                <c:pt idx="17">
                  <c:v>256.62600000000009</c:v>
                </c:pt>
                <c:pt idx="18">
                  <c:v>257.95199999999977</c:v>
                </c:pt>
                <c:pt idx="19">
                  <c:v>259.20599999999985</c:v>
                </c:pt>
                <c:pt idx="20">
                  <c:v>260.46699999999981</c:v>
                </c:pt>
                <c:pt idx="21">
                  <c:v>261.66500000000053</c:v>
                </c:pt>
                <c:pt idx="22">
                  <c:v>262.80800000000011</c:v>
                </c:pt>
                <c:pt idx="23">
                  <c:v>263.9409999999998</c:v>
                </c:pt>
                <c:pt idx="24">
                  <c:v>264.99900000000002</c:v>
                </c:pt>
                <c:pt idx="25">
                  <c:v>265.99499999999989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192.00400000000013</c:v>
                </c:pt>
                <c:pt idx="1">
                  <c:v>183.82899999999995</c:v>
                </c:pt>
                <c:pt idx="2">
                  <c:v>185.80499999999998</c:v>
                </c:pt>
                <c:pt idx="3">
                  <c:v>187.5689999999999</c:v>
                </c:pt>
                <c:pt idx="4">
                  <c:v>208.96900000000025</c:v>
                </c:pt>
                <c:pt idx="5">
                  <c:v>216.02199999999996</c:v>
                </c:pt>
                <c:pt idx="6">
                  <c:v>198.13499999999993</c:v>
                </c:pt>
                <c:pt idx="7">
                  <c:v>212.54800000000012</c:v>
                </c:pt>
                <c:pt idx="8">
                  <c:v>215.84900000000007</c:v>
                </c:pt>
                <c:pt idx="9">
                  <c:v>219.09300000000013</c:v>
                </c:pt>
                <c:pt idx="10">
                  <c:v>213.18899999999988</c:v>
                </c:pt>
                <c:pt idx="11">
                  <c:v>217.54900000000001</c:v>
                </c:pt>
                <c:pt idx="12">
                  <c:v>220.44799999999995</c:v>
                </c:pt>
                <c:pt idx="13">
                  <c:v>223.22199999999987</c:v>
                </c:pt>
                <c:pt idx="14">
                  <c:v>224.91799999999978</c:v>
                </c:pt>
                <c:pt idx="15">
                  <c:v>226.268</c:v>
                </c:pt>
                <c:pt idx="16">
                  <c:v>227.7590000000001</c:v>
                </c:pt>
                <c:pt idx="17">
                  <c:v>229.24499999999989</c:v>
                </c:pt>
                <c:pt idx="18">
                  <c:v>230.73999999999995</c:v>
                </c:pt>
                <c:pt idx="19">
                  <c:v>232.2600000000001</c:v>
                </c:pt>
                <c:pt idx="20">
                  <c:v>233.88199999999995</c:v>
                </c:pt>
                <c:pt idx="21">
                  <c:v>235.49099999999999</c:v>
                </c:pt>
                <c:pt idx="22">
                  <c:v>237.12600000000032</c:v>
                </c:pt>
                <c:pt idx="23">
                  <c:v>238.76699999999988</c:v>
                </c:pt>
                <c:pt idx="24">
                  <c:v>240.41400000000024</c:v>
                </c:pt>
                <c:pt idx="25">
                  <c:v>242.07000000000005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226.59400000000034</c:v>
                </c:pt>
                <c:pt idx="1">
                  <c:v>233.80899999999974</c:v>
                </c:pt>
                <c:pt idx="2">
                  <c:v>232.27199999999982</c:v>
                </c:pt>
                <c:pt idx="3">
                  <c:v>248.27199999999993</c:v>
                </c:pt>
                <c:pt idx="4">
                  <c:v>244.12799999999996</c:v>
                </c:pt>
                <c:pt idx="5">
                  <c:v>246.80799999999994</c:v>
                </c:pt>
                <c:pt idx="6">
                  <c:v>237.70700000000016</c:v>
                </c:pt>
                <c:pt idx="7">
                  <c:v>238.90999999999977</c:v>
                </c:pt>
                <c:pt idx="8">
                  <c:v>237.59399999999999</c:v>
                </c:pt>
                <c:pt idx="9">
                  <c:v>240.99900000000002</c:v>
                </c:pt>
                <c:pt idx="10">
                  <c:v>236.33499999999992</c:v>
                </c:pt>
                <c:pt idx="11">
                  <c:v>238.78999999999982</c:v>
                </c:pt>
                <c:pt idx="12">
                  <c:v>241.83800000000025</c:v>
                </c:pt>
                <c:pt idx="13">
                  <c:v>244.25599999999974</c:v>
                </c:pt>
                <c:pt idx="14">
                  <c:v>247.15500000000009</c:v>
                </c:pt>
                <c:pt idx="15">
                  <c:v>249.49299999999997</c:v>
                </c:pt>
                <c:pt idx="16">
                  <c:v>251.50999999999982</c:v>
                </c:pt>
                <c:pt idx="17">
                  <c:v>253.4950000000004</c:v>
                </c:pt>
                <c:pt idx="18">
                  <c:v>255.47500000000011</c:v>
                </c:pt>
                <c:pt idx="19">
                  <c:v>257.47099999999983</c:v>
                </c:pt>
                <c:pt idx="20">
                  <c:v>259.52099999999996</c:v>
                </c:pt>
                <c:pt idx="21">
                  <c:v>261.55800000000011</c:v>
                </c:pt>
                <c:pt idx="22">
                  <c:v>263.59000000000015</c:v>
                </c:pt>
                <c:pt idx="23">
                  <c:v>265.62299999999993</c:v>
                </c:pt>
                <c:pt idx="24">
                  <c:v>267.66100000000006</c:v>
                </c:pt>
                <c:pt idx="25">
                  <c:v>269.69999999999965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28.55503260351442</c:v>
                </c:pt>
                <c:pt idx="1">
                  <c:v>27.065174695118099</c:v>
                </c:pt>
                <c:pt idx="2">
                  <c:v>28.031758933109359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24.99317385610026</c:v>
                </c:pt>
                <c:pt idx="1">
                  <c:v>24.414485912275079</c:v>
                </c:pt>
                <c:pt idx="2">
                  <c:v>25.159984742075615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27.289303548206444</c:v>
                </c:pt>
                <c:pt idx="1">
                  <c:v>28.16434133029167</c:v>
                </c:pt>
                <c:pt idx="2">
                  <c:v>27.646673034528852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7.406713223282023</c:v>
                </c:pt>
                <c:pt idx="1">
                  <c:v>7.5992290487822576</c:v>
                </c:pt>
                <c:pt idx="2">
                  <c:v>8.3984064407565402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8.5348781244070562</c:v>
                </c:pt>
                <c:pt idx="1">
                  <c:v>8.8113127815054266</c:v>
                </c:pt>
                <c:pt idx="2">
                  <c:v>7.1026261714978283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3.2208986444898029</c:v>
                </c:pt>
                <c:pt idx="1">
                  <c:v>3.9454562320274631</c:v>
                </c:pt>
                <c:pt idx="2">
                  <c:v>3.6605506780318118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-10.473000000000013</c:v>
                </c:pt>
                <c:pt idx="1">
                  <c:v>-2.8330000000000837</c:v>
                </c:pt>
                <c:pt idx="2">
                  <c:v>10.065000000000168</c:v>
                </c:pt>
                <c:pt idx="3">
                  <c:v>2.3389999999999986</c:v>
                </c:pt>
                <c:pt idx="4">
                  <c:v>3.1720000000000681</c:v>
                </c:pt>
                <c:pt idx="5">
                  <c:v>6.6130000000000138</c:v>
                </c:pt>
                <c:pt idx="7">
                  <c:v>8.8830000000002656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33.364999999999725</c:v>
                </c:pt>
                <c:pt idx="1">
                  <c:v>28.881000000000171</c:v>
                </c:pt>
                <c:pt idx="2">
                  <c:v>20.06199999999987</c:v>
                </c:pt>
                <c:pt idx="3">
                  <c:v>14.445999999999913</c:v>
                </c:pt>
                <c:pt idx="4">
                  <c:v>-8.6050000000000892</c:v>
                </c:pt>
                <c:pt idx="5">
                  <c:v>0.76699999999993906</c:v>
                </c:pt>
                <c:pt idx="7">
                  <c:v>88.915999999999528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0.64855849109186625</c:v>
                </c:pt>
                <c:pt idx="2">
                  <c:v>0.17178809707321108</c:v>
                </c:pt>
                <c:pt idx="3">
                  <c:v>-0.8387518122129678</c:v>
                </c:pt>
                <c:pt idx="4">
                  <c:v>3.501999490314045E-2</c:v>
                </c:pt>
                <c:pt idx="6">
                  <c:v>0.57155976075535797</c:v>
                </c:pt>
                <c:pt idx="7">
                  <c:v>1.1883677852390084</c:v>
                </c:pt>
                <c:pt idx="8">
                  <c:v>0.8501824757844556</c:v>
                </c:pt>
                <c:pt idx="10">
                  <c:v>2.6847085691315442</c:v>
                </c:pt>
                <c:pt idx="11">
                  <c:v>-0.76038970453511379</c:v>
                </c:pt>
                <c:pt idx="12">
                  <c:v>-4.3987256131639008E-3</c:v>
                </c:pt>
                <c:pt idx="14">
                  <c:v>-1.4538141153571105</c:v>
                </c:pt>
                <c:pt idx="15">
                  <c:v>1.1092909219772018</c:v>
                </c:pt>
                <c:pt idx="16">
                  <c:v>1.2725863741116061</c:v>
                </c:pt>
                <c:pt idx="17">
                  <c:v>1.2161357666425676</c:v>
                </c:pt>
                <c:pt idx="19">
                  <c:v>-0.20378419637873124</c:v>
                </c:pt>
                <c:pt idx="20">
                  <c:v>0.70692795347044868</c:v>
                </c:pt>
                <c:pt idx="21">
                  <c:v>-0.2524569830521628</c:v>
                </c:pt>
                <c:pt idx="22">
                  <c:v>0.47160150546781132</c:v>
                </c:pt>
                <c:pt idx="23">
                  <c:v>0.17819136178784944</c:v>
                </c:pt>
                <c:pt idx="25">
                  <c:v>-0.3065960150967495</c:v>
                </c:pt>
                <c:pt idx="26">
                  <c:v>-0.91131466505343095</c:v>
                </c:pt>
                <c:pt idx="27">
                  <c:v>-0.79534244653118868</c:v>
                </c:pt>
                <c:pt idx="29">
                  <c:v>0.16711582267938674</c:v>
                </c:pt>
                <c:pt idx="30">
                  <c:v>1.2710708499651391</c:v>
                </c:pt>
                <c:pt idx="31">
                  <c:v>2.109491408489883</c:v>
                </c:pt>
                <c:pt idx="32">
                  <c:v>1.1326660417005918</c:v>
                </c:pt>
                <c:pt idx="33">
                  <c:v>-0.3379136626144974</c:v>
                </c:pt>
                <c:pt idx="34">
                  <c:v>0.59285609189776434</c:v>
                </c:pt>
                <c:pt idx="36">
                  <c:v>1.7363929808476897</c:v>
                </c:pt>
                <c:pt idx="37">
                  <c:v>0.97821564270557104</c:v>
                </c:pt>
                <c:pt idx="38">
                  <c:v>1.6716875291110656</c:v>
                </c:pt>
                <c:pt idx="39">
                  <c:v>1.2393724095278946</c:v>
                </c:pt>
                <c:pt idx="40">
                  <c:v>1.4230021154876926</c:v>
                </c:pt>
                <c:pt idx="42">
                  <c:v>2.3736171686057794</c:v>
                </c:pt>
                <c:pt idx="43">
                  <c:v>0.24486349557668596</c:v>
                </c:pt>
                <c:pt idx="44">
                  <c:v>1.0745227992241757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0.20470809402315382</c:v>
                </c:pt>
                <c:pt idx="2">
                  <c:v>-1.1722692347209573</c:v>
                </c:pt>
                <c:pt idx="3">
                  <c:v>-4.9189182233350781</c:v>
                </c:pt>
                <c:pt idx="4">
                  <c:v>-1.767185600663157</c:v>
                </c:pt>
                <c:pt idx="6">
                  <c:v>-1.0813773033380603</c:v>
                </c:pt>
                <c:pt idx="7">
                  <c:v>-3.5602811105525545</c:v>
                </c:pt>
                <c:pt idx="8">
                  <c:v>-2.2216531919204585</c:v>
                </c:pt>
                <c:pt idx="10">
                  <c:v>3.0250063643247893</c:v>
                </c:pt>
                <c:pt idx="11">
                  <c:v>-1.1111915481059831</c:v>
                </c:pt>
                <c:pt idx="12">
                  <c:v>-0.43675137250052121</c:v>
                </c:pt>
                <c:pt idx="14">
                  <c:v>1.789436427260771</c:v>
                </c:pt>
                <c:pt idx="15">
                  <c:v>-0.51726761898132079</c:v>
                </c:pt>
                <c:pt idx="16">
                  <c:v>-1.8341846577520582</c:v>
                </c:pt>
                <c:pt idx="17">
                  <c:v>-1.52766488535514</c:v>
                </c:pt>
                <c:pt idx="19">
                  <c:v>-1.7183094963019174</c:v>
                </c:pt>
                <c:pt idx="20">
                  <c:v>-4.8434652129012097</c:v>
                </c:pt>
                <c:pt idx="21">
                  <c:v>-2.9731165003783144</c:v>
                </c:pt>
                <c:pt idx="22">
                  <c:v>0.1542115201442984</c:v>
                </c:pt>
                <c:pt idx="23">
                  <c:v>-2.9025002463556882</c:v>
                </c:pt>
                <c:pt idx="25">
                  <c:v>-2.7172761182135075</c:v>
                </c:pt>
                <c:pt idx="26">
                  <c:v>0.37735204267446143</c:v>
                </c:pt>
                <c:pt idx="27">
                  <c:v>-0.24134470137411324</c:v>
                </c:pt>
                <c:pt idx="29">
                  <c:v>1.9276661107089144</c:v>
                </c:pt>
                <c:pt idx="30">
                  <c:v>0.56809554312111654</c:v>
                </c:pt>
                <c:pt idx="31">
                  <c:v>1.6365523509427105</c:v>
                </c:pt>
                <c:pt idx="32">
                  <c:v>0.67403730460942057</c:v>
                </c:pt>
                <c:pt idx="33">
                  <c:v>4.8607370857598919</c:v>
                </c:pt>
                <c:pt idx="34">
                  <c:v>1.8619589613393828</c:v>
                </c:pt>
                <c:pt idx="36">
                  <c:v>4.1805836199474866</c:v>
                </c:pt>
                <c:pt idx="37">
                  <c:v>1.7840038721524287</c:v>
                </c:pt>
                <c:pt idx="38">
                  <c:v>1.1697192917272003</c:v>
                </c:pt>
                <c:pt idx="39">
                  <c:v>2.8820481784318952</c:v>
                </c:pt>
                <c:pt idx="40">
                  <c:v>2.5759006585170496</c:v>
                </c:pt>
                <c:pt idx="42">
                  <c:v>1.8976083955186906</c:v>
                </c:pt>
                <c:pt idx="43">
                  <c:v>3.8787266335281734</c:v>
                </c:pt>
                <c:pt idx="44">
                  <c:v>3.1486220511074414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10.941404651245676</c:v>
                </c:pt>
                <c:pt idx="1">
                  <c:v>3.1202918566558395</c:v>
                </c:pt>
                <c:pt idx="2">
                  <c:v>6.4040331054901642</c:v>
                </c:pt>
                <c:pt idx="3">
                  <c:v>2.4033627276262308</c:v>
                </c:pt>
                <c:pt idx="4">
                  <c:v>3.8657454452238227</c:v>
                </c:pt>
                <c:pt idx="5">
                  <c:v>10.24067891759821</c:v>
                </c:pt>
                <c:pt idx="6">
                  <c:v>3.4573716740906804</c:v>
                </c:pt>
                <c:pt idx="7">
                  <c:v>0.60809346213703819</c:v>
                </c:pt>
                <c:pt idx="8">
                  <c:v>0.55240734689607418</c:v>
                </c:pt>
                <c:pt idx="9">
                  <c:v>0.49940491931911879</c:v>
                </c:pt>
                <c:pt idx="10">
                  <c:v>4.5621652460056694</c:v>
                </c:pt>
                <c:pt idx="11">
                  <c:v>1.2993043367965385</c:v>
                </c:pt>
                <c:pt idx="12">
                  <c:v>-2.3383142857326717</c:v>
                </c:pt>
                <c:pt idx="13">
                  <c:v>0.11098571909825949</c:v>
                </c:pt>
                <c:pt idx="14">
                  <c:v>-5.1785688682336115</c:v>
                </c:pt>
                <c:pt idx="15">
                  <c:v>-7.8742110008113322</c:v>
                </c:pt>
                <c:pt idx="16">
                  <c:v>-1.5526948630323325</c:v>
                </c:pt>
                <c:pt idx="17">
                  <c:v>-6.4619853064082378</c:v>
                </c:pt>
                <c:pt idx="18">
                  <c:v>-0.48721205895055419</c:v>
                </c:pt>
                <c:pt idx="19">
                  <c:v>6.8874179543762737E-2</c:v>
                </c:pt>
                <c:pt idx="20">
                  <c:v>-3.6012148192115703</c:v>
                </c:pt>
                <c:pt idx="21">
                  <c:v>1.9093142941682615</c:v>
                </c:pt>
                <c:pt idx="22">
                  <c:v>-3.92477635009379</c:v>
                </c:pt>
                <c:pt idx="23">
                  <c:v>-1.3978568585947677</c:v>
                </c:pt>
                <c:pt idx="24">
                  <c:v>-3.6905204854450968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2.3596060399008891</c:v>
                </c:pt>
                <c:pt idx="1">
                  <c:v>14.669110062705094</c:v>
                </c:pt>
                <c:pt idx="2">
                  <c:v>9.8130632550829588</c:v>
                </c:pt>
                <c:pt idx="3">
                  <c:v>12.012147848889015</c:v>
                </c:pt>
                <c:pt idx="4">
                  <c:v>7.1824731921225009</c:v>
                </c:pt>
                <c:pt idx="5">
                  <c:v>16.294017847814047</c:v>
                </c:pt>
                <c:pt idx="6">
                  <c:v>-0.81019218961472816</c:v>
                </c:pt>
                <c:pt idx="7">
                  <c:v>3.3884155004795637</c:v>
                </c:pt>
                <c:pt idx="8">
                  <c:v>2.6055035259501604</c:v>
                </c:pt>
                <c:pt idx="9">
                  <c:v>3.7302115344746021</c:v>
                </c:pt>
                <c:pt idx="10">
                  <c:v>1.2708182414917104</c:v>
                </c:pt>
                <c:pt idx="11">
                  <c:v>-8.9364078003618062</c:v>
                </c:pt>
                <c:pt idx="12">
                  <c:v>-0.71275075441388758</c:v>
                </c:pt>
                <c:pt idx="13">
                  <c:v>1.0574171153468885</c:v>
                </c:pt>
                <c:pt idx="14">
                  <c:v>-1.1828468547459465</c:v>
                </c:pt>
                <c:pt idx="15">
                  <c:v>3.1146539836070239</c:v>
                </c:pt>
                <c:pt idx="16">
                  <c:v>-0.51686753913940109</c:v>
                </c:pt>
                <c:pt idx="17">
                  <c:v>13.917292170659579</c:v>
                </c:pt>
                <c:pt idx="18">
                  <c:v>3.3375788202713856</c:v>
                </c:pt>
                <c:pt idx="19">
                  <c:v>-0.16006248520716526</c:v>
                </c:pt>
                <c:pt idx="20">
                  <c:v>-6.7801027293299612</c:v>
                </c:pt>
                <c:pt idx="21">
                  <c:v>6.7296663607303202</c:v>
                </c:pt>
                <c:pt idx="22">
                  <c:v>3.8289496094978759</c:v>
                </c:pt>
                <c:pt idx="23">
                  <c:v>2.2331050382335071</c:v>
                </c:pt>
                <c:pt idx="24">
                  <c:v>-1.5269759038937227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14.06169650790153</c:v>
                </c:pt>
                <c:pt idx="1">
                  <c:v>22.913820195938399</c:v>
                </c:pt>
                <c:pt idx="2">
                  <c:v>9.6794426484485854</c:v>
                </c:pt>
                <c:pt idx="3">
                  <c:v>-1.0390099489361262</c:v>
                </c:pt>
                <c:pt idx="4">
                  <c:v>-14.494489012979017</c:v>
                </c:pt>
                <c:pt idx="5">
                  <c:v>-6.8803231858150298</c:v>
                </c:pt>
                <c:pt idx="6">
                  <c:v>-1.6919005250433088</c:v>
                </c:pt>
                <c:pt idx="7">
                  <c:v>-5.3226332086885577</c:v>
                </c:pt>
                <c:pt idx="8">
                  <c:v>-8.3436034708264231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17.028716102605983</c:v>
                </c:pt>
                <c:pt idx="1">
                  <c:v>45.301702143908528</c:v>
                </c:pt>
                <c:pt idx="2">
                  <c:v>10.184756612781314</c:v>
                </c:pt>
                <c:pt idx="3">
                  <c:v>-9.6491585547756955</c:v>
                </c:pt>
                <c:pt idx="4">
                  <c:v>2.4723567050685773</c:v>
                </c:pt>
                <c:pt idx="5">
                  <c:v>17.094808505723805</c:v>
                </c:pt>
                <c:pt idx="6">
                  <c:v>-5.0436368599633852E-2</c:v>
                </c:pt>
                <c:pt idx="7">
                  <c:v>6.0620546477313866</c:v>
                </c:pt>
                <c:pt idx="8">
                  <c:v>0.47120020555610154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43.160283405447373</c:v>
                </c:pt>
                <c:pt idx="1">
                  <c:v>46.805581907254492</c:v>
                </c:pt>
                <c:pt idx="2">
                  <c:v>47.994997004867621</c:v>
                </c:pt>
                <c:pt idx="3">
                  <c:v>49.830623081769225</c:v>
                </c:pt>
                <c:pt idx="4">
                  <c:v>48.380977203892307</c:v>
                </c:pt>
                <c:pt idx="5">
                  <c:v>52.207387708499219</c:v>
                </c:pt>
                <c:pt idx="6">
                  <c:v>53.982860615469846</c:v>
                </c:pt>
                <c:pt idx="7">
                  <c:v>57.370415198894158</c:v>
                </c:pt>
                <c:pt idx="8">
                  <c:v>58.334252125491027</c:v>
                </c:pt>
                <c:pt idx="9">
                  <c:v>60.826839640838095</c:v>
                </c:pt>
                <c:pt idx="10">
                  <c:v>63.148792359744895</c:v>
                </c:pt>
                <c:pt idx="11">
                  <c:v>55.927600508100127</c:v>
                </c:pt>
                <c:pt idx="12">
                  <c:v>56.670689167894615</c:v>
                </c:pt>
                <c:pt idx="13">
                  <c:v>57.548006710164124</c:v>
                </c:pt>
                <c:pt idx="14">
                  <c:v>58.399617683731407</c:v>
                </c:pt>
                <c:pt idx="15">
                  <c:v>59.082492189837247</c:v>
                </c:pt>
                <c:pt idx="16">
                  <c:v>59.720087271846062</c:v>
                </c:pt>
                <c:pt idx="17">
                  <c:v>60.329453100976856</c:v>
                </c:pt>
                <c:pt idx="18">
                  <c:v>60.945080284912414</c:v>
                </c:pt>
                <c:pt idx="19">
                  <c:v>61.567860475239641</c:v>
                </c:pt>
                <c:pt idx="20">
                  <c:v>62.229375652408251</c:v>
                </c:pt>
                <c:pt idx="21">
                  <c:v>62.89837703322808</c:v>
                </c:pt>
                <c:pt idx="22">
                  <c:v>63.574713364342607</c:v>
                </c:pt>
                <c:pt idx="23">
                  <c:v>64.287722767577733</c:v>
                </c:pt>
                <c:pt idx="24">
                  <c:v>64.921972317397234</c:v>
                </c:pt>
                <c:pt idx="25">
                  <c:v>65.508398399645785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25.611193478198015</c:v>
                </c:pt>
                <c:pt idx="1">
                  <c:v>28.801161289024897</c:v>
                </c:pt>
                <c:pt idx="2">
                  <c:v>27.535281398710186</c:v>
                </c:pt>
                <c:pt idx="3">
                  <c:v>29.249043762711509</c:v>
                </c:pt>
                <c:pt idx="4">
                  <c:v>34.472029268437176</c:v>
                </c:pt>
                <c:pt idx="5">
                  <c:v>31.661915175279304</c:v>
                </c:pt>
                <c:pt idx="6">
                  <c:v>29.278054832246987</c:v>
                </c:pt>
                <c:pt idx="7">
                  <c:v>33.916989538736061</c:v>
                </c:pt>
                <c:pt idx="8">
                  <c:v>33.874047670799385</c:v>
                </c:pt>
                <c:pt idx="9">
                  <c:v>34.186749538805906</c:v>
                </c:pt>
                <c:pt idx="10">
                  <c:v>34.782207031935144</c:v>
                </c:pt>
                <c:pt idx="11">
                  <c:v>39.349846959364285</c:v>
                </c:pt>
                <c:pt idx="12">
                  <c:v>40.279917275274627</c:v>
                </c:pt>
                <c:pt idx="13">
                  <c:v>41.335222338506192</c:v>
                </c:pt>
                <c:pt idx="14">
                  <c:v>42.274828065785805</c:v>
                </c:pt>
                <c:pt idx="15">
                  <c:v>43.026952401377464</c:v>
                </c:pt>
                <c:pt idx="16">
                  <c:v>43.751532313233305</c:v>
                </c:pt>
                <c:pt idx="17">
                  <c:v>44.443441730496616</c:v>
                </c:pt>
                <c:pt idx="18">
                  <c:v>45.167093719247113</c:v>
                </c:pt>
                <c:pt idx="19">
                  <c:v>45.885492726933258</c:v>
                </c:pt>
                <c:pt idx="20">
                  <c:v>46.624485439909826</c:v>
                </c:pt>
                <c:pt idx="21">
                  <c:v>47.363567852889268</c:v>
                </c:pt>
                <c:pt idx="22">
                  <c:v>48.066957607180008</c:v>
                </c:pt>
                <c:pt idx="23">
                  <c:v>48.762390947674724</c:v>
                </c:pt>
                <c:pt idx="24">
                  <c:v>49.410301729586465</c:v>
                </c:pt>
                <c:pt idx="25">
                  <c:v>49.451317094640238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38.378442094753183</c:v>
                </c:pt>
                <c:pt idx="1">
                  <c:v>36.889035788674732</c:v>
                </c:pt>
                <c:pt idx="2">
                  <c:v>37.020573945314808</c:v>
                </c:pt>
                <c:pt idx="3">
                  <c:v>37.137846347446008</c:v>
                </c:pt>
                <c:pt idx="4">
                  <c:v>38.580456741070272</c:v>
                </c:pt>
                <c:pt idx="5">
                  <c:v>41.951991369247139</c:v>
                </c:pt>
                <c:pt idx="6">
                  <c:v>42.142532708724886</c:v>
                </c:pt>
                <c:pt idx="7">
                  <c:v>42.218779026130143</c:v>
                </c:pt>
                <c:pt idx="8">
                  <c:v>45.557356858584086</c:v>
                </c:pt>
                <c:pt idx="9">
                  <c:v>46.330776377503419</c:v>
                </c:pt>
                <c:pt idx="10">
                  <c:v>48.356024474737303</c:v>
                </c:pt>
                <c:pt idx="11">
                  <c:v>48.50732996715346</c:v>
                </c:pt>
                <c:pt idx="12">
                  <c:v>49.221727890317538</c:v>
                </c:pt>
                <c:pt idx="13">
                  <c:v>50.067298413478468</c:v>
                </c:pt>
                <c:pt idx="14">
                  <c:v>50.869545475437356</c:v>
                </c:pt>
                <c:pt idx="15">
                  <c:v>51.516234803018556</c:v>
                </c:pt>
                <c:pt idx="16">
                  <c:v>52.155002206647801</c:v>
                </c:pt>
                <c:pt idx="17">
                  <c:v>52.781544843139216</c:v>
                </c:pt>
                <c:pt idx="18">
                  <c:v>53.419766168717487</c:v>
                </c:pt>
                <c:pt idx="19">
                  <c:v>54.065757094827191</c:v>
                </c:pt>
                <c:pt idx="20">
                  <c:v>54.748923116649955</c:v>
                </c:pt>
                <c:pt idx="21">
                  <c:v>55.422103311707993</c:v>
                </c:pt>
                <c:pt idx="22">
                  <c:v>56.109259488173443</c:v>
                </c:pt>
                <c:pt idx="23">
                  <c:v>56.804452972448004</c:v>
                </c:pt>
                <c:pt idx="24">
                  <c:v>57.478482120160884</c:v>
                </c:pt>
                <c:pt idx="25">
                  <c:v>58.169087729820262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31.898651071720078</c:v>
                </c:pt>
                <c:pt idx="1">
                  <c:v>34.715679994561157</c:v>
                </c:pt>
                <c:pt idx="2">
                  <c:v>36.022911683036305</c:v>
                </c:pt>
                <c:pt idx="3">
                  <c:v>39.272704613685775</c:v>
                </c:pt>
                <c:pt idx="4">
                  <c:v>39.661680593817671</c:v>
                </c:pt>
                <c:pt idx="5">
                  <c:v>40.142816676859681</c:v>
                </c:pt>
                <c:pt idx="6">
                  <c:v>38.501876437209312</c:v>
                </c:pt>
                <c:pt idx="7">
                  <c:v>41.124363950585334</c:v>
                </c:pt>
                <c:pt idx="8">
                  <c:v>41.163233460983861</c:v>
                </c:pt>
                <c:pt idx="9">
                  <c:v>42.911070431388083</c:v>
                </c:pt>
                <c:pt idx="10">
                  <c:v>42.546179404485912</c:v>
                </c:pt>
                <c:pt idx="11">
                  <c:v>44.292671258992854</c:v>
                </c:pt>
                <c:pt idx="12">
                  <c:v>45.054679150484198</c:v>
                </c:pt>
                <c:pt idx="13">
                  <c:v>45.82254180024745</c:v>
                </c:pt>
                <c:pt idx="14">
                  <c:v>46.622693803915723</c:v>
                </c:pt>
                <c:pt idx="15">
                  <c:v>47.335158283035057</c:v>
                </c:pt>
                <c:pt idx="16">
                  <c:v>48.022843718297729</c:v>
                </c:pt>
                <c:pt idx="17">
                  <c:v>48.693132887910501</c:v>
                </c:pt>
                <c:pt idx="18">
                  <c:v>49.428549998977971</c:v>
                </c:pt>
                <c:pt idx="19">
                  <c:v>50.140341474824005</c:v>
                </c:pt>
                <c:pt idx="20">
                  <c:v>50.872578917061965</c:v>
                </c:pt>
                <c:pt idx="21">
                  <c:v>51.594120888745643</c:v>
                </c:pt>
                <c:pt idx="22">
                  <c:v>52.320742307394887</c:v>
                </c:pt>
                <c:pt idx="23">
                  <c:v>53.087397385073466</c:v>
                </c:pt>
                <c:pt idx="24">
                  <c:v>53.84426361779375</c:v>
                </c:pt>
                <c:pt idx="25">
                  <c:v>54.558327253374927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39.837956158414769</c:v>
                </c:pt>
                <c:pt idx="1">
                  <c:v>41.253516882195377</c:v>
                </c:pt>
                <c:pt idx="2">
                  <c:v>41.092353197214202</c:v>
                </c:pt>
                <c:pt idx="3">
                  <c:v>43.001949750081131</c:v>
                </c:pt>
                <c:pt idx="4">
                  <c:v>40.831246328828513</c:v>
                </c:pt>
                <c:pt idx="5">
                  <c:v>41.818900314741214</c:v>
                </c:pt>
                <c:pt idx="6">
                  <c:v>44.533835642038866</c:v>
                </c:pt>
                <c:pt idx="7">
                  <c:v>43.378961938311789</c:v>
                </c:pt>
                <c:pt idx="8">
                  <c:v>42.647610162417145</c:v>
                </c:pt>
                <c:pt idx="9">
                  <c:v>45.077908851587161</c:v>
                </c:pt>
                <c:pt idx="10">
                  <c:v>45.684645759965036</c:v>
                </c:pt>
                <c:pt idx="11">
                  <c:v>45.944948129993548</c:v>
                </c:pt>
                <c:pt idx="12">
                  <c:v>46.460927962237811</c:v>
                </c:pt>
                <c:pt idx="13">
                  <c:v>47.020794895780284</c:v>
                </c:pt>
                <c:pt idx="14">
                  <c:v>47.611455768765772</c:v>
                </c:pt>
                <c:pt idx="15">
                  <c:v>48.094054463207591</c:v>
                </c:pt>
                <c:pt idx="16">
                  <c:v>48.571603820959119</c:v>
                </c:pt>
                <c:pt idx="17">
                  <c:v>49.03905028144866</c:v>
                </c:pt>
                <c:pt idx="18">
                  <c:v>49.506203141943296</c:v>
                </c:pt>
                <c:pt idx="19">
                  <c:v>49.994365666275172</c:v>
                </c:pt>
                <c:pt idx="20">
                  <c:v>50.457729498070407</c:v>
                </c:pt>
                <c:pt idx="21">
                  <c:v>50.92187057609263</c:v>
                </c:pt>
                <c:pt idx="22">
                  <c:v>51.388098491311979</c:v>
                </c:pt>
                <c:pt idx="23">
                  <c:v>51.868885790681198</c:v>
                </c:pt>
                <c:pt idx="24">
                  <c:v>52.372716697310047</c:v>
                </c:pt>
                <c:pt idx="25">
                  <c:v>52.867118952087537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43.999897480255832</c:v>
                </c:pt>
                <c:pt idx="1">
                  <c:v>41.221004371073874</c:v>
                </c:pt>
                <c:pt idx="2">
                  <c:v>40.168059623253519</c:v>
                </c:pt>
                <c:pt idx="3">
                  <c:v>43.297453349038889</c:v>
                </c:pt>
                <c:pt idx="4">
                  <c:v>43.820354892256084</c:v>
                </c:pt>
                <c:pt idx="5">
                  <c:v>45.062995237931425</c:v>
                </c:pt>
                <c:pt idx="6">
                  <c:v>44.559895543631619</c:v>
                </c:pt>
                <c:pt idx="7">
                  <c:v>45.242032902180135</c:v>
                </c:pt>
                <c:pt idx="8">
                  <c:v>47.634196489999617</c:v>
                </c:pt>
                <c:pt idx="9">
                  <c:v>50.600237294467142</c:v>
                </c:pt>
                <c:pt idx="10">
                  <c:v>55.303674155529635</c:v>
                </c:pt>
                <c:pt idx="11">
                  <c:v>58.465516779531576</c:v>
                </c:pt>
                <c:pt idx="12">
                  <c:v>59.508767423571221</c:v>
                </c:pt>
                <c:pt idx="13">
                  <c:v>60.606394316359605</c:v>
                </c:pt>
                <c:pt idx="14">
                  <c:v>61.679467468485264</c:v>
                </c:pt>
                <c:pt idx="15">
                  <c:v>62.568182774160789</c:v>
                </c:pt>
                <c:pt idx="16">
                  <c:v>63.448347903341578</c:v>
                </c:pt>
                <c:pt idx="17">
                  <c:v>64.310545110896285</c:v>
                </c:pt>
                <c:pt idx="18">
                  <c:v>65.165253330432378</c:v>
                </c:pt>
                <c:pt idx="19">
                  <c:v>66.042528592579927</c:v>
                </c:pt>
                <c:pt idx="20">
                  <c:v>66.946300544163691</c:v>
                </c:pt>
                <c:pt idx="21">
                  <c:v>67.828826331939368</c:v>
                </c:pt>
                <c:pt idx="22">
                  <c:v>68.761346507844138</c:v>
                </c:pt>
                <c:pt idx="23">
                  <c:v>69.737686415093805</c:v>
                </c:pt>
                <c:pt idx="24">
                  <c:v>70.673561245293399</c:v>
                </c:pt>
                <c:pt idx="25">
                  <c:v>71.597692003343681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13.397856598181928</c:v>
                </c:pt>
                <c:pt idx="1">
                  <c:v>12.772189720664661</c:v>
                </c:pt>
                <c:pt idx="2">
                  <c:v>13.053631971703723</c:v>
                </c:pt>
                <c:pt idx="3">
                  <c:v>13.40233702079416</c:v>
                </c:pt>
                <c:pt idx="4">
                  <c:v>12.241189728871843</c:v>
                </c:pt>
                <c:pt idx="5">
                  <c:v>12.908335639706216</c:v>
                </c:pt>
                <c:pt idx="6">
                  <c:v>12.980513003941169</c:v>
                </c:pt>
                <c:pt idx="7">
                  <c:v>14.82366712284826</c:v>
                </c:pt>
                <c:pt idx="8">
                  <c:v>15.047845918829397</c:v>
                </c:pt>
                <c:pt idx="9">
                  <c:v>14.758624419277448</c:v>
                </c:pt>
                <c:pt idx="10">
                  <c:v>16.365707313796896</c:v>
                </c:pt>
                <c:pt idx="11">
                  <c:v>13.881603932232142</c:v>
                </c:pt>
                <c:pt idx="12">
                  <c:v>14.019764578419824</c:v>
                </c:pt>
                <c:pt idx="13">
                  <c:v>14.189404342939136</c:v>
                </c:pt>
                <c:pt idx="14">
                  <c:v>14.351720774084313</c:v>
                </c:pt>
                <c:pt idx="15">
                  <c:v>14.462846957990157</c:v>
                </c:pt>
                <c:pt idx="16">
                  <c:v>14.568875282332844</c:v>
                </c:pt>
                <c:pt idx="17">
                  <c:v>14.675662850028596</c:v>
                </c:pt>
                <c:pt idx="18">
                  <c:v>14.773518838613843</c:v>
                </c:pt>
                <c:pt idx="19">
                  <c:v>14.861626445703633</c:v>
                </c:pt>
                <c:pt idx="20">
                  <c:v>14.95653459977693</c:v>
                </c:pt>
                <c:pt idx="21">
                  <c:v>15.070532995665793</c:v>
                </c:pt>
                <c:pt idx="22">
                  <c:v>15.195932515877725</c:v>
                </c:pt>
                <c:pt idx="23">
                  <c:v>15.31808697693833</c:v>
                </c:pt>
                <c:pt idx="24">
                  <c:v>15.437411498461199</c:v>
                </c:pt>
                <c:pt idx="25">
                  <c:v>15.555515124182168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13.03580190453143</c:v>
                </c:pt>
                <c:pt idx="1">
                  <c:v>16.079381112718192</c:v>
                </c:pt>
                <c:pt idx="2">
                  <c:v>16.39682623607932</c:v>
                </c:pt>
                <c:pt idx="3">
                  <c:v>17.137045543101348</c:v>
                </c:pt>
                <c:pt idx="4">
                  <c:v>17.231887126641482</c:v>
                </c:pt>
                <c:pt idx="5">
                  <c:v>17.801714313953845</c:v>
                </c:pt>
                <c:pt idx="6">
                  <c:v>16.707113477290406</c:v>
                </c:pt>
                <c:pt idx="7">
                  <c:v>16.693756002605962</c:v>
                </c:pt>
                <c:pt idx="8">
                  <c:v>18.326386933693765</c:v>
                </c:pt>
                <c:pt idx="9">
                  <c:v>18.253105935614418</c:v>
                </c:pt>
                <c:pt idx="10">
                  <c:v>18.409807776090883</c:v>
                </c:pt>
                <c:pt idx="11">
                  <c:v>18.00046231885316</c:v>
                </c:pt>
                <c:pt idx="12">
                  <c:v>18.285675639921841</c:v>
                </c:pt>
                <c:pt idx="13">
                  <c:v>18.578370861760085</c:v>
                </c:pt>
                <c:pt idx="14">
                  <c:v>18.883368208856567</c:v>
                </c:pt>
                <c:pt idx="15">
                  <c:v>19.152861924460307</c:v>
                </c:pt>
                <c:pt idx="16">
                  <c:v>19.410292885231492</c:v>
                </c:pt>
                <c:pt idx="17">
                  <c:v>19.657337269217148</c:v>
                </c:pt>
                <c:pt idx="18">
                  <c:v>19.916723022968259</c:v>
                </c:pt>
                <c:pt idx="19">
                  <c:v>20.180249503057833</c:v>
                </c:pt>
                <c:pt idx="20">
                  <c:v>20.455421759738922</c:v>
                </c:pt>
                <c:pt idx="21">
                  <c:v>20.727309471502512</c:v>
                </c:pt>
                <c:pt idx="22">
                  <c:v>20.992760211947665</c:v>
                </c:pt>
                <c:pt idx="23">
                  <c:v>21.259442983440906</c:v>
                </c:pt>
                <c:pt idx="24">
                  <c:v>21.52718917274068</c:v>
                </c:pt>
                <c:pt idx="25">
                  <c:v>21.798223276570447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6.4246197114401342</c:v>
                </c:pt>
                <c:pt idx="1">
                  <c:v>7.6433087657655694</c:v>
                </c:pt>
                <c:pt idx="2">
                  <c:v>7.4483064768119362</c:v>
                </c:pt>
                <c:pt idx="3">
                  <c:v>6.553311738140696</c:v>
                </c:pt>
                <c:pt idx="4">
                  <c:v>6.4473778457191004</c:v>
                </c:pt>
                <c:pt idx="5">
                  <c:v>6.5334903578778158</c:v>
                </c:pt>
                <c:pt idx="6">
                  <c:v>7.2317081901136984</c:v>
                </c:pt>
                <c:pt idx="7">
                  <c:v>7.0636075041741746</c:v>
                </c:pt>
                <c:pt idx="8">
                  <c:v>6.915287457142373</c:v>
                </c:pt>
                <c:pt idx="9">
                  <c:v>6.5691680318462247</c:v>
                </c:pt>
                <c:pt idx="10">
                  <c:v>7.08589770477389</c:v>
                </c:pt>
                <c:pt idx="11">
                  <c:v>7.8994012977990558</c:v>
                </c:pt>
                <c:pt idx="12">
                  <c:v>8.0801482300099572</c:v>
                </c:pt>
                <c:pt idx="13">
                  <c:v>8.2374509813554724</c:v>
                </c:pt>
                <c:pt idx="14">
                  <c:v>8.3934874280225955</c:v>
                </c:pt>
                <c:pt idx="15">
                  <c:v>8.5033201576548958</c:v>
                </c:pt>
                <c:pt idx="16">
                  <c:v>8.6187247448927913</c:v>
                </c:pt>
                <c:pt idx="17">
                  <c:v>8.7282998089593917</c:v>
                </c:pt>
                <c:pt idx="18">
                  <c:v>8.8448080010814873</c:v>
                </c:pt>
                <c:pt idx="19">
                  <c:v>8.9581617301197358</c:v>
                </c:pt>
                <c:pt idx="20">
                  <c:v>9.0943069172869269</c:v>
                </c:pt>
                <c:pt idx="21">
                  <c:v>9.2258282801366729</c:v>
                </c:pt>
                <c:pt idx="22">
                  <c:v>9.3679405883452471</c:v>
                </c:pt>
                <c:pt idx="23">
                  <c:v>9.4700085453865608</c:v>
                </c:pt>
                <c:pt idx="24">
                  <c:v>9.5965425967647366</c:v>
                </c:pt>
                <c:pt idx="25">
                  <c:v>9.6914012307240505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12.717313074996351</c:v>
                </c:pt>
                <c:pt idx="1">
                  <c:v>15.289444427533663</c:v>
                </c:pt>
                <c:pt idx="2">
                  <c:v>14.936197472616113</c:v>
                </c:pt>
                <c:pt idx="3">
                  <c:v>14.418938393273143</c:v>
                </c:pt>
                <c:pt idx="4">
                  <c:v>15.966616857774861</c:v>
                </c:pt>
                <c:pt idx="5">
                  <c:v>17.383092485078119</c:v>
                </c:pt>
                <c:pt idx="6">
                  <c:v>16.698471215796094</c:v>
                </c:pt>
                <c:pt idx="7">
                  <c:v>16.639556382108406</c:v>
                </c:pt>
                <c:pt idx="8">
                  <c:v>18.146121726313662</c:v>
                </c:pt>
                <c:pt idx="9">
                  <c:v>17.947399881655105</c:v>
                </c:pt>
                <c:pt idx="10">
                  <c:v>17.882497404397238</c:v>
                </c:pt>
                <c:pt idx="11">
                  <c:v>17.044378916458086</c:v>
                </c:pt>
                <c:pt idx="12">
                  <c:v>17.632350343896974</c:v>
                </c:pt>
                <c:pt idx="13">
                  <c:v>18.093382043358176</c:v>
                </c:pt>
                <c:pt idx="14">
                  <c:v>18.423210827811339</c:v>
                </c:pt>
                <c:pt idx="15">
                  <c:v>18.693965920356579</c:v>
                </c:pt>
                <c:pt idx="16">
                  <c:v>18.956444085343456</c:v>
                </c:pt>
                <c:pt idx="17">
                  <c:v>19.219446715798824</c:v>
                </c:pt>
                <c:pt idx="18">
                  <c:v>19.481023309312476</c:v>
                </c:pt>
                <c:pt idx="19">
                  <c:v>19.750156474967508</c:v>
                </c:pt>
                <c:pt idx="20">
                  <c:v>20.027715586220555</c:v>
                </c:pt>
                <c:pt idx="21">
                  <c:v>20.305060917617052</c:v>
                </c:pt>
                <c:pt idx="22">
                  <c:v>20.65120878702086</c:v>
                </c:pt>
                <c:pt idx="23">
                  <c:v>20.997238938198088</c:v>
                </c:pt>
                <c:pt idx="24">
                  <c:v>21.327964975978155</c:v>
                </c:pt>
                <c:pt idx="25">
                  <c:v>21.61270893887184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45.096337740488067</c:v>
                </c:pt>
                <c:pt idx="1">
                  <c:v>40.953792752265485</c:v>
                </c:pt>
                <c:pt idx="2">
                  <c:v>41.992807742427786</c:v>
                </c:pt>
                <c:pt idx="3">
                  <c:v>43.169996935170772</c:v>
                </c:pt>
                <c:pt idx="4">
                  <c:v>45.131133148140371</c:v>
                </c:pt>
                <c:pt idx="5">
                  <c:v>45.543533774368278</c:v>
                </c:pt>
                <c:pt idx="6">
                  <c:v>44.837602736551197</c:v>
                </c:pt>
                <c:pt idx="7">
                  <c:v>47.15626588993338</c:v>
                </c:pt>
                <c:pt idx="8">
                  <c:v>47.06814984585484</c:v>
                </c:pt>
                <c:pt idx="9">
                  <c:v>47.717813951483052</c:v>
                </c:pt>
                <c:pt idx="10">
                  <c:v>50.105699020373947</c:v>
                </c:pt>
                <c:pt idx="11">
                  <c:v>47.132603383651642</c:v>
                </c:pt>
                <c:pt idx="12">
                  <c:v>47.54331209278709</c:v>
                </c:pt>
                <c:pt idx="13">
                  <c:v>48.050094176883682</c:v>
                </c:pt>
                <c:pt idx="14">
                  <c:v>48.522580572395128</c:v>
                </c:pt>
                <c:pt idx="15">
                  <c:v>48.830311351998674</c:v>
                </c:pt>
                <c:pt idx="16">
                  <c:v>49.102282347492931</c:v>
                </c:pt>
                <c:pt idx="17">
                  <c:v>49.346609919270371</c:v>
                </c:pt>
                <c:pt idx="18">
                  <c:v>49.589948692277808</c:v>
                </c:pt>
                <c:pt idx="19">
                  <c:v>49.843306100690349</c:v>
                </c:pt>
                <c:pt idx="20">
                  <c:v>50.116890013210437</c:v>
                </c:pt>
                <c:pt idx="21">
                  <c:v>50.390509677648474</c:v>
                </c:pt>
                <c:pt idx="22">
                  <c:v>50.651682265636929</c:v>
                </c:pt>
                <c:pt idx="23">
                  <c:v>50.905549269019907</c:v>
                </c:pt>
                <c:pt idx="24">
                  <c:v>51.153108094516462</c:v>
                </c:pt>
                <c:pt idx="25">
                  <c:v>51.376517261865658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68.103168057646428</c:v>
                </c:pt>
                <c:pt idx="1">
                  <c:v>65.39373009969681</c:v>
                </c:pt>
                <c:pt idx="2">
                  <c:v>66.649562885785329</c:v>
                </c:pt>
                <c:pt idx="3">
                  <c:v>66.510236811598702</c:v>
                </c:pt>
                <c:pt idx="4">
                  <c:v>67.671422900069899</c:v>
                </c:pt>
                <c:pt idx="5">
                  <c:v>68.346542271444548</c:v>
                </c:pt>
                <c:pt idx="6">
                  <c:v>64.745545374336757</c:v>
                </c:pt>
                <c:pt idx="7">
                  <c:v>68.211016889363691</c:v>
                </c:pt>
                <c:pt idx="8">
                  <c:v>66.682067524527994</c:v>
                </c:pt>
                <c:pt idx="9">
                  <c:v>65.948108969584297</c:v>
                </c:pt>
                <c:pt idx="10">
                  <c:v>69.645846608241087</c:v>
                </c:pt>
                <c:pt idx="11">
                  <c:v>64.558211711624537</c:v>
                </c:pt>
                <c:pt idx="12">
                  <c:v>64.478368340334583</c:v>
                </c:pt>
                <c:pt idx="13">
                  <c:v>64.469244088205045</c:v>
                </c:pt>
                <c:pt idx="14">
                  <c:v>64.383588301165943</c:v>
                </c:pt>
                <c:pt idx="15">
                  <c:v>64.06391584655546</c:v>
                </c:pt>
                <c:pt idx="16">
                  <c:v>63.67741038085579</c:v>
                </c:pt>
                <c:pt idx="17">
                  <c:v>63.278003300775218</c:v>
                </c:pt>
                <c:pt idx="18">
                  <c:v>62.930401622733001</c:v>
                </c:pt>
                <c:pt idx="19">
                  <c:v>62.562878966926661</c:v>
                </c:pt>
                <c:pt idx="20">
                  <c:v>62.227389299434442</c:v>
                </c:pt>
                <c:pt idx="21">
                  <c:v>61.922081917645414</c:v>
                </c:pt>
                <c:pt idx="22">
                  <c:v>61.657753478722995</c:v>
                </c:pt>
                <c:pt idx="23">
                  <c:v>61.385519740126782</c:v>
                </c:pt>
                <c:pt idx="24">
                  <c:v>61.070264696366571</c:v>
                </c:pt>
                <c:pt idx="25">
                  <c:v>60.70943880787928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22.322617549177266</c:v>
                </c:pt>
                <c:pt idx="1">
                  <c:v>18.646972110019636</c:v>
                </c:pt>
                <c:pt idx="2">
                  <c:v>18.515491563959522</c:v>
                </c:pt>
                <c:pt idx="3">
                  <c:v>20.024545381517719</c:v>
                </c:pt>
                <c:pt idx="4">
                  <c:v>19.8366327714973</c:v>
                </c:pt>
                <c:pt idx="5">
                  <c:v>18.171806994589875</c:v>
                </c:pt>
                <c:pt idx="6">
                  <c:v>16.24544033019453</c:v>
                </c:pt>
                <c:pt idx="7">
                  <c:v>17.365654311573003</c:v>
                </c:pt>
                <c:pt idx="8">
                  <c:v>17.491759015375166</c:v>
                </c:pt>
                <c:pt idx="9">
                  <c:v>16.181400167485446</c:v>
                </c:pt>
                <c:pt idx="10">
                  <c:v>15.833492708857204</c:v>
                </c:pt>
                <c:pt idx="11">
                  <c:v>17.846386221640206</c:v>
                </c:pt>
                <c:pt idx="12">
                  <c:v>17.630198219948447</c:v>
                </c:pt>
                <c:pt idx="13">
                  <c:v>17.402585905516386</c:v>
                </c:pt>
                <c:pt idx="14">
                  <c:v>17.127572432871336</c:v>
                </c:pt>
                <c:pt idx="15">
                  <c:v>16.805991314800007</c:v>
                </c:pt>
                <c:pt idx="16">
                  <c:v>16.553707137899927</c:v>
                </c:pt>
                <c:pt idx="17">
                  <c:v>16.413214277922695</c:v>
                </c:pt>
                <c:pt idx="18">
                  <c:v>16.143925916613004</c:v>
                </c:pt>
                <c:pt idx="19">
                  <c:v>15.844936908902483</c:v>
                </c:pt>
                <c:pt idx="20">
                  <c:v>15.428085244149157</c:v>
                </c:pt>
                <c:pt idx="21">
                  <c:v>15.082172424149288</c:v>
                </c:pt>
                <c:pt idx="22">
                  <c:v>14.758959169984783</c:v>
                </c:pt>
                <c:pt idx="23">
                  <c:v>14.380683541025418</c:v>
                </c:pt>
                <c:pt idx="24">
                  <c:v>14.184428738593164</c:v>
                </c:pt>
                <c:pt idx="25">
                  <c:v>15.120741954443316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16.220858531687032</c:v>
                </c:pt>
                <c:pt idx="1">
                  <c:v>14.213797209139207</c:v>
                </c:pt>
                <c:pt idx="2">
                  <c:v>13.961437062507329</c:v>
                </c:pt>
                <c:pt idx="3">
                  <c:v>13.422514209451638</c:v>
                </c:pt>
                <c:pt idx="4">
                  <c:v>14.550412298655671</c:v>
                </c:pt>
                <c:pt idx="5">
                  <c:v>14.349633663297926</c:v>
                </c:pt>
                <c:pt idx="6">
                  <c:v>14.63532437248961</c:v>
                </c:pt>
                <c:pt idx="7">
                  <c:v>15.3778887170535</c:v>
                </c:pt>
                <c:pt idx="8">
                  <c:v>15.406081304099544</c:v>
                </c:pt>
                <c:pt idx="9">
                  <c:v>13.33432090431852</c:v>
                </c:pt>
                <c:pt idx="10">
                  <c:v>14.460619382396185</c:v>
                </c:pt>
                <c:pt idx="11">
                  <c:v>13.817980958785199</c:v>
                </c:pt>
                <c:pt idx="12">
                  <c:v>13.924766221867651</c:v>
                </c:pt>
                <c:pt idx="13">
                  <c:v>14.137528214647048</c:v>
                </c:pt>
                <c:pt idx="14">
                  <c:v>14.307400279508908</c:v>
                </c:pt>
                <c:pt idx="15">
                  <c:v>14.408477296373043</c:v>
                </c:pt>
                <c:pt idx="16">
                  <c:v>14.504095235880152</c:v>
                </c:pt>
                <c:pt idx="17">
                  <c:v>14.59721131191359</c:v>
                </c:pt>
                <c:pt idx="18">
                  <c:v>14.691691631344948</c:v>
                </c:pt>
                <c:pt idx="19">
                  <c:v>14.779649226916499</c:v>
                </c:pt>
                <c:pt idx="20">
                  <c:v>14.890796909517919</c:v>
                </c:pt>
                <c:pt idx="21">
                  <c:v>15.00414576341988</c:v>
                </c:pt>
                <c:pt idx="22">
                  <c:v>15.136252834347967</c:v>
                </c:pt>
                <c:pt idx="23">
                  <c:v>15.268524135524258</c:v>
                </c:pt>
                <c:pt idx="24">
                  <c:v>15.396276344267214</c:v>
                </c:pt>
                <c:pt idx="25">
                  <c:v>15.518036497743074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32.591892183651645</c:v>
                </c:pt>
                <c:pt idx="1">
                  <c:v>34.962117009259025</c:v>
                </c:pt>
                <c:pt idx="2">
                  <c:v>31.560195226941861</c:v>
                </c:pt>
                <c:pt idx="3">
                  <c:v>33.36879976347381</c:v>
                </c:pt>
                <c:pt idx="4">
                  <c:v>34.096799508592163</c:v>
                </c:pt>
                <c:pt idx="5">
                  <c:v>36.969886230739256</c:v>
                </c:pt>
                <c:pt idx="6">
                  <c:v>34.893417033747362</c:v>
                </c:pt>
                <c:pt idx="7">
                  <c:v>33.651664369736025</c:v>
                </c:pt>
                <c:pt idx="8">
                  <c:v>34.432010106000249</c:v>
                </c:pt>
                <c:pt idx="9">
                  <c:v>35.24088019266118</c:v>
                </c:pt>
                <c:pt idx="10">
                  <c:v>31.791317362505644</c:v>
                </c:pt>
                <c:pt idx="11">
                  <c:v>31.660131182326698</c:v>
                </c:pt>
                <c:pt idx="12">
                  <c:v>31.543450096843412</c:v>
                </c:pt>
                <c:pt idx="13">
                  <c:v>31.563476900857353</c:v>
                </c:pt>
                <c:pt idx="14">
                  <c:v>31.532174536822197</c:v>
                </c:pt>
                <c:pt idx="15">
                  <c:v>31.407615603792038</c:v>
                </c:pt>
                <c:pt idx="16">
                  <c:v>31.323286590078386</c:v>
                </c:pt>
                <c:pt idx="17">
                  <c:v>31.241442257405623</c:v>
                </c:pt>
                <c:pt idx="18">
                  <c:v>31.161250651495614</c:v>
                </c:pt>
                <c:pt idx="19">
                  <c:v>31.085511801463639</c:v>
                </c:pt>
                <c:pt idx="20">
                  <c:v>31.020149167352812</c:v>
                </c:pt>
                <c:pt idx="21">
                  <c:v>30.948023011641169</c:v>
                </c:pt>
                <c:pt idx="22">
                  <c:v>30.869030546544948</c:v>
                </c:pt>
                <c:pt idx="23">
                  <c:v>30.785591949134929</c:v>
                </c:pt>
                <c:pt idx="24">
                  <c:v>30.689162810682529</c:v>
                </c:pt>
                <c:pt idx="25">
                  <c:v>30.608470507759698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34.103847181638621</c:v>
                </c:pt>
                <c:pt idx="1">
                  <c:v>32.006456318140735</c:v>
                </c:pt>
                <c:pt idx="2">
                  <c:v>31.841968621360547</c:v>
                </c:pt>
                <c:pt idx="3">
                  <c:v>32.486387218489874</c:v>
                </c:pt>
                <c:pt idx="4">
                  <c:v>34.135781648630683</c:v>
                </c:pt>
                <c:pt idx="5">
                  <c:v>35.820672670473208</c:v>
                </c:pt>
                <c:pt idx="6">
                  <c:v>32.837967406408943</c:v>
                </c:pt>
                <c:pt idx="7">
                  <c:v>34.519510234436154</c:v>
                </c:pt>
                <c:pt idx="8">
                  <c:v>32.093168747994952</c:v>
                </c:pt>
                <c:pt idx="9">
                  <c:v>34.441690112920526</c:v>
                </c:pt>
                <c:pt idx="10">
                  <c:v>27.946461669661876</c:v>
                </c:pt>
                <c:pt idx="11">
                  <c:v>29.617833161262691</c:v>
                </c:pt>
                <c:pt idx="12">
                  <c:v>29.763974680890829</c:v>
                </c:pt>
                <c:pt idx="13">
                  <c:v>30.232813641277087</c:v>
                </c:pt>
                <c:pt idx="14">
                  <c:v>30.581926896804795</c:v>
                </c:pt>
                <c:pt idx="15">
                  <c:v>30.671078899522918</c:v>
                </c:pt>
                <c:pt idx="16">
                  <c:v>30.756974233620923</c:v>
                </c:pt>
                <c:pt idx="17">
                  <c:v>30.811291783101161</c:v>
                </c:pt>
                <c:pt idx="18">
                  <c:v>30.851373314800295</c:v>
                </c:pt>
                <c:pt idx="19">
                  <c:v>30.892831176557127</c:v>
                </c:pt>
                <c:pt idx="20">
                  <c:v>30.945079085050264</c:v>
                </c:pt>
                <c:pt idx="21">
                  <c:v>30.982935651106526</c:v>
                </c:pt>
                <c:pt idx="22">
                  <c:v>31.009887276948994</c:v>
                </c:pt>
                <c:pt idx="23">
                  <c:v>31.028741407389617</c:v>
                </c:pt>
                <c:pt idx="24">
                  <c:v>31.041976957228965</c:v>
                </c:pt>
                <c:pt idx="25">
                  <c:v>31.061115653268899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18.561072265017643</c:v>
                </c:pt>
                <c:pt idx="1">
                  <c:v>17.867486537255573</c:v>
                </c:pt>
                <c:pt idx="2">
                  <c:v>18.777431640494736</c:v>
                </c:pt>
                <c:pt idx="3">
                  <c:v>18.29274956908359</c:v>
                </c:pt>
                <c:pt idx="4">
                  <c:v>19.242560473309211</c:v>
                </c:pt>
                <c:pt idx="5">
                  <c:v>18.704195200279834</c:v>
                </c:pt>
                <c:pt idx="6">
                  <c:v>18.771856496185055</c:v>
                </c:pt>
                <c:pt idx="7">
                  <c:v>19.895938068338339</c:v>
                </c:pt>
                <c:pt idx="8">
                  <c:v>19.156666058620765</c:v>
                </c:pt>
                <c:pt idx="9">
                  <c:v>17.578550100274079</c:v>
                </c:pt>
                <c:pt idx="10">
                  <c:v>17.151500337247501</c:v>
                </c:pt>
                <c:pt idx="11">
                  <c:v>17.084368135350015</c:v>
                </c:pt>
                <c:pt idx="12">
                  <c:v>17.154470903060695</c:v>
                </c:pt>
                <c:pt idx="13">
                  <c:v>17.260382074662783</c:v>
                </c:pt>
                <c:pt idx="14">
                  <c:v>17.309626851350462</c:v>
                </c:pt>
                <c:pt idx="15">
                  <c:v>17.297965000380888</c:v>
                </c:pt>
                <c:pt idx="16">
                  <c:v>17.285664622020942</c:v>
                </c:pt>
                <c:pt idx="17">
                  <c:v>17.256659099973245</c:v>
                </c:pt>
                <c:pt idx="18">
                  <c:v>17.22919428152791</c:v>
                </c:pt>
                <c:pt idx="19">
                  <c:v>17.190861689505276</c:v>
                </c:pt>
                <c:pt idx="20">
                  <c:v>17.148148998043546</c:v>
                </c:pt>
                <c:pt idx="21">
                  <c:v>17.102119630368474</c:v>
                </c:pt>
                <c:pt idx="22">
                  <c:v>17.042739343301843</c:v>
                </c:pt>
                <c:pt idx="23">
                  <c:v>16.971205718375852</c:v>
                </c:pt>
                <c:pt idx="24">
                  <c:v>16.912876334759169</c:v>
                </c:pt>
                <c:pt idx="25">
                  <c:v>16.6346327981081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66.771418371387938</c:v>
                </c:pt>
                <c:pt idx="1">
                  <c:v>62.662600583392965</c:v>
                </c:pt>
                <c:pt idx="2">
                  <c:v>65.781559344344714</c:v>
                </c:pt>
                <c:pt idx="3">
                  <c:v>69.933348104167365</c:v>
                </c:pt>
                <c:pt idx="4">
                  <c:v>71.800512722061853</c:v>
                </c:pt>
                <c:pt idx="5">
                  <c:v>73.094302766860139</c:v>
                </c:pt>
                <c:pt idx="6">
                  <c:v>70.188550713259701</c:v>
                </c:pt>
                <c:pt idx="7">
                  <c:v>69.664381698303259</c:v>
                </c:pt>
                <c:pt idx="8">
                  <c:v>68.781602507636421</c:v>
                </c:pt>
                <c:pt idx="9">
                  <c:v>69.580123244164156</c:v>
                </c:pt>
                <c:pt idx="10">
                  <c:v>66.632317460451901</c:v>
                </c:pt>
                <c:pt idx="11">
                  <c:v>69.391993903833864</c:v>
                </c:pt>
                <c:pt idx="12">
                  <c:v>70.301934632842787</c:v>
                </c:pt>
                <c:pt idx="13">
                  <c:v>71.216735077120632</c:v>
                </c:pt>
                <c:pt idx="14">
                  <c:v>72.155604573952999</c:v>
                </c:pt>
                <c:pt idx="15">
                  <c:v>72.994537222902508</c:v>
                </c:pt>
                <c:pt idx="16">
                  <c:v>73.743227749512457</c:v>
                </c:pt>
                <c:pt idx="17">
                  <c:v>74.429912315657049</c:v>
                </c:pt>
                <c:pt idx="18">
                  <c:v>75.224373289081285</c:v>
                </c:pt>
                <c:pt idx="19">
                  <c:v>76.020501611214669</c:v>
                </c:pt>
                <c:pt idx="20">
                  <c:v>76.840207868584869</c:v>
                </c:pt>
                <c:pt idx="21">
                  <c:v>77.638387132972412</c:v>
                </c:pt>
                <c:pt idx="22">
                  <c:v>78.335906420152568</c:v>
                </c:pt>
                <c:pt idx="23">
                  <c:v>79.056816491033757</c:v>
                </c:pt>
                <c:pt idx="24">
                  <c:v>79.791497681792436</c:v>
                </c:pt>
                <c:pt idx="25">
                  <c:v>80.54960963111148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18.895941975813759</c:v>
                </c:pt>
                <c:pt idx="1">
                  <c:v>18.914651110355226</c:v>
                </c:pt>
                <c:pt idx="2">
                  <c:v>17.756513877163922</c:v>
                </c:pt>
                <c:pt idx="3">
                  <c:v>19.628129412413767</c:v>
                </c:pt>
                <c:pt idx="4">
                  <c:v>20.561931053981539</c:v>
                </c:pt>
                <c:pt idx="5">
                  <c:v>19.033806135778825</c:v>
                </c:pt>
                <c:pt idx="6">
                  <c:v>18.49397929074885</c:v>
                </c:pt>
                <c:pt idx="7">
                  <c:v>19.719124862019548</c:v>
                </c:pt>
                <c:pt idx="8">
                  <c:v>20.307535035366389</c:v>
                </c:pt>
                <c:pt idx="9">
                  <c:v>20.926977795087936</c:v>
                </c:pt>
                <c:pt idx="10">
                  <c:v>18.546594076828271</c:v>
                </c:pt>
                <c:pt idx="11">
                  <c:v>18.864841374091135</c:v>
                </c:pt>
                <c:pt idx="12">
                  <c:v>19.230928328886844</c:v>
                </c:pt>
                <c:pt idx="13">
                  <c:v>19.556861140998048</c:v>
                </c:pt>
                <c:pt idx="14">
                  <c:v>19.838106862362448</c:v>
                </c:pt>
                <c:pt idx="15">
                  <c:v>20.045661071697435</c:v>
                </c:pt>
                <c:pt idx="16">
                  <c:v>20.249055460352352</c:v>
                </c:pt>
                <c:pt idx="17">
                  <c:v>20.445790756357194</c:v>
                </c:pt>
                <c:pt idx="18">
                  <c:v>20.641328855306284</c:v>
                </c:pt>
                <c:pt idx="19">
                  <c:v>20.833663721319208</c:v>
                </c:pt>
                <c:pt idx="20">
                  <c:v>21.033870697536553</c:v>
                </c:pt>
                <c:pt idx="21">
                  <c:v>21.231146449758313</c:v>
                </c:pt>
                <c:pt idx="22">
                  <c:v>21.426631044066127</c:v>
                </c:pt>
                <c:pt idx="23">
                  <c:v>21.622282272519328</c:v>
                </c:pt>
                <c:pt idx="24">
                  <c:v>21.790042371054273</c:v>
                </c:pt>
                <c:pt idx="25">
                  <c:v>21.884172897099656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1.1437304640161334</c:v>
                </c:pt>
                <c:pt idx="1">
                  <c:v>0.82095020743846592</c:v>
                </c:pt>
                <c:pt idx="2">
                  <c:v>0.78956780864108156</c:v>
                </c:pt>
                <c:pt idx="3">
                  <c:v>0.65698658766953888</c:v>
                </c:pt>
                <c:pt idx="4">
                  <c:v>0.74298663800198461</c:v>
                </c:pt>
                <c:pt idx="5">
                  <c:v>0.74272515551429152</c:v>
                </c:pt>
                <c:pt idx="6">
                  <c:v>0.61928733393836433</c:v>
                </c:pt>
                <c:pt idx="7">
                  <c:v>0.68194582563260853</c:v>
                </c:pt>
                <c:pt idx="8">
                  <c:v>0.71886379588928806</c:v>
                </c:pt>
                <c:pt idx="9">
                  <c:v>0.60653638217915895</c:v>
                </c:pt>
                <c:pt idx="10">
                  <c:v>0.81159933505805426</c:v>
                </c:pt>
                <c:pt idx="11">
                  <c:v>0.60691464346936941</c:v>
                </c:pt>
                <c:pt idx="12">
                  <c:v>0.61470779764703476</c:v>
                </c:pt>
                <c:pt idx="13">
                  <c:v>0.621870404882223</c:v>
                </c:pt>
                <c:pt idx="14">
                  <c:v>0.62768327684992675</c:v>
                </c:pt>
                <c:pt idx="15">
                  <c:v>0.62956671565035727</c:v>
                </c:pt>
                <c:pt idx="16">
                  <c:v>0.63202850365670393</c:v>
                </c:pt>
                <c:pt idx="17">
                  <c:v>0.63409419861814276</c:v>
                </c:pt>
                <c:pt idx="18">
                  <c:v>0.63683064080612617</c:v>
                </c:pt>
                <c:pt idx="19">
                  <c:v>0.63830015802081286</c:v>
                </c:pt>
                <c:pt idx="20">
                  <c:v>0.64115080806334068</c:v>
                </c:pt>
                <c:pt idx="21">
                  <c:v>0.64366138978531173</c:v>
                </c:pt>
                <c:pt idx="22">
                  <c:v>0.64694487888584062</c:v>
                </c:pt>
                <c:pt idx="23">
                  <c:v>0.64796787814813905</c:v>
                </c:pt>
                <c:pt idx="24">
                  <c:v>0.65071850133523035</c:v>
                </c:pt>
                <c:pt idx="25">
                  <c:v>0.651536849850889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62.830794241294782</c:v>
                </c:pt>
                <c:pt idx="1">
                  <c:v>65.507662314429723</c:v>
                </c:pt>
                <c:pt idx="2">
                  <c:v>68.937489361711528</c:v>
                </c:pt>
                <c:pt idx="3">
                  <c:v>67.826127285050006</c:v>
                </c:pt>
                <c:pt idx="4">
                  <c:v>65.856058470058031</c:v>
                </c:pt>
                <c:pt idx="5">
                  <c:v>66.273755627780503</c:v>
                </c:pt>
                <c:pt idx="6">
                  <c:v>72.202208697290203</c:v>
                </c:pt>
                <c:pt idx="7">
                  <c:v>68.011315060321536</c:v>
                </c:pt>
                <c:pt idx="8">
                  <c:v>63.951995132581338</c:v>
                </c:pt>
                <c:pt idx="9">
                  <c:v>62.52562355081507</c:v>
                </c:pt>
                <c:pt idx="10">
                  <c:v>62.672540808568932</c:v>
                </c:pt>
                <c:pt idx="11">
                  <c:v>58.877541484891971</c:v>
                </c:pt>
                <c:pt idx="12">
                  <c:v>58.90200050085533</c:v>
                </c:pt>
                <c:pt idx="13">
                  <c:v>58.961749737343787</c:v>
                </c:pt>
                <c:pt idx="14">
                  <c:v>59.016136112129566</c:v>
                </c:pt>
                <c:pt idx="15">
                  <c:v>58.920899834945061</c:v>
                </c:pt>
                <c:pt idx="16">
                  <c:v>58.757578518452462</c:v>
                </c:pt>
                <c:pt idx="17">
                  <c:v>58.521742572750441</c:v>
                </c:pt>
                <c:pt idx="18">
                  <c:v>58.255527936332811</c:v>
                </c:pt>
                <c:pt idx="19">
                  <c:v>57.975346125265339</c:v>
                </c:pt>
                <c:pt idx="20">
                  <c:v>57.68065474692974</c:v>
                </c:pt>
                <c:pt idx="21">
                  <c:v>57.35385867007848</c:v>
                </c:pt>
                <c:pt idx="22">
                  <c:v>57.029819362101961</c:v>
                </c:pt>
                <c:pt idx="23">
                  <c:v>56.668765619542022</c:v>
                </c:pt>
                <c:pt idx="24">
                  <c:v>56.316190541147549</c:v>
                </c:pt>
                <c:pt idx="25">
                  <c:v>55.892438079238971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11.85688212035121</c:v>
                </c:pt>
                <c:pt idx="1">
                  <c:v>11.273589459534</c:v>
                </c:pt>
                <c:pt idx="2">
                  <c:v>11.269958446925489</c:v>
                </c:pt>
                <c:pt idx="3">
                  <c:v>11.341970642682776</c:v>
                </c:pt>
                <c:pt idx="4">
                  <c:v>10.878031059474502</c:v>
                </c:pt>
                <c:pt idx="5">
                  <c:v>11.882564762492027</c:v>
                </c:pt>
                <c:pt idx="6">
                  <c:v>11.514168055735096</c:v>
                </c:pt>
                <c:pt idx="7">
                  <c:v>12.988539337261653</c:v>
                </c:pt>
                <c:pt idx="8">
                  <c:v>13.330001121431486</c:v>
                </c:pt>
                <c:pt idx="9">
                  <c:v>13.062055460853887</c:v>
                </c:pt>
                <c:pt idx="10">
                  <c:v>13.791879056660289</c:v>
                </c:pt>
                <c:pt idx="11">
                  <c:v>16.534331478271181</c:v>
                </c:pt>
                <c:pt idx="12">
                  <c:v>16.826801487092087</c:v>
                </c:pt>
                <c:pt idx="13">
                  <c:v>17.184999481974646</c:v>
                </c:pt>
                <c:pt idx="14">
                  <c:v>17.522500255362299</c:v>
                </c:pt>
                <c:pt idx="15">
                  <c:v>17.805692588464787</c:v>
                </c:pt>
                <c:pt idx="16">
                  <c:v>18.070925563777887</c:v>
                </c:pt>
                <c:pt idx="17">
                  <c:v>18.336243783546376</c:v>
                </c:pt>
                <c:pt idx="18">
                  <c:v>18.598836491933589</c:v>
                </c:pt>
                <c:pt idx="19">
                  <c:v>18.867577439291658</c:v>
                </c:pt>
                <c:pt idx="20">
                  <c:v>19.148466931093093</c:v>
                </c:pt>
                <c:pt idx="21">
                  <c:v>19.428896765305069</c:v>
                </c:pt>
                <c:pt idx="22">
                  <c:v>19.703183507077117</c:v>
                </c:pt>
                <c:pt idx="23">
                  <c:v>19.980392350794979</c:v>
                </c:pt>
                <c:pt idx="24">
                  <c:v>20.252273677428413</c:v>
                </c:pt>
                <c:pt idx="25">
                  <c:v>20.521545417390609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23.243057394727163</c:v>
                </c:pt>
                <c:pt idx="1">
                  <c:v>21.44837753222113</c:v>
                </c:pt>
                <c:pt idx="2">
                  <c:v>22.514076519674525</c:v>
                </c:pt>
                <c:pt idx="3">
                  <c:v>22.965949133947369</c:v>
                </c:pt>
                <c:pt idx="4">
                  <c:v>23.593548651623976</c:v>
                </c:pt>
                <c:pt idx="5">
                  <c:v>23.674355007504847</c:v>
                </c:pt>
                <c:pt idx="6">
                  <c:v>23.209303141633285</c:v>
                </c:pt>
                <c:pt idx="7">
                  <c:v>24.090629622721039</c:v>
                </c:pt>
                <c:pt idx="8">
                  <c:v>24.1060217035687</c:v>
                </c:pt>
                <c:pt idx="9">
                  <c:v>22.277862710762609</c:v>
                </c:pt>
                <c:pt idx="10">
                  <c:v>19.749578657411057</c:v>
                </c:pt>
                <c:pt idx="11">
                  <c:v>23.600769054222717</c:v>
                </c:pt>
                <c:pt idx="12">
                  <c:v>23.558990455328352</c:v>
                </c:pt>
                <c:pt idx="13">
                  <c:v>23.657682495002547</c:v>
                </c:pt>
                <c:pt idx="14">
                  <c:v>23.716917163060412</c:v>
                </c:pt>
                <c:pt idx="15">
                  <c:v>23.715377345530499</c:v>
                </c:pt>
                <c:pt idx="16">
                  <c:v>23.702500071578473</c:v>
                </c:pt>
                <c:pt idx="17">
                  <c:v>23.686756045199459</c:v>
                </c:pt>
                <c:pt idx="18">
                  <c:v>23.629367075061186</c:v>
                </c:pt>
                <c:pt idx="19">
                  <c:v>23.566676511498233</c:v>
                </c:pt>
                <c:pt idx="20">
                  <c:v>23.529996067901013</c:v>
                </c:pt>
                <c:pt idx="21">
                  <c:v>23.488163618236243</c:v>
                </c:pt>
                <c:pt idx="22">
                  <c:v>23.446013145272968</c:v>
                </c:pt>
                <c:pt idx="23">
                  <c:v>23.449706709865239</c:v>
                </c:pt>
                <c:pt idx="24">
                  <c:v>23.477019965492168</c:v>
                </c:pt>
                <c:pt idx="25">
                  <c:v>23.578528266908933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27.253032214230217</c:v>
                </c:pt>
                <c:pt idx="1">
                  <c:v>26.85584973856588</c:v>
                </c:pt>
                <c:pt idx="2">
                  <c:v>25.137550106779894</c:v>
                </c:pt>
                <c:pt idx="3">
                  <c:v>25.477883196264511</c:v>
                </c:pt>
                <c:pt idx="4">
                  <c:v>26.857476999316113</c:v>
                </c:pt>
                <c:pt idx="5">
                  <c:v>26.41848974892541</c:v>
                </c:pt>
                <c:pt idx="6">
                  <c:v>27.60813380327183</c:v>
                </c:pt>
                <c:pt idx="7">
                  <c:v>26.840894293215459</c:v>
                </c:pt>
                <c:pt idx="8">
                  <c:v>29.479909929294674</c:v>
                </c:pt>
                <c:pt idx="9">
                  <c:v>27.783980463564458</c:v>
                </c:pt>
                <c:pt idx="10">
                  <c:v>25.020632890330642</c:v>
                </c:pt>
                <c:pt idx="11">
                  <c:v>26.388035133757203</c:v>
                </c:pt>
                <c:pt idx="12">
                  <c:v>26.296230466897107</c:v>
                </c:pt>
                <c:pt idx="13">
                  <c:v>26.429065603309425</c:v>
                </c:pt>
                <c:pt idx="14">
                  <c:v>26.576172038619987</c:v>
                </c:pt>
                <c:pt idx="15">
                  <c:v>26.633867887597738</c:v>
                </c:pt>
                <c:pt idx="16">
                  <c:v>26.695878893311633</c:v>
                </c:pt>
                <c:pt idx="17">
                  <c:v>26.739279878090649</c:v>
                </c:pt>
                <c:pt idx="18">
                  <c:v>26.795602028330322</c:v>
                </c:pt>
                <c:pt idx="19">
                  <c:v>26.855089735860133</c:v>
                </c:pt>
                <c:pt idx="20">
                  <c:v>26.934448354466369</c:v>
                </c:pt>
                <c:pt idx="21">
                  <c:v>27.008204505544956</c:v>
                </c:pt>
                <c:pt idx="22">
                  <c:v>27.072068881845642</c:v>
                </c:pt>
                <c:pt idx="23">
                  <c:v>27.138042198648144</c:v>
                </c:pt>
                <c:pt idx="24">
                  <c:v>27.196182774519791</c:v>
                </c:pt>
                <c:pt idx="25">
                  <c:v>27.253737928564149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15.972174412046833</c:v>
                </c:pt>
                <c:pt idx="1">
                  <c:v>14.869948662435103</c:v>
                </c:pt>
                <c:pt idx="2">
                  <c:v>15.306660417646842</c:v>
                </c:pt>
                <c:pt idx="3">
                  <c:v>14.356050540419407</c:v>
                </c:pt>
                <c:pt idx="4">
                  <c:v>16.230598337310898</c:v>
                </c:pt>
                <c:pt idx="5">
                  <c:v>16.556001497901725</c:v>
                </c:pt>
                <c:pt idx="6">
                  <c:v>16.043790874379926</c:v>
                </c:pt>
                <c:pt idx="7">
                  <c:v>16.207077394540523</c:v>
                </c:pt>
                <c:pt idx="8">
                  <c:v>15.742633481085816</c:v>
                </c:pt>
                <c:pt idx="9">
                  <c:v>14.310795407088285</c:v>
                </c:pt>
                <c:pt idx="10">
                  <c:v>12.865481012456629</c:v>
                </c:pt>
                <c:pt idx="11">
                  <c:v>11.213205342318892</c:v>
                </c:pt>
                <c:pt idx="12">
                  <c:v>11.244254126394843</c:v>
                </c:pt>
                <c:pt idx="13">
                  <c:v>11.316859800579183</c:v>
                </c:pt>
                <c:pt idx="14">
                  <c:v>11.372237732904523</c:v>
                </c:pt>
                <c:pt idx="15">
                  <c:v>11.394158300527382</c:v>
                </c:pt>
                <c:pt idx="16">
                  <c:v>11.41371546094029</c:v>
                </c:pt>
                <c:pt idx="17">
                  <c:v>11.424310798201686</c:v>
                </c:pt>
                <c:pt idx="18">
                  <c:v>11.423136959462081</c:v>
                </c:pt>
                <c:pt idx="19">
                  <c:v>11.423044907082335</c:v>
                </c:pt>
                <c:pt idx="20">
                  <c:v>11.456133884414989</c:v>
                </c:pt>
                <c:pt idx="21">
                  <c:v>11.449467249365799</c:v>
                </c:pt>
                <c:pt idx="22">
                  <c:v>11.424886530816575</c:v>
                </c:pt>
                <c:pt idx="23">
                  <c:v>11.397244253402881</c:v>
                </c:pt>
                <c:pt idx="24">
                  <c:v>11.363876722590458</c:v>
                </c:pt>
                <c:pt idx="25">
                  <c:v>11.338505108562906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87.480160318886405</c:v>
                </c:pt>
                <c:pt idx="1">
                  <c:v>79.926714096384629</c:v>
                </c:pt>
                <c:pt idx="2">
                  <c:v>81.523590364027243</c:v>
                </c:pt>
                <c:pt idx="3">
                  <c:v>79.304071608557408</c:v>
                </c:pt>
                <c:pt idx="4">
                  <c:v>81.627296731967135</c:v>
                </c:pt>
                <c:pt idx="5">
                  <c:v>81.269089212874732</c:v>
                </c:pt>
                <c:pt idx="6">
                  <c:v>78.674562673366154</c:v>
                </c:pt>
                <c:pt idx="7">
                  <c:v>82.580023858975508</c:v>
                </c:pt>
                <c:pt idx="8">
                  <c:v>83.273195886418407</c:v>
                </c:pt>
                <c:pt idx="9">
                  <c:v>81.454400183774268</c:v>
                </c:pt>
                <c:pt idx="10">
                  <c:v>76.616006227493415</c:v>
                </c:pt>
                <c:pt idx="11">
                  <c:v>79.539092762024197</c:v>
                </c:pt>
                <c:pt idx="12">
                  <c:v>79.852963986294611</c:v>
                </c:pt>
                <c:pt idx="13">
                  <c:v>80.631184552791339</c:v>
                </c:pt>
                <c:pt idx="14">
                  <c:v>81.012376608942745</c:v>
                </c:pt>
                <c:pt idx="15">
                  <c:v>80.975813844162502</c:v>
                </c:pt>
                <c:pt idx="16">
                  <c:v>80.910914998442536</c:v>
                </c:pt>
                <c:pt idx="17">
                  <c:v>80.734523102345207</c:v>
                </c:pt>
                <c:pt idx="18">
                  <c:v>80.470190796686694</c:v>
                </c:pt>
                <c:pt idx="19">
                  <c:v>80.178283734957645</c:v>
                </c:pt>
                <c:pt idx="20">
                  <c:v>80.004159892963756</c:v>
                </c:pt>
                <c:pt idx="21">
                  <c:v>79.760628483449608</c:v>
                </c:pt>
                <c:pt idx="22">
                  <c:v>79.480281444854256</c:v>
                </c:pt>
                <c:pt idx="23">
                  <c:v>79.192652742936133</c:v>
                </c:pt>
                <c:pt idx="24">
                  <c:v>78.909697816739524</c:v>
                </c:pt>
                <c:pt idx="25">
                  <c:v>78.614182336943244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68.771476883645391</c:v>
                </c:pt>
                <c:pt idx="1">
                  <c:v>75.606743196279382</c:v>
                </c:pt>
                <c:pt idx="2">
                  <c:v>75.53027840357781</c:v>
                </c:pt>
                <c:pt idx="3">
                  <c:v>79.079666844480727</c:v>
                </c:pt>
                <c:pt idx="4">
                  <c:v>82.853006472329483</c:v>
                </c:pt>
                <c:pt idx="5">
                  <c:v>83.869302883778516</c:v>
                </c:pt>
                <c:pt idx="6">
                  <c:v>83.260915447716826</c:v>
                </c:pt>
                <c:pt idx="7">
                  <c:v>91.287404737630226</c:v>
                </c:pt>
                <c:pt idx="8">
                  <c:v>92.208299796290419</c:v>
                </c:pt>
                <c:pt idx="9">
                  <c:v>95.013589179644001</c:v>
                </c:pt>
                <c:pt idx="10">
                  <c:v>97.930999391680047</c:v>
                </c:pt>
                <c:pt idx="11">
                  <c:v>95.277447467464413</c:v>
                </c:pt>
                <c:pt idx="12">
                  <c:v>96.950606443169249</c:v>
                </c:pt>
                <c:pt idx="13">
                  <c:v>98.883229048670316</c:v>
                </c:pt>
                <c:pt idx="14">
                  <c:v>100.67444574951722</c:v>
                </c:pt>
                <c:pt idx="15">
                  <c:v>102.10944459121471</c:v>
                </c:pt>
                <c:pt idx="16">
                  <c:v>103.47161958507937</c:v>
                </c:pt>
                <c:pt idx="17">
                  <c:v>104.77289483147348</c:v>
                </c:pt>
                <c:pt idx="18">
                  <c:v>106.11217400415953</c:v>
                </c:pt>
                <c:pt idx="19">
                  <c:v>107.45335320217291</c:v>
                </c:pt>
                <c:pt idx="20">
                  <c:v>108.85386109231808</c:v>
                </c:pt>
                <c:pt idx="21">
                  <c:v>110.26194488611735</c:v>
                </c:pt>
                <c:pt idx="22">
                  <c:v>111.64167097152261</c:v>
                </c:pt>
                <c:pt idx="23">
                  <c:v>113.05011371525245</c:v>
                </c:pt>
                <c:pt idx="24">
                  <c:v>114.3322740469837</c:v>
                </c:pt>
                <c:pt idx="25">
                  <c:v>114.95971549428603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154.11494680514386</c:v>
                </c:pt>
                <c:pt idx="1">
                  <c:v>154.07923703650516</c:v>
                </c:pt>
                <c:pt idx="2">
                  <c:v>154.30389844881884</c:v>
                </c:pt>
                <c:pt idx="3">
                  <c:v>162.70995406025179</c:v>
                </c:pt>
                <c:pt idx="4">
                  <c:v>162.89373855597253</c:v>
                </c:pt>
                <c:pt idx="5">
                  <c:v>168.97670359877947</c:v>
                </c:pt>
                <c:pt idx="6">
                  <c:v>169.73814033160468</c:v>
                </c:pt>
                <c:pt idx="7">
                  <c:v>171.96413781720742</c:v>
                </c:pt>
                <c:pt idx="8">
                  <c:v>177.00239697198472</c:v>
                </c:pt>
                <c:pt idx="9">
                  <c:v>184.9199929549458</c:v>
                </c:pt>
                <c:pt idx="10">
                  <c:v>191.89052379471786</c:v>
                </c:pt>
                <c:pt idx="11">
                  <c:v>197.21046613567145</c:v>
                </c:pt>
                <c:pt idx="12">
                  <c:v>200.24610242661075</c:v>
                </c:pt>
                <c:pt idx="13">
                  <c:v>203.51702942586579</c:v>
                </c:pt>
                <c:pt idx="14">
                  <c:v>206.78316251660411</c:v>
                </c:pt>
                <c:pt idx="15">
                  <c:v>209.51363032342198</c:v>
                </c:pt>
                <c:pt idx="16">
                  <c:v>212.19779764924624</c:v>
                </c:pt>
                <c:pt idx="17">
                  <c:v>214.82427312339468</c:v>
                </c:pt>
                <c:pt idx="18">
                  <c:v>217.51977264007115</c:v>
                </c:pt>
                <c:pt idx="19">
                  <c:v>220.24299282850632</c:v>
                </c:pt>
                <c:pt idx="20">
                  <c:v>223.02553207594605</c:v>
                </c:pt>
                <c:pt idx="21">
                  <c:v>225.76692110848563</c:v>
                </c:pt>
                <c:pt idx="22">
                  <c:v>228.57944679472445</c:v>
                </c:pt>
                <c:pt idx="23">
                  <c:v>231.49842256329646</c:v>
                </c:pt>
                <c:pt idx="24">
                  <c:v>234.36902368055809</c:v>
                </c:pt>
                <c:pt idx="25">
                  <c:v>237.19222593862639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90.671929029637909</c:v>
                </c:pt>
                <c:pt idx="1">
                  <c:v>92.738116778947571</c:v>
                </c:pt>
                <c:pt idx="2">
                  <c:v>93.827769899638881</c:v>
                </c:pt>
                <c:pt idx="3">
                  <c:v>94.681629630480131</c:v>
                </c:pt>
                <c:pt idx="4">
                  <c:v>97.01820470714766</c:v>
                </c:pt>
                <c:pt idx="5">
                  <c:v>100.17016657098426</c:v>
                </c:pt>
                <c:pt idx="6">
                  <c:v>98.455408623692563</c:v>
                </c:pt>
                <c:pt idx="7">
                  <c:v>102.37685290167018</c:v>
                </c:pt>
                <c:pt idx="8">
                  <c:v>105.50379188183405</c:v>
                </c:pt>
                <c:pt idx="9">
                  <c:v>105.24611221987625</c:v>
                </c:pt>
                <c:pt idx="10">
                  <c:v>109.84960921943285</c:v>
                </c:pt>
                <c:pt idx="11">
                  <c:v>103.95844984899409</c:v>
                </c:pt>
                <c:pt idx="12">
                  <c:v>105.56125088503569</c:v>
                </c:pt>
                <c:pt idx="13">
                  <c:v>107.14870240629655</c:v>
                </c:pt>
                <c:pt idx="14">
                  <c:v>108.57436781116994</c:v>
                </c:pt>
                <c:pt idx="15">
                  <c:v>109.64330631246061</c:v>
                </c:pt>
                <c:pt idx="16">
                  <c:v>110.65661934529351</c:v>
                </c:pt>
                <c:pt idx="17">
                  <c:v>111.62735656327433</c:v>
                </c:pt>
                <c:pt idx="18">
                  <c:v>112.60602186425388</c:v>
                </c:pt>
                <c:pt idx="19">
                  <c:v>113.59350025453907</c:v>
                </c:pt>
                <c:pt idx="20">
                  <c:v>114.65086887623377</c:v>
                </c:pt>
                <c:pt idx="21">
                  <c:v>115.71924134257051</c:v>
                </c:pt>
                <c:pt idx="22">
                  <c:v>116.85952436882843</c:v>
                </c:pt>
                <c:pt idx="23">
                  <c:v>117.95032671298378</c:v>
                </c:pt>
                <c:pt idx="24">
                  <c:v>119.04221633846123</c:v>
                </c:pt>
                <c:pt idx="25">
                  <c:v>120.03436583221416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90.425785606823695</c:v>
                </c:pt>
                <c:pt idx="1">
                  <c:v>84.040702209716443</c:v>
                </c:pt>
                <c:pt idx="2">
                  <c:v>85.165054449744844</c:v>
                </c:pt>
                <c:pt idx="3">
                  <c:v>86.534782193116428</c:v>
                </c:pt>
                <c:pt idx="4">
                  <c:v>87.508055671567206</c:v>
                </c:pt>
                <c:pt idx="5">
                  <c:v>86.51834926603442</c:v>
                </c:pt>
                <c:pt idx="6">
                  <c:v>80.990985704531283</c:v>
                </c:pt>
                <c:pt idx="7">
                  <c:v>85.576671200936687</c:v>
                </c:pt>
                <c:pt idx="8">
                  <c:v>84.17382653990316</c:v>
                </c:pt>
                <c:pt idx="9">
                  <c:v>82.129509137069746</c:v>
                </c:pt>
                <c:pt idx="10">
                  <c:v>85.479339317098294</c:v>
                </c:pt>
                <c:pt idx="11">
                  <c:v>82.404597933264739</c:v>
                </c:pt>
                <c:pt idx="12">
                  <c:v>82.108566560283037</c:v>
                </c:pt>
                <c:pt idx="13">
                  <c:v>81.871829993721434</c:v>
                </c:pt>
                <c:pt idx="14">
                  <c:v>81.511160734037276</c:v>
                </c:pt>
                <c:pt idx="15">
                  <c:v>80.869907161355471</c:v>
                </c:pt>
                <c:pt idx="16">
                  <c:v>80.231117518755724</c:v>
                </c:pt>
                <c:pt idx="17">
                  <c:v>79.691217578697916</c:v>
                </c:pt>
                <c:pt idx="18">
                  <c:v>79.074327539346001</c:v>
                </c:pt>
                <c:pt idx="19">
                  <c:v>78.407815875829144</c:v>
                </c:pt>
                <c:pt idx="20">
                  <c:v>77.655474543583594</c:v>
                </c:pt>
                <c:pt idx="21">
                  <c:v>77.004254341794706</c:v>
                </c:pt>
                <c:pt idx="22">
                  <c:v>76.416712648707772</c:v>
                </c:pt>
                <c:pt idx="23">
                  <c:v>75.766203281152201</c:v>
                </c:pt>
                <c:pt idx="24">
                  <c:v>75.254693434959734</c:v>
                </c:pt>
                <c:pt idx="25">
                  <c:v>75.830180762322598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101.47767016199494</c:v>
                </c:pt>
                <c:pt idx="1">
                  <c:v>99.049857073794541</c:v>
                </c:pt>
                <c:pt idx="2">
                  <c:v>96.141032551304477</c:v>
                </c:pt>
                <c:pt idx="3">
                  <c:v>97.570450760498915</c:v>
                </c:pt>
                <c:pt idx="4">
                  <c:v>102.02555392918772</c:v>
                </c:pt>
                <c:pt idx="5">
                  <c:v>105.84438776479021</c:v>
                </c:pt>
                <c:pt idx="6">
                  <c:v>101.13856530883098</c:v>
                </c:pt>
                <c:pt idx="7">
                  <c:v>103.44500138956401</c:v>
                </c:pt>
                <c:pt idx="8">
                  <c:v>101.08792621671552</c:v>
                </c:pt>
                <c:pt idx="9">
                  <c:v>100.59544131017429</c:v>
                </c:pt>
                <c:pt idx="10">
                  <c:v>91.349898751811196</c:v>
                </c:pt>
                <c:pt idx="11">
                  <c:v>92.180313437724607</c:v>
                </c:pt>
                <c:pt idx="12">
                  <c:v>92.386661902662595</c:v>
                </c:pt>
                <c:pt idx="13">
                  <c:v>93.194200831444277</c:v>
                </c:pt>
                <c:pt idx="14">
                  <c:v>93.731128564486369</c:v>
                </c:pt>
                <c:pt idx="15">
                  <c:v>93.785136800068884</c:v>
                </c:pt>
                <c:pt idx="16">
                  <c:v>93.870020681600408</c:v>
                </c:pt>
                <c:pt idx="17">
                  <c:v>93.906604452393623</c:v>
                </c:pt>
                <c:pt idx="18">
                  <c:v>93.933509879168767</c:v>
                </c:pt>
                <c:pt idx="19">
                  <c:v>93.94885389444255</c:v>
                </c:pt>
                <c:pt idx="20">
                  <c:v>94.004174159964549</c:v>
                </c:pt>
                <c:pt idx="21">
                  <c:v>94.037224056536047</c:v>
                </c:pt>
                <c:pt idx="22">
                  <c:v>94.057910001143753</c:v>
                </c:pt>
                <c:pt idx="23">
                  <c:v>94.054063210424658</c:v>
                </c:pt>
                <c:pt idx="24">
                  <c:v>94.040292446937883</c:v>
                </c:pt>
                <c:pt idx="25">
                  <c:v>93.822255456879773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86.811090811217824</c:v>
                </c:pt>
                <c:pt idx="1">
                  <c:v>82.398201901186667</c:v>
                </c:pt>
                <c:pt idx="2">
                  <c:v>84.327641030149721</c:v>
                </c:pt>
                <c:pt idx="3">
                  <c:v>90.218464104250671</c:v>
                </c:pt>
                <c:pt idx="4">
                  <c:v>93.105430414045372</c:v>
                </c:pt>
                <c:pt idx="5">
                  <c:v>92.87083405815325</c:v>
                </c:pt>
                <c:pt idx="6">
                  <c:v>89.301817337946915</c:v>
                </c:pt>
                <c:pt idx="7">
                  <c:v>90.065452385955425</c:v>
                </c:pt>
                <c:pt idx="8">
                  <c:v>89.808001338892097</c:v>
                </c:pt>
                <c:pt idx="9">
                  <c:v>91.11363742143125</c:v>
                </c:pt>
                <c:pt idx="10">
                  <c:v>85.99051087233822</c:v>
                </c:pt>
                <c:pt idx="11">
                  <c:v>88.863749921394373</c:v>
                </c:pt>
                <c:pt idx="12">
                  <c:v>90.147570759376663</c:v>
                </c:pt>
                <c:pt idx="13">
                  <c:v>91.3954666230009</c:v>
                </c:pt>
                <c:pt idx="14">
                  <c:v>92.621394713165373</c:v>
                </c:pt>
                <c:pt idx="15">
                  <c:v>93.669765010250302</c:v>
                </c:pt>
                <c:pt idx="16">
                  <c:v>94.624311713521507</c:v>
                </c:pt>
                <c:pt idx="17">
                  <c:v>95.50979727063239</c:v>
                </c:pt>
                <c:pt idx="18">
                  <c:v>96.502532785193694</c:v>
                </c:pt>
                <c:pt idx="19">
                  <c:v>97.492465490554693</c:v>
                </c:pt>
                <c:pt idx="20">
                  <c:v>98.51522937418477</c:v>
                </c:pt>
                <c:pt idx="21">
                  <c:v>99.513194972516033</c:v>
                </c:pt>
                <c:pt idx="22">
                  <c:v>100.40948234310454</c:v>
                </c:pt>
                <c:pt idx="23">
                  <c:v>101.32706664170122</c:v>
                </c:pt>
                <c:pt idx="24">
                  <c:v>102.23225855418194</c:v>
                </c:pt>
                <c:pt idx="25">
                  <c:v>103.08531937806202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74.687676361645998</c:v>
                </c:pt>
                <c:pt idx="1">
                  <c:v>76.781251773963717</c:v>
                </c:pt>
                <c:pt idx="2">
                  <c:v>80.207447808637014</c:v>
                </c:pt>
                <c:pt idx="3">
                  <c:v>79.168097927732788</c:v>
                </c:pt>
                <c:pt idx="4">
                  <c:v>76.734089529532525</c:v>
                </c:pt>
                <c:pt idx="5">
                  <c:v>78.156320390272526</c:v>
                </c:pt>
                <c:pt idx="6">
                  <c:v>83.716376753025301</c:v>
                </c:pt>
                <c:pt idx="7">
                  <c:v>80.999854397583192</c:v>
                </c:pt>
                <c:pt idx="8">
                  <c:v>77.281996254012824</c:v>
                </c:pt>
                <c:pt idx="9">
                  <c:v>75.587679011668953</c:v>
                </c:pt>
                <c:pt idx="10">
                  <c:v>76.464419865229218</c:v>
                </c:pt>
                <c:pt idx="11">
                  <c:v>75.411872963163148</c:v>
                </c:pt>
                <c:pt idx="12">
                  <c:v>75.728801987947421</c:v>
                </c:pt>
                <c:pt idx="13">
                  <c:v>76.146749219318437</c:v>
                </c:pt>
                <c:pt idx="14">
                  <c:v>76.538636367491861</c:v>
                </c:pt>
                <c:pt idx="15">
                  <c:v>76.726592423409841</c:v>
                </c:pt>
                <c:pt idx="16">
                  <c:v>76.828504082230353</c:v>
                </c:pt>
                <c:pt idx="17">
                  <c:v>76.85798635629682</c:v>
                </c:pt>
                <c:pt idx="18">
                  <c:v>76.854364428266393</c:v>
                </c:pt>
                <c:pt idx="19">
                  <c:v>76.842923564556997</c:v>
                </c:pt>
                <c:pt idx="20">
                  <c:v>76.82912167802283</c:v>
                </c:pt>
                <c:pt idx="21">
                  <c:v>76.78275543538355</c:v>
                </c:pt>
                <c:pt idx="22">
                  <c:v>76.733002869179074</c:v>
                </c:pt>
                <c:pt idx="23">
                  <c:v>76.649157970337001</c:v>
                </c:pt>
                <c:pt idx="24">
                  <c:v>76.568464218575969</c:v>
                </c:pt>
                <c:pt idx="25">
                  <c:v>76.413983496629584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50.496089608957377</c:v>
                </c:pt>
                <c:pt idx="1">
                  <c:v>48.30422727078701</c:v>
                </c:pt>
                <c:pt idx="2">
                  <c:v>47.651626626454416</c:v>
                </c:pt>
                <c:pt idx="3">
                  <c:v>48.443832330211876</c:v>
                </c:pt>
                <c:pt idx="4">
                  <c:v>50.451025650940089</c:v>
                </c:pt>
                <c:pt idx="5">
                  <c:v>50.092844756430253</c:v>
                </c:pt>
                <c:pt idx="6">
                  <c:v>50.817436944905111</c:v>
                </c:pt>
                <c:pt idx="7">
                  <c:v>50.931523915936495</c:v>
                </c:pt>
                <c:pt idx="8">
                  <c:v>53.585931632863378</c:v>
                </c:pt>
                <c:pt idx="9">
                  <c:v>50.061843174327066</c:v>
                </c:pt>
                <c:pt idx="10">
                  <c:v>44.770211547741695</c:v>
                </c:pt>
                <c:pt idx="11">
                  <c:v>49.988804187979923</c:v>
                </c:pt>
                <c:pt idx="12">
                  <c:v>49.855220922225456</c:v>
                </c:pt>
                <c:pt idx="13">
                  <c:v>50.086748098311972</c:v>
                </c:pt>
                <c:pt idx="14">
                  <c:v>50.293089201680402</c:v>
                </c:pt>
                <c:pt idx="15">
                  <c:v>50.349245233128237</c:v>
                </c:pt>
                <c:pt idx="16">
                  <c:v>50.398378964890107</c:v>
                </c:pt>
                <c:pt idx="17">
                  <c:v>50.426035923290108</c:v>
                </c:pt>
                <c:pt idx="18">
                  <c:v>50.424969103391504</c:v>
                </c:pt>
                <c:pt idx="19">
                  <c:v>50.421766247358363</c:v>
                </c:pt>
                <c:pt idx="20">
                  <c:v>50.464444422367379</c:v>
                </c:pt>
                <c:pt idx="21">
                  <c:v>50.496368123781195</c:v>
                </c:pt>
                <c:pt idx="22">
                  <c:v>50.518082027118609</c:v>
                </c:pt>
                <c:pt idx="23">
                  <c:v>50.587748908513383</c:v>
                </c:pt>
                <c:pt idx="24">
                  <c:v>50.673202740011959</c:v>
                </c:pt>
                <c:pt idx="25">
                  <c:v>50.832266195473082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103.45233473093325</c:v>
                </c:pt>
                <c:pt idx="1">
                  <c:v>94.796662758819735</c:v>
                </c:pt>
                <c:pt idx="2">
                  <c:v>96.830250781674081</c:v>
                </c:pt>
                <c:pt idx="3">
                  <c:v>93.660122148976811</c:v>
                </c:pt>
                <c:pt idx="4">
                  <c:v>97.85789506927803</c:v>
                </c:pt>
                <c:pt idx="5">
                  <c:v>97.825090710776465</c:v>
                </c:pt>
                <c:pt idx="6">
                  <c:v>94.718353547746077</c:v>
                </c:pt>
                <c:pt idx="7">
                  <c:v>98.787101253516028</c:v>
                </c:pt>
                <c:pt idx="8">
                  <c:v>99.015829367504224</c:v>
                </c:pt>
                <c:pt idx="9">
                  <c:v>95.765195590862561</c:v>
                </c:pt>
                <c:pt idx="10">
                  <c:v>89.481487239950042</c:v>
                </c:pt>
                <c:pt idx="11">
                  <c:v>90.752298104343083</c:v>
                </c:pt>
                <c:pt idx="12">
                  <c:v>91.097218112689461</c:v>
                </c:pt>
                <c:pt idx="13">
                  <c:v>91.94804435337052</c:v>
                </c:pt>
                <c:pt idx="14">
                  <c:v>92.384614341847268</c:v>
                </c:pt>
                <c:pt idx="15">
                  <c:v>92.369972144689882</c:v>
                </c:pt>
                <c:pt idx="16">
                  <c:v>92.324630459382831</c:v>
                </c:pt>
                <c:pt idx="17">
                  <c:v>92.158833900546895</c:v>
                </c:pt>
                <c:pt idx="18">
                  <c:v>91.893327756148778</c:v>
                </c:pt>
                <c:pt idx="19">
                  <c:v>91.601328642039988</c:v>
                </c:pt>
                <c:pt idx="20">
                  <c:v>91.460293777378752</c:v>
                </c:pt>
                <c:pt idx="21">
                  <c:v>91.210095732815404</c:v>
                </c:pt>
                <c:pt idx="22">
                  <c:v>90.905167975670835</c:v>
                </c:pt>
                <c:pt idx="23">
                  <c:v>90.589896996339007</c:v>
                </c:pt>
                <c:pt idx="24">
                  <c:v>90.273574539329985</c:v>
                </c:pt>
                <c:pt idx="25">
                  <c:v>89.952687445506143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68.771476883645391</c:v>
                </c:pt>
                <c:pt idx="1">
                  <c:v>75.606743196279382</c:v>
                </c:pt>
                <c:pt idx="2">
                  <c:v>75.53027840357781</c:v>
                </c:pt>
                <c:pt idx="3">
                  <c:v>79.079666844480727</c:v>
                </c:pt>
                <c:pt idx="4">
                  <c:v>82.853006472329483</c:v>
                </c:pt>
                <c:pt idx="5">
                  <c:v>83.869302883778516</c:v>
                </c:pt>
                <c:pt idx="6">
                  <c:v>83.260915447716826</c:v>
                </c:pt>
                <c:pt idx="7">
                  <c:v>91.287404737630226</c:v>
                </c:pt>
                <c:pt idx="8">
                  <c:v>92.208299796290419</c:v>
                </c:pt>
                <c:pt idx="9">
                  <c:v>95.013589179644001</c:v>
                </c:pt>
                <c:pt idx="10">
                  <c:v>97.930999391680047</c:v>
                </c:pt>
                <c:pt idx="11">
                  <c:v>95.277447467464413</c:v>
                </c:pt>
                <c:pt idx="12">
                  <c:v>96.950606443169249</c:v>
                </c:pt>
                <c:pt idx="13">
                  <c:v>98.883229048670316</c:v>
                </c:pt>
                <c:pt idx="14">
                  <c:v>100.67444574951722</c:v>
                </c:pt>
                <c:pt idx="15">
                  <c:v>102.10944459121471</c:v>
                </c:pt>
                <c:pt idx="16">
                  <c:v>103.47161958507937</c:v>
                </c:pt>
                <c:pt idx="17">
                  <c:v>104.77289483147348</c:v>
                </c:pt>
                <c:pt idx="18">
                  <c:v>106.11217400415953</c:v>
                </c:pt>
                <c:pt idx="19">
                  <c:v>107.45335320217291</c:v>
                </c:pt>
                <c:pt idx="20">
                  <c:v>108.85386109231808</c:v>
                </c:pt>
                <c:pt idx="21">
                  <c:v>110.26194488611735</c:v>
                </c:pt>
                <c:pt idx="22">
                  <c:v>111.64167097152261</c:v>
                </c:pt>
                <c:pt idx="23">
                  <c:v>113.05011371525245</c:v>
                </c:pt>
                <c:pt idx="24">
                  <c:v>114.3322740469837</c:v>
                </c:pt>
                <c:pt idx="25">
                  <c:v>114.95971549428603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154.11494680514386</c:v>
                </c:pt>
                <c:pt idx="1">
                  <c:v>154.07923703650516</c:v>
                </c:pt>
                <c:pt idx="2">
                  <c:v>154.30389844881884</c:v>
                </c:pt>
                <c:pt idx="3">
                  <c:v>162.70995406025179</c:v>
                </c:pt>
                <c:pt idx="4">
                  <c:v>162.89373855597253</c:v>
                </c:pt>
                <c:pt idx="5">
                  <c:v>168.97670359877947</c:v>
                </c:pt>
                <c:pt idx="6">
                  <c:v>169.73814033160468</c:v>
                </c:pt>
                <c:pt idx="7">
                  <c:v>171.96413781720742</c:v>
                </c:pt>
                <c:pt idx="8">
                  <c:v>177.00239697198472</c:v>
                </c:pt>
                <c:pt idx="9">
                  <c:v>184.9199929549458</c:v>
                </c:pt>
                <c:pt idx="10">
                  <c:v>191.89052379471786</c:v>
                </c:pt>
                <c:pt idx="11">
                  <c:v>197.21046613567145</c:v>
                </c:pt>
                <c:pt idx="12">
                  <c:v>200.24610242661075</c:v>
                </c:pt>
                <c:pt idx="13">
                  <c:v>203.51702942586579</c:v>
                </c:pt>
                <c:pt idx="14">
                  <c:v>206.78316251660411</c:v>
                </c:pt>
                <c:pt idx="15">
                  <c:v>209.51363032342198</c:v>
                </c:pt>
                <c:pt idx="16">
                  <c:v>212.19779764924624</c:v>
                </c:pt>
                <c:pt idx="17">
                  <c:v>214.82427312339468</c:v>
                </c:pt>
                <c:pt idx="18">
                  <c:v>217.51977264007115</c:v>
                </c:pt>
                <c:pt idx="19">
                  <c:v>220.24299282850632</c:v>
                </c:pt>
                <c:pt idx="20">
                  <c:v>223.02553207594605</c:v>
                </c:pt>
                <c:pt idx="21">
                  <c:v>225.76692110848563</c:v>
                </c:pt>
                <c:pt idx="22">
                  <c:v>228.57944679472445</c:v>
                </c:pt>
                <c:pt idx="23">
                  <c:v>231.49842256329646</c:v>
                </c:pt>
                <c:pt idx="24">
                  <c:v>234.36902368055809</c:v>
                </c:pt>
                <c:pt idx="25">
                  <c:v>237.19222593862639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90.671929029637909</c:v>
                </c:pt>
                <c:pt idx="1">
                  <c:v>92.738116778947571</c:v>
                </c:pt>
                <c:pt idx="2">
                  <c:v>93.827769899638881</c:v>
                </c:pt>
                <c:pt idx="3">
                  <c:v>94.681629630480131</c:v>
                </c:pt>
                <c:pt idx="4">
                  <c:v>97.01820470714766</c:v>
                </c:pt>
                <c:pt idx="5">
                  <c:v>100.17016657098426</c:v>
                </c:pt>
                <c:pt idx="6">
                  <c:v>98.455408623692563</c:v>
                </c:pt>
                <c:pt idx="7">
                  <c:v>102.37685290167018</c:v>
                </c:pt>
                <c:pt idx="8">
                  <c:v>105.50379188183405</c:v>
                </c:pt>
                <c:pt idx="9">
                  <c:v>105.24611221987625</c:v>
                </c:pt>
                <c:pt idx="10">
                  <c:v>109.84960921943285</c:v>
                </c:pt>
                <c:pt idx="11">
                  <c:v>103.95844984899409</c:v>
                </c:pt>
                <c:pt idx="12">
                  <c:v>105.56125088503569</c:v>
                </c:pt>
                <c:pt idx="13">
                  <c:v>107.14870240629655</c:v>
                </c:pt>
                <c:pt idx="14">
                  <c:v>108.57436781116994</c:v>
                </c:pt>
                <c:pt idx="15">
                  <c:v>109.64330631246061</c:v>
                </c:pt>
                <c:pt idx="16">
                  <c:v>110.65661934529351</c:v>
                </c:pt>
                <c:pt idx="17">
                  <c:v>111.62735656327433</c:v>
                </c:pt>
                <c:pt idx="18">
                  <c:v>112.60602186425388</c:v>
                </c:pt>
                <c:pt idx="19">
                  <c:v>113.59350025453907</c:v>
                </c:pt>
                <c:pt idx="20">
                  <c:v>114.65086887623377</c:v>
                </c:pt>
                <c:pt idx="21">
                  <c:v>115.71924134257051</c:v>
                </c:pt>
                <c:pt idx="22">
                  <c:v>116.85952436882843</c:v>
                </c:pt>
                <c:pt idx="23">
                  <c:v>117.95032671298378</c:v>
                </c:pt>
                <c:pt idx="24">
                  <c:v>119.04221633846123</c:v>
                </c:pt>
                <c:pt idx="25">
                  <c:v>120.03436583221416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90.425785606823695</c:v>
                </c:pt>
                <c:pt idx="1">
                  <c:v>84.040702209716443</c:v>
                </c:pt>
                <c:pt idx="2">
                  <c:v>85.165054449744844</c:v>
                </c:pt>
                <c:pt idx="3">
                  <c:v>86.534782193116428</c:v>
                </c:pt>
                <c:pt idx="4">
                  <c:v>87.508055671567206</c:v>
                </c:pt>
                <c:pt idx="5">
                  <c:v>86.51834926603442</c:v>
                </c:pt>
                <c:pt idx="6">
                  <c:v>80.990985704531283</c:v>
                </c:pt>
                <c:pt idx="7">
                  <c:v>85.576671200936687</c:v>
                </c:pt>
                <c:pt idx="8">
                  <c:v>84.17382653990316</c:v>
                </c:pt>
                <c:pt idx="9">
                  <c:v>82.129509137069746</c:v>
                </c:pt>
                <c:pt idx="10">
                  <c:v>85.479339317098294</c:v>
                </c:pt>
                <c:pt idx="11">
                  <c:v>82.404597933264739</c:v>
                </c:pt>
                <c:pt idx="12">
                  <c:v>82.108566560283037</c:v>
                </c:pt>
                <c:pt idx="13">
                  <c:v>81.871829993721434</c:v>
                </c:pt>
                <c:pt idx="14">
                  <c:v>81.511160734037276</c:v>
                </c:pt>
                <c:pt idx="15">
                  <c:v>80.869907161355471</c:v>
                </c:pt>
                <c:pt idx="16">
                  <c:v>80.231117518755724</c:v>
                </c:pt>
                <c:pt idx="17">
                  <c:v>79.691217578697916</c:v>
                </c:pt>
                <c:pt idx="18">
                  <c:v>79.074327539346001</c:v>
                </c:pt>
                <c:pt idx="19">
                  <c:v>78.407815875829144</c:v>
                </c:pt>
                <c:pt idx="20">
                  <c:v>77.655474543583594</c:v>
                </c:pt>
                <c:pt idx="21">
                  <c:v>77.004254341794706</c:v>
                </c:pt>
                <c:pt idx="22">
                  <c:v>76.416712648707772</c:v>
                </c:pt>
                <c:pt idx="23">
                  <c:v>75.766203281152201</c:v>
                </c:pt>
                <c:pt idx="24">
                  <c:v>75.254693434959734</c:v>
                </c:pt>
                <c:pt idx="25">
                  <c:v>75.830180762322598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101.47767016199494</c:v>
                </c:pt>
                <c:pt idx="1">
                  <c:v>99.049857073794541</c:v>
                </c:pt>
                <c:pt idx="2">
                  <c:v>96.141032551304477</c:v>
                </c:pt>
                <c:pt idx="3">
                  <c:v>97.570450760498915</c:v>
                </c:pt>
                <c:pt idx="4">
                  <c:v>102.02555392918772</c:v>
                </c:pt>
                <c:pt idx="5">
                  <c:v>105.84438776479021</c:v>
                </c:pt>
                <c:pt idx="6">
                  <c:v>101.13856530883098</c:v>
                </c:pt>
                <c:pt idx="7">
                  <c:v>103.44500138956401</c:v>
                </c:pt>
                <c:pt idx="8">
                  <c:v>101.08792621671552</c:v>
                </c:pt>
                <c:pt idx="9">
                  <c:v>100.59544131017429</c:v>
                </c:pt>
                <c:pt idx="10">
                  <c:v>91.349898751811196</c:v>
                </c:pt>
                <c:pt idx="11">
                  <c:v>92.180313437724607</c:v>
                </c:pt>
                <c:pt idx="12">
                  <c:v>92.386661902662595</c:v>
                </c:pt>
                <c:pt idx="13">
                  <c:v>93.194200831444277</c:v>
                </c:pt>
                <c:pt idx="14">
                  <c:v>93.731128564486369</c:v>
                </c:pt>
                <c:pt idx="15">
                  <c:v>93.785136800068884</c:v>
                </c:pt>
                <c:pt idx="16">
                  <c:v>93.870020681600408</c:v>
                </c:pt>
                <c:pt idx="17">
                  <c:v>93.906604452393623</c:v>
                </c:pt>
                <c:pt idx="18">
                  <c:v>93.933509879168767</c:v>
                </c:pt>
                <c:pt idx="19">
                  <c:v>93.94885389444255</c:v>
                </c:pt>
                <c:pt idx="20">
                  <c:v>94.004174159964549</c:v>
                </c:pt>
                <c:pt idx="21">
                  <c:v>94.037224056536047</c:v>
                </c:pt>
                <c:pt idx="22">
                  <c:v>94.057910001143753</c:v>
                </c:pt>
                <c:pt idx="23">
                  <c:v>94.054063210424658</c:v>
                </c:pt>
                <c:pt idx="24">
                  <c:v>94.040292446937883</c:v>
                </c:pt>
                <c:pt idx="25">
                  <c:v>93.822255456879773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86.811090811217824</c:v>
                </c:pt>
                <c:pt idx="1">
                  <c:v>82.398201901186667</c:v>
                </c:pt>
                <c:pt idx="2">
                  <c:v>84.327641030149721</c:v>
                </c:pt>
                <c:pt idx="3">
                  <c:v>90.218464104250671</c:v>
                </c:pt>
                <c:pt idx="4">
                  <c:v>93.105430414045372</c:v>
                </c:pt>
                <c:pt idx="5">
                  <c:v>92.87083405815325</c:v>
                </c:pt>
                <c:pt idx="6">
                  <c:v>89.301817337946915</c:v>
                </c:pt>
                <c:pt idx="7">
                  <c:v>90.065452385955425</c:v>
                </c:pt>
                <c:pt idx="8">
                  <c:v>89.808001338892097</c:v>
                </c:pt>
                <c:pt idx="9">
                  <c:v>91.11363742143125</c:v>
                </c:pt>
                <c:pt idx="10">
                  <c:v>85.99051087233822</c:v>
                </c:pt>
                <c:pt idx="11">
                  <c:v>88.863749921394373</c:v>
                </c:pt>
                <c:pt idx="12">
                  <c:v>90.147570759376663</c:v>
                </c:pt>
                <c:pt idx="13">
                  <c:v>91.3954666230009</c:v>
                </c:pt>
                <c:pt idx="14">
                  <c:v>92.621394713165373</c:v>
                </c:pt>
                <c:pt idx="15">
                  <c:v>93.669765010250302</c:v>
                </c:pt>
                <c:pt idx="16">
                  <c:v>94.624311713521507</c:v>
                </c:pt>
                <c:pt idx="17">
                  <c:v>95.50979727063239</c:v>
                </c:pt>
                <c:pt idx="18">
                  <c:v>96.502532785193694</c:v>
                </c:pt>
                <c:pt idx="19">
                  <c:v>97.492465490554693</c:v>
                </c:pt>
                <c:pt idx="20">
                  <c:v>98.51522937418477</c:v>
                </c:pt>
                <c:pt idx="21">
                  <c:v>99.513194972516033</c:v>
                </c:pt>
                <c:pt idx="22">
                  <c:v>100.40948234310454</c:v>
                </c:pt>
                <c:pt idx="23">
                  <c:v>101.32706664170122</c:v>
                </c:pt>
                <c:pt idx="24">
                  <c:v>102.23225855418194</c:v>
                </c:pt>
                <c:pt idx="25">
                  <c:v>103.08531937806202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74.687676361645998</c:v>
                </c:pt>
                <c:pt idx="1">
                  <c:v>76.781251773963717</c:v>
                </c:pt>
                <c:pt idx="2">
                  <c:v>80.207447808637014</c:v>
                </c:pt>
                <c:pt idx="3">
                  <c:v>79.168097927732788</c:v>
                </c:pt>
                <c:pt idx="4">
                  <c:v>76.734089529532525</c:v>
                </c:pt>
                <c:pt idx="5">
                  <c:v>78.156320390272526</c:v>
                </c:pt>
                <c:pt idx="6">
                  <c:v>83.716376753025301</c:v>
                </c:pt>
                <c:pt idx="7">
                  <c:v>80.999854397583192</c:v>
                </c:pt>
                <c:pt idx="8">
                  <c:v>77.281996254012824</c:v>
                </c:pt>
                <c:pt idx="9">
                  <c:v>75.587679011668953</c:v>
                </c:pt>
                <c:pt idx="10">
                  <c:v>76.464419865229218</c:v>
                </c:pt>
                <c:pt idx="11">
                  <c:v>75.411872963163148</c:v>
                </c:pt>
                <c:pt idx="12">
                  <c:v>75.728801987947421</c:v>
                </c:pt>
                <c:pt idx="13">
                  <c:v>76.146749219318437</c:v>
                </c:pt>
                <c:pt idx="14">
                  <c:v>76.538636367491861</c:v>
                </c:pt>
                <c:pt idx="15">
                  <c:v>76.726592423409841</c:v>
                </c:pt>
                <c:pt idx="16">
                  <c:v>76.828504082230353</c:v>
                </c:pt>
                <c:pt idx="17">
                  <c:v>76.85798635629682</c:v>
                </c:pt>
                <c:pt idx="18">
                  <c:v>76.854364428266393</c:v>
                </c:pt>
                <c:pt idx="19">
                  <c:v>76.842923564556997</c:v>
                </c:pt>
                <c:pt idx="20">
                  <c:v>76.82912167802283</c:v>
                </c:pt>
                <c:pt idx="21">
                  <c:v>76.78275543538355</c:v>
                </c:pt>
                <c:pt idx="22">
                  <c:v>76.733002869179074</c:v>
                </c:pt>
                <c:pt idx="23">
                  <c:v>76.649157970337001</c:v>
                </c:pt>
                <c:pt idx="24">
                  <c:v>76.568464218575969</c:v>
                </c:pt>
                <c:pt idx="25">
                  <c:v>76.413983496629584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50.496089608957377</c:v>
                </c:pt>
                <c:pt idx="1">
                  <c:v>48.30422727078701</c:v>
                </c:pt>
                <c:pt idx="2">
                  <c:v>47.651626626454416</c:v>
                </c:pt>
                <c:pt idx="3">
                  <c:v>48.443832330211876</c:v>
                </c:pt>
                <c:pt idx="4">
                  <c:v>50.451025650940089</c:v>
                </c:pt>
                <c:pt idx="5">
                  <c:v>50.092844756430253</c:v>
                </c:pt>
                <c:pt idx="6">
                  <c:v>50.817436944905111</c:v>
                </c:pt>
                <c:pt idx="7">
                  <c:v>50.931523915936495</c:v>
                </c:pt>
                <c:pt idx="8">
                  <c:v>53.585931632863378</c:v>
                </c:pt>
                <c:pt idx="9">
                  <c:v>50.061843174327066</c:v>
                </c:pt>
                <c:pt idx="10">
                  <c:v>44.770211547741695</c:v>
                </c:pt>
                <c:pt idx="11">
                  <c:v>49.988804187979923</c:v>
                </c:pt>
                <c:pt idx="12">
                  <c:v>49.855220922225456</c:v>
                </c:pt>
                <c:pt idx="13">
                  <c:v>50.086748098311972</c:v>
                </c:pt>
                <c:pt idx="14">
                  <c:v>50.293089201680402</c:v>
                </c:pt>
                <c:pt idx="15">
                  <c:v>50.349245233128237</c:v>
                </c:pt>
                <c:pt idx="16">
                  <c:v>50.398378964890107</c:v>
                </c:pt>
                <c:pt idx="17">
                  <c:v>50.426035923290108</c:v>
                </c:pt>
                <c:pt idx="18">
                  <c:v>50.424969103391504</c:v>
                </c:pt>
                <c:pt idx="19">
                  <c:v>50.421766247358363</c:v>
                </c:pt>
                <c:pt idx="20">
                  <c:v>50.464444422367379</c:v>
                </c:pt>
                <c:pt idx="21">
                  <c:v>50.496368123781195</c:v>
                </c:pt>
                <c:pt idx="22">
                  <c:v>50.518082027118609</c:v>
                </c:pt>
                <c:pt idx="23">
                  <c:v>50.587748908513383</c:v>
                </c:pt>
                <c:pt idx="24">
                  <c:v>50.673202740011959</c:v>
                </c:pt>
                <c:pt idx="25">
                  <c:v>50.832266195473082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103.45233473093325</c:v>
                </c:pt>
                <c:pt idx="1">
                  <c:v>94.796662758819735</c:v>
                </c:pt>
                <c:pt idx="2">
                  <c:v>96.830250781674081</c:v>
                </c:pt>
                <c:pt idx="3">
                  <c:v>93.660122148976811</c:v>
                </c:pt>
                <c:pt idx="4">
                  <c:v>97.85789506927803</c:v>
                </c:pt>
                <c:pt idx="5">
                  <c:v>97.825090710776465</c:v>
                </c:pt>
                <c:pt idx="6">
                  <c:v>94.718353547746077</c:v>
                </c:pt>
                <c:pt idx="7">
                  <c:v>98.787101253516028</c:v>
                </c:pt>
                <c:pt idx="8">
                  <c:v>99.015829367504224</c:v>
                </c:pt>
                <c:pt idx="9">
                  <c:v>95.765195590862561</c:v>
                </c:pt>
                <c:pt idx="10">
                  <c:v>89.481487239950042</c:v>
                </c:pt>
                <c:pt idx="11">
                  <c:v>90.752298104343083</c:v>
                </c:pt>
                <c:pt idx="12">
                  <c:v>91.097218112689461</c:v>
                </c:pt>
                <c:pt idx="13">
                  <c:v>91.94804435337052</c:v>
                </c:pt>
                <c:pt idx="14">
                  <c:v>92.384614341847268</c:v>
                </c:pt>
                <c:pt idx="15">
                  <c:v>92.369972144689882</c:v>
                </c:pt>
                <c:pt idx="16">
                  <c:v>92.324630459382831</c:v>
                </c:pt>
                <c:pt idx="17">
                  <c:v>92.158833900546895</c:v>
                </c:pt>
                <c:pt idx="18">
                  <c:v>91.893327756148778</c:v>
                </c:pt>
                <c:pt idx="19">
                  <c:v>91.601328642039988</c:v>
                </c:pt>
                <c:pt idx="20">
                  <c:v>91.460293777378752</c:v>
                </c:pt>
                <c:pt idx="21">
                  <c:v>91.210095732815404</c:v>
                </c:pt>
                <c:pt idx="22">
                  <c:v>90.905167975670835</c:v>
                </c:pt>
                <c:pt idx="23">
                  <c:v>90.589896996339007</c:v>
                </c:pt>
                <c:pt idx="24">
                  <c:v>90.273574539329985</c:v>
                </c:pt>
                <c:pt idx="25">
                  <c:v>89.952687445506143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114.95971549428603</c:v>
                </c:pt>
                <c:pt idx="1">
                  <c:v>237.19222593862639</c:v>
                </c:pt>
                <c:pt idx="2">
                  <c:v>120.03436583221416</c:v>
                </c:pt>
                <c:pt idx="3">
                  <c:v>75.830180762322598</c:v>
                </c:pt>
                <c:pt idx="4">
                  <c:v>93.822255456879773</c:v>
                </c:pt>
                <c:pt idx="5">
                  <c:v>103.08531937806202</c:v>
                </c:pt>
                <c:pt idx="6">
                  <c:v>76.413983496629584</c:v>
                </c:pt>
                <c:pt idx="7">
                  <c:v>50.832266195473082</c:v>
                </c:pt>
                <c:pt idx="8">
                  <c:v>89.952687445506143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97.930999391680047</c:v>
                </c:pt>
                <c:pt idx="1">
                  <c:v>191.89052379471786</c:v>
                </c:pt>
                <c:pt idx="2">
                  <c:v>109.84960921943285</c:v>
                </c:pt>
                <c:pt idx="3">
                  <c:v>85.479339317098294</c:v>
                </c:pt>
                <c:pt idx="4">
                  <c:v>91.349898751811196</c:v>
                </c:pt>
                <c:pt idx="5">
                  <c:v>85.99051087233822</c:v>
                </c:pt>
                <c:pt idx="6">
                  <c:v>76.464419865229218</c:v>
                </c:pt>
                <c:pt idx="7">
                  <c:v>44.770211547741695</c:v>
                </c:pt>
                <c:pt idx="8">
                  <c:v>89.481487239950042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11.948546650925717</c:v>
                </c:pt>
                <c:pt idx="1">
                  <c:v>24.653004443156064</c:v>
                </c:pt>
                <c:pt idx="2">
                  <c:v>12.475989642926546</c:v>
                </c:pt>
                <c:pt idx="3">
                  <c:v>7.8815474489563817</c:v>
                </c:pt>
                <c:pt idx="4">
                  <c:v>9.7515863831214702</c:v>
                </c:pt>
                <c:pt idx="5">
                  <c:v>10.71435974174425</c:v>
                </c:pt>
                <c:pt idx="6">
                  <c:v>7.9422260455918412</c:v>
                </c:pt>
                <c:pt idx="7">
                  <c:v>5.2833438339456684</c:v>
                </c:pt>
                <c:pt idx="8">
                  <c:v>9.349395809632048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11.215095549128684</c:v>
                </c:pt>
                <c:pt idx="1">
                  <c:v>21.975376261839173</c:v>
                </c:pt>
                <c:pt idx="2">
                  <c:v>12.580019310362026</c:v>
                </c:pt>
                <c:pt idx="3">
                  <c:v>9.7891266695180352</c:v>
                </c:pt>
                <c:pt idx="4">
                  <c:v>10.461425383879339</c:v>
                </c:pt>
                <c:pt idx="5">
                  <c:v>9.8476662317569925</c:v>
                </c:pt>
                <c:pt idx="6">
                  <c:v>8.7567346419840035</c:v>
                </c:pt>
                <c:pt idx="7">
                  <c:v>5.1271017694248586</c:v>
                </c:pt>
                <c:pt idx="8">
                  <c:v>10.247454182106889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9.7034564450111969</c:v>
                </c:pt>
                <c:pt idx="1">
                  <c:v>19.550157533376325</c:v>
                </c:pt>
                <c:pt idx="2">
                  <c:v>11.589423245332114</c:v>
                </c:pt>
                <c:pt idx="3">
                  <c:v>10.00994410267845</c:v>
                </c:pt>
                <c:pt idx="4">
                  <c:v>12.245915624787729</c:v>
                </c:pt>
                <c:pt idx="5">
                  <c:v>10.744909785931354</c:v>
                </c:pt>
                <c:pt idx="6">
                  <c:v>9.0424794857336579</c:v>
                </c:pt>
                <c:pt idx="7">
                  <c:v>5.7956096043185532</c:v>
                </c:pt>
                <c:pt idx="8">
                  <c:v>11.318104172830621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8.3774787319478003E-2</c:v>
                </c:pt>
                <c:pt idx="1">
                  <c:v>9.3596448599309684E-2</c:v>
                </c:pt>
                <c:pt idx="2">
                  <c:v>9.2790749711085349E-2</c:v>
                </c:pt>
                <c:pt idx="3">
                  <c:v>9.5040023032376852E-2</c:v>
                </c:pt>
                <c:pt idx="4">
                  <c:v>9.7422892281740558E-2</c:v>
                </c:pt>
                <c:pt idx="5">
                  <c:v>9.7034564450111965E-2</c:v>
                </c:pt>
                <c:pt idx="6">
                  <c:v>9.7708253179317014E-2</c:v>
                </c:pt>
                <c:pt idx="7">
                  <c:v>0.10427674129361011</c:v>
                </c:pt>
                <c:pt idx="8">
                  <c:v>0.10482170523003037</c:v>
                </c:pt>
                <c:pt idx="9">
                  <c:v>0.10791688769008434</c:v>
                </c:pt>
                <c:pt idx="10">
                  <c:v>0.11215095549128684</c:v>
                </c:pt>
                <c:pt idx="11">
                  <c:v>0.10875825008157594</c:v>
                </c:pt>
                <c:pt idx="12">
                  <c:v>0.10966245941345849</c:v>
                </c:pt>
                <c:pt idx="13">
                  <c:v>0.11058388919680595</c:v>
                </c:pt>
                <c:pt idx="14">
                  <c:v>0.11147503936335386</c:v>
                </c:pt>
                <c:pt idx="15">
                  <c:v>0.11232705004440383</c:v>
                </c:pt>
                <c:pt idx="16">
                  <c:v>0.1131328232960961</c:v>
                </c:pt>
                <c:pt idx="17">
                  <c:v>0.11391144011467311</c:v>
                </c:pt>
                <c:pt idx="18">
                  <c:v>0.1147256619799524</c:v>
                </c:pt>
                <c:pt idx="19">
                  <c:v>0.11554061881621377</c:v>
                </c:pt>
                <c:pt idx="20">
                  <c:v>0.1163641176067771</c:v>
                </c:pt>
                <c:pt idx="21">
                  <c:v>0.11720119312889279</c:v>
                </c:pt>
                <c:pt idx="22">
                  <c:v>0.11799935840291317</c:v>
                </c:pt>
                <c:pt idx="23">
                  <c:v>0.1188158925321606</c:v>
                </c:pt>
                <c:pt idx="24">
                  <c:v>0.11949618205845783</c:v>
                </c:pt>
                <c:pt idx="25">
                  <c:v>0.11948546650925718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0.18773694380880684</c:v>
                </c:pt>
                <c:pt idx="1">
                  <c:v>0.19074051836976599</c:v>
                </c:pt>
                <c:pt idx="2">
                  <c:v>0.18956602203826708</c:v>
                </c:pt>
                <c:pt idx="3">
                  <c:v>0.19554910128661726</c:v>
                </c:pt>
                <c:pt idx="4">
                  <c:v>0.19153896545695664</c:v>
                </c:pt>
                <c:pt idx="5">
                  <c:v>0.19550157533376325</c:v>
                </c:pt>
                <c:pt idx="6">
                  <c:v>0.19919090608751719</c:v>
                </c:pt>
                <c:pt idx="7">
                  <c:v>0.19643301244549277</c:v>
                </c:pt>
                <c:pt idx="8">
                  <c:v>0.20121500040013346</c:v>
                </c:pt>
                <c:pt idx="9">
                  <c:v>0.21003300984282261</c:v>
                </c:pt>
                <c:pt idx="10">
                  <c:v>0.21975376261839175</c:v>
                </c:pt>
                <c:pt idx="11">
                  <c:v>0.2251137678936217</c:v>
                </c:pt>
                <c:pt idx="12">
                  <c:v>0.22650172996012891</c:v>
                </c:pt>
                <c:pt idx="13">
                  <c:v>0.22759880364157334</c:v>
                </c:pt>
                <c:pt idx="14">
                  <c:v>0.22896735124392562</c:v>
                </c:pt>
                <c:pt idx="15">
                  <c:v>0.23047866074034609</c:v>
                </c:pt>
                <c:pt idx="16">
                  <c:v>0.23201082617184318</c:v>
                </c:pt>
                <c:pt idx="17">
                  <c:v>0.2335617657833651</c:v>
                </c:pt>
                <c:pt idx="18">
                  <c:v>0.23517659631478929</c:v>
                </c:pt>
                <c:pt idx="19">
                  <c:v>0.23681914917501121</c:v>
                </c:pt>
                <c:pt idx="20">
                  <c:v>0.2384129417493937</c:v>
                </c:pt>
                <c:pt idx="21">
                  <c:v>0.23997538362197546</c:v>
                </c:pt>
                <c:pt idx="22">
                  <c:v>0.24159642032543877</c:v>
                </c:pt>
                <c:pt idx="23">
                  <c:v>0.24330529879807039</c:v>
                </c:pt>
                <c:pt idx="24">
                  <c:v>0.24495448687643628</c:v>
                </c:pt>
                <c:pt idx="25">
                  <c:v>0.24653004443156062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0.11045308192459564</c:v>
                </c:pt>
                <c:pt idx="1">
                  <c:v>0.11480402426227886</c:v>
                </c:pt>
                <c:pt idx="2">
                  <c:v>0.1152696547229235</c:v>
                </c:pt>
                <c:pt idx="3">
                  <c:v>0.11379087216591947</c:v>
                </c:pt>
                <c:pt idx="4">
                  <c:v>0.11407907219044523</c:v>
                </c:pt>
                <c:pt idx="5">
                  <c:v>0.11589423245332113</c:v>
                </c:pt>
                <c:pt idx="6">
                  <c:v>0.11553927723407779</c:v>
                </c:pt>
                <c:pt idx="7">
                  <c:v>0.11694411332170128</c:v>
                </c:pt>
                <c:pt idx="8">
                  <c:v>0.11993592114506152</c:v>
                </c:pt>
                <c:pt idx="9">
                  <c:v>0.11953903615593268</c:v>
                </c:pt>
                <c:pt idx="10">
                  <c:v>0.12580019310362026</c:v>
                </c:pt>
                <c:pt idx="11">
                  <c:v>0.11866752717772784</c:v>
                </c:pt>
                <c:pt idx="12">
                  <c:v>0.1194021039734274</c:v>
                </c:pt>
                <c:pt idx="13">
                  <c:v>0.11982739993904724</c:v>
                </c:pt>
                <c:pt idx="14">
                  <c:v>0.12022248382389997</c:v>
                </c:pt>
                <c:pt idx="15">
                  <c:v>0.12061478940071814</c:v>
                </c:pt>
                <c:pt idx="16">
                  <c:v>0.12098869055239653</c:v>
                </c:pt>
                <c:pt idx="17">
                  <c:v>0.1213637645764174</c:v>
                </c:pt>
                <c:pt idx="18">
                  <c:v>0.12174663767419479</c:v>
                </c:pt>
                <c:pt idx="19">
                  <c:v>0.12214289197857975</c:v>
                </c:pt>
                <c:pt idx="20">
                  <c:v>0.12256108378478778</c:v>
                </c:pt>
                <c:pt idx="21">
                  <c:v>0.12300194021906061</c:v>
                </c:pt>
                <c:pt idx="22">
                  <c:v>0.12351435426211704</c:v>
                </c:pt>
                <c:pt idx="23">
                  <c:v>0.12396602605957686</c:v>
                </c:pt>
                <c:pt idx="24">
                  <c:v>0.12441885263628562</c:v>
                </c:pt>
                <c:pt idx="25">
                  <c:v>0.12475989642926547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0.11015323940512733</c:v>
                </c:pt>
                <c:pt idx="1">
                  <c:v>0.10403716562954267</c:v>
                </c:pt>
                <c:pt idx="2">
                  <c:v>0.1046273020384219</c:v>
                </c:pt>
                <c:pt idx="3">
                  <c:v>0.10399977669240147</c:v>
                </c:pt>
                <c:pt idx="4">
                  <c:v>0.10289654225550461</c:v>
                </c:pt>
                <c:pt idx="5">
                  <c:v>0.10009944102678449</c:v>
                </c:pt>
                <c:pt idx="6">
                  <c:v>9.504444785296666E-2</c:v>
                </c:pt>
                <c:pt idx="7">
                  <c:v>9.775342424550193E-2</c:v>
                </c:pt>
                <c:pt idx="8">
                  <c:v>9.5688176152711149E-2</c:v>
                </c:pt>
                <c:pt idx="9">
                  <c:v>9.3283088136257686E-2</c:v>
                </c:pt>
                <c:pt idx="10">
                  <c:v>9.7891266695180348E-2</c:v>
                </c:pt>
                <c:pt idx="11">
                  <c:v>9.4064021529944433E-2</c:v>
                </c:pt>
                <c:pt idx="12">
                  <c:v>9.2874378802286453E-2</c:v>
                </c:pt>
                <c:pt idx="13">
                  <c:v>9.1559564381834574E-2</c:v>
                </c:pt>
                <c:pt idx="14">
                  <c:v>9.0255871623937334E-2</c:v>
                </c:pt>
                <c:pt idx="15">
                  <c:v>8.896217333436976E-2</c:v>
                </c:pt>
                <c:pt idx="16">
                  <c:v>8.7722342392005867E-2</c:v>
                </c:pt>
                <c:pt idx="17">
                  <c:v>8.6642078311215134E-2</c:v>
                </c:pt>
                <c:pt idx="18">
                  <c:v>8.549306107153587E-2</c:v>
                </c:pt>
                <c:pt idx="19">
                  <c:v>8.4309026162041209E-2</c:v>
                </c:pt>
                <c:pt idx="20">
                  <c:v>8.3013231519054931E-2</c:v>
                </c:pt>
                <c:pt idx="21">
                  <c:v>8.1850456149493905E-2</c:v>
                </c:pt>
                <c:pt idx="22">
                  <c:v>8.076843516707459E-2</c:v>
                </c:pt>
                <c:pt idx="23">
                  <c:v>7.9630429114806403E-2</c:v>
                </c:pt>
                <c:pt idx="24">
                  <c:v>7.8653631465092189E-2</c:v>
                </c:pt>
                <c:pt idx="25">
                  <c:v>7.8815474489563817E-2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0.12361622318916581</c:v>
                </c:pt>
                <c:pt idx="1">
                  <c:v>0.12261756642934719</c:v>
                </c:pt>
                <c:pt idx="2">
                  <c:v>0.11811155310147543</c:v>
                </c:pt>
                <c:pt idx="3">
                  <c:v>0.1172627333622159</c:v>
                </c:pt>
                <c:pt idx="4">
                  <c:v>0.11996697493105113</c:v>
                </c:pt>
                <c:pt idx="5">
                  <c:v>0.12245915624787729</c:v>
                </c:pt>
                <c:pt idx="6">
                  <c:v>0.11868801216332449</c:v>
                </c:pt>
                <c:pt idx="7">
                  <c:v>0.11816424926329577</c:v>
                </c:pt>
                <c:pt idx="8">
                  <c:v>0.11491599810009623</c:v>
                </c:pt>
                <c:pt idx="9">
                  <c:v>0.11425678195862073</c:v>
                </c:pt>
                <c:pt idx="10">
                  <c:v>0.10461425383879339</c:v>
                </c:pt>
                <c:pt idx="11">
                  <c:v>0.1052229026694024</c:v>
                </c:pt>
                <c:pt idx="12">
                  <c:v>0.10450010508376209</c:v>
                </c:pt>
                <c:pt idx="13">
                  <c:v>0.1042216893367915</c:v>
                </c:pt>
                <c:pt idx="14">
                  <c:v>0.10378682662226434</c:v>
                </c:pt>
                <c:pt idx="15">
                  <c:v>0.10316976844734471</c:v>
                </c:pt>
                <c:pt idx="16">
                  <c:v>0.10263471766613538</c:v>
                </c:pt>
                <c:pt idx="17">
                  <c:v>0.10209736560832117</c:v>
                </c:pt>
                <c:pt idx="18">
                  <c:v>0.10155841404743626</c:v>
                </c:pt>
                <c:pt idx="19">
                  <c:v>0.10101972988794956</c:v>
                </c:pt>
                <c:pt idx="20">
                  <c:v>0.10048989229882289</c:v>
                </c:pt>
                <c:pt idx="21">
                  <c:v>9.9955382333752854E-2</c:v>
                </c:pt>
                <c:pt idx="22">
                  <c:v>9.9414250398356815E-2</c:v>
                </c:pt>
                <c:pt idx="23">
                  <c:v>9.8851005977494522E-2</c:v>
                </c:pt>
                <c:pt idx="24">
                  <c:v>9.8287696984422676E-2</c:v>
                </c:pt>
                <c:pt idx="25">
                  <c:v>9.7515863831214702E-2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0.10574995622074773</c:v>
                </c:pt>
                <c:pt idx="1">
                  <c:v>0.10200385234024306</c:v>
                </c:pt>
                <c:pt idx="2">
                  <c:v>0.10359851966577974</c:v>
                </c:pt>
                <c:pt idx="3">
                  <c:v>0.10842692247649607</c:v>
                </c:pt>
                <c:pt idx="4">
                  <c:v>0.10947822781907079</c:v>
                </c:pt>
                <c:pt idx="5">
                  <c:v>0.10744909785931354</c:v>
                </c:pt>
                <c:pt idx="6">
                  <c:v>0.10479736537737659</c:v>
                </c:pt>
                <c:pt idx="7">
                  <c:v>0.10288091664929107</c:v>
                </c:pt>
                <c:pt idx="8">
                  <c:v>0.10209306390466863</c:v>
                </c:pt>
                <c:pt idx="9">
                  <c:v>0.10348730388505573</c:v>
                </c:pt>
                <c:pt idx="10">
                  <c:v>9.8476662317569921E-2</c:v>
                </c:pt>
                <c:pt idx="11">
                  <c:v>0.10143707870047577</c:v>
                </c:pt>
                <c:pt idx="12">
                  <c:v>0.10196743148189492</c:v>
                </c:pt>
                <c:pt idx="13">
                  <c:v>0.10221011440831598</c:v>
                </c:pt>
                <c:pt idx="14">
                  <c:v>0.10255803788806414</c:v>
                </c:pt>
                <c:pt idx="15">
                  <c:v>0.10304285195239613</c:v>
                </c:pt>
                <c:pt idx="16">
                  <c:v>0.103459437278821</c:v>
                </c:pt>
                <c:pt idx="17">
                  <c:v>0.10384039278153066</c:v>
                </c:pt>
                <c:pt idx="18">
                  <c:v>0.10433597332658003</c:v>
                </c:pt>
                <c:pt idx="19">
                  <c:v>0.10483004445197035</c:v>
                </c:pt>
                <c:pt idx="20">
                  <c:v>0.10531218297561389</c:v>
                </c:pt>
                <c:pt idx="21">
                  <c:v>0.1057759791457793</c:v>
                </c:pt>
                <c:pt idx="22">
                  <c:v>0.10612752739142725</c:v>
                </c:pt>
                <c:pt idx="23">
                  <c:v>0.10649494693144337</c:v>
                </c:pt>
                <c:pt idx="24">
                  <c:v>0.10684965975064631</c:v>
                </c:pt>
                <c:pt idx="25">
                  <c:v>0.1071435974174425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9.098167563231245E-2</c:v>
                </c:pt>
                <c:pt idx="1">
                  <c:v>9.5050417214718713E-2</c:v>
                </c:pt>
                <c:pt idx="2">
                  <c:v>9.8536763955892323E-2</c:v>
                </c:pt>
                <c:pt idx="3">
                  <c:v>9.5146301833545582E-2</c:v>
                </c:pt>
                <c:pt idx="4">
                  <c:v>9.0227950159777692E-2</c:v>
                </c:pt>
                <c:pt idx="5">
                  <c:v>9.042479485733658E-2</c:v>
                </c:pt>
                <c:pt idx="6">
                  <c:v>9.8242745603441373E-2</c:v>
                </c:pt>
                <c:pt idx="7">
                  <c:v>9.2525369585352221E-2</c:v>
                </c:pt>
                <c:pt idx="8">
                  <c:v>8.785359505405764E-2</c:v>
                </c:pt>
                <c:pt idx="9">
                  <c:v>8.5852846283214018E-2</c:v>
                </c:pt>
                <c:pt idx="10">
                  <c:v>8.7567346419840042E-2</c:v>
                </c:pt>
                <c:pt idx="11">
                  <c:v>8.6081896155419751E-2</c:v>
                </c:pt>
                <c:pt idx="12">
                  <c:v>8.5658119934516705E-2</c:v>
                </c:pt>
                <c:pt idx="13">
                  <c:v>8.5157045935680964E-2</c:v>
                </c:pt>
                <c:pt idx="14">
                  <c:v>8.4749883034985554E-2</c:v>
                </c:pt>
                <c:pt idx="15">
                  <c:v>8.4404256838181341E-2</c:v>
                </c:pt>
                <c:pt idx="16">
                  <c:v>8.4002025012196946E-2</c:v>
                </c:pt>
                <c:pt idx="17">
                  <c:v>8.3561725809352075E-2</c:v>
                </c:pt>
                <c:pt idx="18">
                  <c:v>8.3092895964375788E-2</c:v>
                </c:pt>
                <c:pt idx="19">
                  <c:v>8.2626355304065022E-2</c:v>
                </c:pt>
                <c:pt idx="20">
                  <c:v>8.2129865315340222E-2</c:v>
                </c:pt>
                <c:pt idx="21">
                  <c:v>8.1615017384696634E-2</c:v>
                </c:pt>
                <c:pt idx="22">
                  <c:v>8.1102737249441753E-2</c:v>
                </c:pt>
                <c:pt idx="23">
                  <c:v>8.0558416234971453E-2</c:v>
                </c:pt>
                <c:pt idx="24">
                  <c:v>8.0026739750138409E-2</c:v>
                </c:pt>
                <c:pt idx="25">
                  <c:v>7.9422260455918409E-2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6.151240832900768E-2</c:v>
                </c:pt>
                <c:pt idx="1">
                  <c:v>5.97976309221857E-2</c:v>
                </c:pt>
                <c:pt idx="2">
                  <c:v>5.8541160618997175E-2</c:v>
                </c:pt>
                <c:pt idx="3">
                  <c:v>5.8221071536561204E-2</c:v>
                </c:pt>
                <c:pt idx="4">
                  <c:v>5.932295093161602E-2</c:v>
                </c:pt>
                <c:pt idx="5">
                  <c:v>5.795609604318553E-2</c:v>
                </c:pt>
                <c:pt idx="6">
                  <c:v>5.9635219817570771E-2</c:v>
                </c:pt>
                <c:pt idx="7">
                  <c:v>5.8178599318665397E-2</c:v>
                </c:pt>
                <c:pt idx="8">
                  <c:v>6.091608610619386E-2</c:v>
                </c:pt>
                <c:pt idx="9">
                  <c:v>5.6860480211812912E-2</c:v>
                </c:pt>
                <c:pt idx="10">
                  <c:v>5.1271017694248584E-2</c:v>
                </c:pt>
                <c:pt idx="11">
                  <c:v>5.7061718293951853E-2</c:v>
                </c:pt>
                <c:pt idx="12">
                  <c:v>5.6392077796206051E-2</c:v>
                </c:pt>
                <c:pt idx="13">
                  <c:v>5.601341557329071E-2</c:v>
                </c:pt>
                <c:pt idx="14">
                  <c:v>5.568865124334569E-2</c:v>
                </c:pt>
                <c:pt idx="15">
                  <c:v>5.5387454232477054E-2</c:v>
                </c:pt>
                <c:pt idx="16">
                  <c:v>5.5104104146706405E-2</c:v>
                </c:pt>
                <c:pt idx="17">
                  <c:v>5.4824316733212031E-2</c:v>
                </c:pt>
                <c:pt idx="18">
                  <c:v>5.4518136255303447E-2</c:v>
                </c:pt>
                <c:pt idx="19">
                  <c:v>5.4216661466721529E-2</c:v>
                </c:pt>
                <c:pt idx="20">
                  <c:v>5.3946185158694704E-2</c:v>
                </c:pt>
                <c:pt idx="21">
                  <c:v>5.3674317090048787E-2</c:v>
                </c:pt>
                <c:pt idx="22">
                  <c:v>5.3394948454921314E-2</c:v>
                </c:pt>
                <c:pt idx="23">
                  <c:v>5.3167823898853023E-2</c:v>
                </c:pt>
                <c:pt idx="24">
                  <c:v>5.2961898209225401E-2</c:v>
                </c:pt>
                <c:pt idx="25">
                  <c:v>5.2833438339456688E-2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0.12602168417075854</c:v>
                </c:pt>
                <c:pt idx="1">
                  <c:v>0.11735237623260816</c:v>
                </c:pt>
                <c:pt idx="2">
                  <c:v>0.11895827414715759</c:v>
                </c:pt>
                <c:pt idx="3">
                  <c:v>0.11256319761386618</c:v>
                </c:pt>
                <c:pt idx="4">
                  <c:v>0.11506642397383723</c:v>
                </c:pt>
                <c:pt idx="5">
                  <c:v>0.1131810417283062</c:v>
                </c:pt>
                <c:pt idx="6">
                  <c:v>0.11115377268440804</c:v>
                </c:pt>
                <c:pt idx="7">
                  <c:v>0.11284357387708963</c:v>
                </c:pt>
                <c:pt idx="8">
                  <c:v>0.11256045390704693</c:v>
                </c:pt>
                <c:pt idx="9">
                  <c:v>0.10877056583619944</c:v>
                </c:pt>
                <c:pt idx="10">
                  <c:v>0.10247454182106888</c:v>
                </c:pt>
                <c:pt idx="11">
                  <c:v>0.10359283749788037</c:v>
                </c:pt>
                <c:pt idx="12">
                  <c:v>0.10304159355431897</c:v>
                </c:pt>
                <c:pt idx="13">
                  <c:v>0.10282807758665981</c:v>
                </c:pt>
                <c:pt idx="14">
                  <c:v>0.10229585515622346</c:v>
                </c:pt>
                <c:pt idx="15">
                  <c:v>0.10161299500976295</c:v>
                </c:pt>
                <c:pt idx="16">
                  <c:v>0.10094503348379881</c:v>
                </c:pt>
                <c:pt idx="17">
                  <c:v>0.10019715028191338</c:v>
                </c:pt>
                <c:pt idx="18">
                  <c:v>9.9352623365832116E-2</c:v>
                </c:pt>
                <c:pt idx="19">
                  <c:v>9.849552275744751E-2</c:v>
                </c:pt>
                <c:pt idx="20">
                  <c:v>9.7770499591514723E-2</c:v>
                </c:pt>
                <c:pt idx="21">
                  <c:v>9.6950330926299719E-2</c:v>
                </c:pt>
                <c:pt idx="22">
                  <c:v>9.6081968348309399E-2</c:v>
                </c:pt>
                <c:pt idx="23">
                  <c:v>9.5210160452623455E-2</c:v>
                </c:pt>
                <c:pt idx="24">
                  <c:v>9.4350852269295266E-2</c:v>
                </c:pt>
                <c:pt idx="25">
                  <c:v>9.3493958096320481E-2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11.144286295865484</c:v>
                </c:pt>
                <c:pt idx="1">
                  <c:v>15.943289356166332</c:v>
                </c:pt>
                <c:pt idx="2">
                  <c:v>5.0759456488919881</c:v>
                </c:pt>
                <c:pt idx="3">
                  <c:v>-4.3888401289646737</c:v>
                </c:pt>
                <c:pt idx="4">
                  <c:v>-5.2489464546159184</c:v>
                </c:pt>
                <c:pt idx="5">
                  <c:v>-1.757196636722</c:v>
                </c:pt>
                <c:pt idx="6">
                  <c:v>-2.5686413786035729</c:v>
                </c:pt>
                <c:pt idx="7">
                  <c:v>-3.100158210318682E-2</c:v>
                </c:pt>
                <c:pt idx="8">
                  <c:v>-2.0598951199139037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2.9174102120360459</c:v>
                </c:pt>
                <c:pt idx="1">
                  <c:v>6.9705308397720671</c:v>
                </c:pt>
                <c:pt idx="2">
                  <c:v>4.6034969995565973</c:v>
                </c:pt>
                <c:pt idx="3">
                  <c:v>3.3498301800285475</c:v>
                </c:pt>
                <c:pt idx="4">
                  <c:v>-9.2455425583630984</c:v>
                </c:pt>
                <c:pt idx="5">
                  <c:v>-5.1231265490930298</c:v>
                </c:pt>
                <c:pt idx="6">
                  <c:v>0.8767408535602641</c:v>
                </c:pt>
                <c:pt idx="7">
                  <c:v>-5.2916316265853709</c:v>
                </c:pt>
                <c:pt idx="8">
                  <c:v>-6.2837083509125193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4.1784451995346643</c:v>
                </c:pt>
                <c:pt idx="1">
                  <c:v>17.623106528704113</c:v>
                </c:pt>
                <c:pt idx="2">
                  <c:v>-0.20630290697224041</c:v>
                </c:pt>
                <c:pt idx="3">
                  <c:v>-4.6094321557428231</c:v>
                </c:pt>
                <c:pt idx="4">
                  <c:v>2.4352380482576876</c:v>
                </c:pt>
                <c:pt idx="5">
                  <c:v>7.679254137912082</c:v>
                </c:pt>
                <c:pt idx="6">
                  <c:v>0.26217255818062313</c:v>
                </c:pt>
                <c:pt idx="7">
                  <c:v>5.5790336853865412</c:v>
                </c:pt>
                <c:pt idx="8">
                  <c:v>2.8884849047398404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12.850270903071319</c:v>
                </c:pt>
                <c:pt idx="1">
                  <c:v>27.678595615204415</c:v>
                </c:pt>
                <c:pt idx="2">
                  <c:v>10.391059519753554</c:v>
                </c:pt>
                <c:pt idx="3">
                  <c:v>-5.0397263990328725</c:v>
                </c:pt>
                <c:pt idx="4">
                  <c:v>3.7118656810889661E-2</c:v>
                </c:pt>
                <c:pt idx="5">
                  <c:v>9.4155543678117226</c:v>
                </c:pt>
                <c:pt idx="6">
                  <c:v>-0.31260892678025698</c:v>
                </c:pt>
                <c:pt idx="7">
                  <c:v>0.48302096234484537</c:v>
                </c:pt>
                <c:pt idx="8">
                  <c:v>-2.4172846991837389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17.028716102605983</c:v>
                </c:pt>
                <c:pt idx="1">
                  <c:v>45.301702143908528</c:v>
                </c:pt>
                <c:pt idx="2">
                  <c:v>10.184756612781314</c:v>
                </c:pt>
                <c:pt idx="3">
                  <c:v>-9.6491585547756955</c:v>
                </c:pt>
                <c:pt idx="4">
                  <c:v>2.4723567050685773</c:v>
                </c:pt>
                <c:pt idx="5">
                  <c:v>17.094808505723805</c:v>
                </c:pt>
                <c:pt idx="6">
                  <c:v>-5.0436368599633852E-2</c:v>
                </c:pt>
                <c:pt idx="7">
                  <c:v>6.0620546477313866</c:v>
                </c:pt>
                <c:pt idx="8">
                  <c:v>0.47120020555610154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7.9756734637171576</c:v>
                </c:pt>
                <c:pt idx="1">
                  <c:v>25.519585164258814</c:v>
                </c:pt>
                <c:pt idx="2">
                  <c:v>10.571361114495517</c:v>
                </c:pt>
                <c:pt idx="3">
                  <c:v>-10.494386913398444</c:v>
                </c:pt>
                <c:pt idx="4">
                  <c:v>2.8021237789861875</c:v>
                </c:pt>
                <c:pt idx="5">
                  <c:v>12.734347231418084</c:v>
                </c:pt>
                <c:pt idx="6">
                  <c:v>-1.8541340030642814</c:v>
                </c:pt>
                <c:pt idx="7">
                  <c:v>3.1415820337469054</c:v>
                </c:pt>
                <c:pt idx="8">
                  <c:v>0.67284921872398229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9.0530426388887122</c:v>
                </c:pt>
                <c:pt idx="1">
                  <c:v>19.782116979649658</c:v>
                </c:pt>
                <c:pt idx="2">
                  <c:v>-0.38660450171418859</c:v>
                </c:pt>
                <c:pt idx="3">
                  <c:v>0.84522835862280488</c:v>
                </c:pt>
                <c:pt idx="4">
                  <c:v>-0.32976707391765103</c:v>
                </c:pt>
                <c:pt idx="5">
                  <c:v>4.3604612743056954</c:v>
                </c:pt>
                <c:pt idx="6">
                  <c:v>1.8036976344646583</c:v>
                </c:pt>
                <c:pt idx="7">
                  <c:v>2.9204726139843871</c:v>
                </c:pt>
                <c:pt idx="8">
                  <c:v>-0.20164901316778128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3.6588421682455241</c:v>
                </c:pt>
                <c:pt idx="1">
                  <c:v>0.88329253892326776</c:v>
                </c:pt>
                <c:pt idx="2">
                  <c:v>2.6416402251355215</c:v>
                </c:pt>
                <c:pt idx="3">
                  <c:v>1.357404090507023</c:v>
                </c:pt>
                <c:pt idx="4">
                  <c:v>4.5282316062650096</c:v>
                </c:pt>
                <c:pt idx="5">
                  <c:v>3.2703375863039952</c:v>
                </c:pt>
                <c:pt idx="6">
                  <c:v>-0.66830770724372712</c:v>
                </c:pt>
                <c:pt idx="7">
                  <c:v>1.8025733938699338</c:v>
                </c:pt>
                <c:pt idx="8">
                  <c:v>3.6088180454020957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3.813081367500839</c:v>
                </c:pt>
                <c:pt idx="1">
                  <c:v>13.517134958516294</c:v>
                </c:pt>
                <c:pt idx="2">
                  <c:v>3.6393526187491005</c:v>
                </c:pt>
                <c:pt idx="3">
                  <c:v>-5.1233415974696754</c:v>
                </c:pt>
                <c:pt idx="4">
                  <c:v>1.6824084506290236</c:v>
                </c:pt>
                <c:pt idx="5">
                  <c:v>5.2206976873408166</c:v>
                </c:pt>
                <c:pt idx="6">
                  <c:v>0.95868122075386708</c:v>
                </c:pt>
                <c:pt idx="7">
                  <c:v>3.354040186850348</c:v>
                </c:pt>
                <c:pt idx="8">
                  <c:v>-3.0737348843074628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9.5567925668594853</c:v>
                </c:pt>
                <c:pt idx="1">
                  <c:v>30.901274646468877</c:v>
                </c:pt>
                <c:pt idx="2">
                  <c:v>3.9037637688966242</c:v>
                </c:pt>
                <c:pt idx="3">
                  <c:v>-5.8832210478130094</c:v>
                </c:pt>
                <c:pt idx="4">
                  <c:v>-3.7382833518255083</c:v>
                </c:pt>
                <c:pt idx="5">
                  <c:v>8.6037732320790283</c:v>
                </c:pt>
                <c:pt idx="6">
                  <c:v>-0.34080988210986973</c:v>
                </c:pt>
                <c:pt idx="7">
                  <c:v>0.90544106701099025</c:v>
                </c:pt>
                <c:pt idx="8">
                  <c:v>-6.3882955538410613E-2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0.87128154864253204</c:v>
                </c:pt>
                <c:pt idx="1">
                  <c:v>1.3991166951030394</c:v>
                </c:pt>
                <c:pt idx="2">
                  <c:v>1.7594025488096214</c:v>
                </c:pt>
                <c:pt idx="3">
                  <c:v>0.99026396299032982</c:v>
                </c:pt>
                <c:pt idx="4">
                  <c:v>0.57378356789375751</c:v>
                </c:pt>
                <c:pt idx="5">
                  <c:v>2.2007056824378886</c:v>
                </c:pt>
                <c:pt idx="6">
                  <c:v>-0.36057244699816415</c:v>
                </c:pt>
                <c:pt idx="7">
                  <c:v>0.71049013124885763</c:v>
                </c:pt>
                <c:pt idx="8">
                  <c:v>1.9122802376661037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1.9133057222536962</c:v>
                </c:pt>
                <c:pt idx="1">
                  <c:v>9.6169860010110781</c:v>
                </c:pt>
                <c:pt idx="2">
                  <c:v>3.7329406820593647</c:v>
                </c:pt>
                <c:pt idx="3">
                  <c:v>-4.6134811505747528</c:v>
                </c:pt>
                <c:pt idx="4">
                  <c:v>0.62651625323426963</c:v>
                </c:pt>
                <c:pt idx="5">
                  <c:v>4.0468388641015167</c:v>
                </c:pt>
                <c:pt idx="6">
                  <c:v>-0.14870494129069556</c:v>
                </c:pt>
                <c:pt idx="7">
                  <c:v>1.8130873502708489</c:v>
                </c:pt>
                <c:pt idx="8">
                  <c:v>-3.6581314644073366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5.1910861928209293</c:v>
                </c:pt>
                <c:pt idx="1">
                  <c:v>14.503482468144625</c:v>
                </c:pt>
                <c:pt idx="2">
                  <c:v>5.0790178836265127</c:v>
                </c:pt>
                <c:pt idx="3">
                  <c:v>-6.8711697258140241</c:v>
                </c:pt>
                <c:pt idx="4">
                  <c:v>1.6018239578581639</c:v>
                </c:pt>
                <c:pt idx="5">
                  <c:v>6.4868026848787252</c:v>
                </c:pt>
                <c:pt idx="6">
                  <c:v>-1.3448566147754786</c:v>
                </c:pt>
                <c:pt idx="7">
                  <c:v>0.61800455222719375</c:v>
                </c:pt>
                <c:pt idx="8">
                  <c:v>2.4187004454652072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2.7875606196029974</c:v>
                </c:pt>
                <c:pt idx="1">
                  <c:v>-0.51582415617976984</c:v>
                </c:pt>
                <c:pt idx="2">
                  <c:v>0.88223767632589301</c:v>
                </c:pt>
                <c:pt idx="3">
                  <c:v>0.36714012751669189</c:v>
                </c:pt>
                <c:pt idx="4">
                  <c:v>3.9544480383712539</c:v>
                </c:pt>
                <c:pt idx="5">
                  <c:v>1.0696319038661046</c:v>
                </c:pt>
                <c:pt idx="6">
                  <c:v>-0.30773526024556075</c:v>
                </c:pt>
                <c:pt idx="7">
                  <c:v>1.0920832626210766</c:v>
                </c:pt>
                <c:pt idx="8">
                  <c:v>1.6965378077359912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1.899775645247141</c:v>
                </c:pt>
                <c:pt idx="1">
                  <c:v>3.9001489575052144</c:v>
                </c:pt>
                <c:pt idx="2">
                  <c:v>-9.35880633102677E-2</c:v>
                </c:pt>
                <c:pt idx="3">
                  <c:v>-0.50986044689491195</c:v>
                </c:pt>
                <c:pt idx="4">
                  <c:v>1.0558921973947539</c:v>
                </c:pt>
                <c:pt idx="5">
                  <c:v>1.1738588232392804</c:v>
                </c:pt>
                <c:pt idx="6">
                  <c:v>1.1073861620446053</c:v>
                </c:pt>
                <c:pt idx="7">
                  <c:v>1.5409528365795113</c:v>
                </c:pt>
                <c:pt idx="8">
                  <c:v>0.58439658009984186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4.3657063740385524</c:v>
                </c:pt>
                <c:pt idx="1">
                  <c:v>16.397792178324266</c:v>
                </c:pt>
                <c:pt idx="2">
                  <c:v>-1.1752541147298743</c:v>
                </c:pt>
                <c:pt idx="3">
                  <c:v>0.98794867800100761</c:v>
                </c:pt>
                <c:pt idx="4">
                  <c:v>-5.3401073096836527</c:v>
                </c:pt>
                <c:pt idx="5">
                  <c:v>2.1169705472003084</c:v>
                </c:pt>
                <c:pt idx="6">
                  <c:v>1.004046732665584</c:v>
                </c:pt>
                <c:pt idx="7">
                  <c:v>0.2874365147837814</c:v>
                </c:pt>
                <c:pt idx="8">
                  <c:v>-2.4825834010036161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39.074346369979871</c:v>
                </c:pt>
                <c:pt idx="1">
                  <c:v>47.380559412036021</c:v>
                </c:pt>
                <c:pt idx="2">
                  <c:v>35.862043754846766</c:v>
                </c:pt>
                <c:pt idx="3">
                  <c:v>36.754414343045326</c:v>
                </c:pt>
                <c:pt idx="4">
                  <c:v>35.045144018684766</c:v>
                </c:pt>
                <c:pt idx="5">
                  <c:v>28.840523746296736</c:v>
                </c:pt>
                <c:pt idx="6">
                  <c:v>28.156904996897794</c:v>
                </c:pt>
                <c:pt idx="7">
                  <c:v>26.915497475522304</c:v>
                </c:pt>
                <c:pt idx="8">
                  <c:v>29.316149120717522</c:v>
                </c:pt>
                <c:pt idx="9">
                  <c:v>25.662425887542529</c:v>
                </c:pt>
                <c:pt idx="10">
                  <c:v>31.320985316571399</c:v>
                </c:pt>
                <c:pt idx="11">
                  <c:v>29.152441247001633</c:v>
                </c:pt>
                <c:pt idx="12">
                  <c:v>25.550332906404794</c:v>
                </c:pt>
                <c:pt idx="13">
                  <c:v>24.709685116287776</c:v>
                </c:pt>
                <c:pt idx="14">
                  <c:v>23.819732652022363</c:v>
                </c:pt>
                <c:pt idx="15">
                  <c:v>23.315237333499574</c:v>
                </c:pt>
                <c:pt idx="16">
                  <c:v>22.836481276879638</c:v>
                </c:pt>
                <c:pt idx="17">
                  <c:v>22.311867827148205</c:v>
                </c:pt>
                <c:pt idx="18">
                  <c:v>21.739741209080176</c:v>
                </c:pt>
                <c:pt idx="19">
                  <c:v>21.124401582786753</c:v>
                </c:pt>
                <c:pt idx="20">
                  <c:v>20.471838875367808</c:v>
                </c:pt>
                <c:pt idx="21">
                  <c:v>19.773313823917178</c:v>
                </c:pt>
                <c:pt idx="22">
                  <c:v>19.045593451508076</c:v>
                </c:pt>
                <c:pt idx="23">
                  <c:v>18.2750090489142</c:v>
                </c:pt>
                <c:pt idx="24">
                  <c:v>17.522230220106724</c:v>
                </c:pt>
                <c:pt idx="25">
                  <c:v>17.643119234491337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129.60255124090818</c:v>
                </c:pt>
                <c:pt idx="1">
                  <c:v>120.15658798719195</c:v>
                </c:pt>
                <c:pt idx="2">
                  <c:v>117.40891907531339</c:v>
                </c:pt>
                <c:pt idx="3">
                  <c:v>112.17516142228173</c:v>
                </c:pt>
                <c:pt idx="4">
                  <c:v>120.28595999512899</c:v>
                </c:pt>
                <c:pt idx="5">
                  <c:v>107.48445766592587</c:v>
                </c:pt>
                <c:pt idx="6">
                  <c:v>117.76698384195282</c:v>
                </c:pt>
                <c:pt idx="7">
                  <c:v>107.37936185619699</c:v>
                </c:pt>
                <c:pt idx="8">
                  <c:v>113.77607625738912</c:v>
                </c:pt>
                <c:pt idx="9">
                  <c:v>120.77777692789776</c:v>
                </c:pt>
                <c:pt idx="10">
                  <c:v>109.8469076067413</c:v>
                </c:pt>
                <c:pt idx="11">
                  <c:v>99.460091690096149</c:v>
                </c:pt>
                <c:pt idx="12">
                  <c:v>104.32024020533029</c:v>
                </c:pt>
                <c:pt idx="13">
                  <c:v>103.07100192076642</c:v>
                </c:pt>
                <c:pt idx="14">
                  <c:v>101.5680565694111</c:v>
                </c:pt>
                <c:pt idx="15">
                  <c:v>99.564186348133347</c:v>
                </c:pt>
                <c:pt idx="16">
                  <c:v>97.41787608108028</c:v>
                </c:pt>
                <c:pt idx="17">
                  <c:v>95.079302967871399</c:v>
                </c:pt>
                <c:pt idx="18">
                  <c:v>92.573398619544705</c:v>
                </c:pt>
                <c:pt idx="19">
                  <c:v>89.933515554199829</c:v>
                </c:pt>
                <c:pt idx="20">
                  <c:v>87.212445059803215</c:v>
                </c:pt>
                <c:pt idx="21">
                  <c:v>84.340958000792639</c:v>
                </c:pt>
                <c:pt idx="22">
                  <c:v>81.334639692894328</c:v>
                </c:pt>
                <c:pt idx="23">
                  <c:v>78.193289371326884</c:v>
                </c:pt>
                <c:pt idx="24">
                  <c:v>74.925030804875178</c:v>
                </c:pt>
                <c:pt idx="25">
                  <c:v>71.423084930471646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179.51691826064604</c:v>
                </c:pt>
                <c:pt idx="1">
                  <c:v>184.7956338668198</c:v>
                </c:pt>
                <c:pt idx="2">
                  <c:v>187.73163488211793</c:v>
                </c:pt>
                <c:pt idx="3">
                  <c:v>184.4156782008892</c:v>
                </c:pt>
                <c:pt idx="4">
                  <c:v>179.89606890485368</c:v>
                </c:pt>
                <c:pt idx="5">
                  <c:v>190.45219182034302</c:v>
                </c:pt>
                <c:pt idx="6">
                  <c:v>171.78938183593172</c:v>
                </c:pt>
                <c:pt idx="7">
                  <c:v>179.35960505123103</c:v>
                </c:pt>
                <c:pt idx="8">
                  <c:v>179.72613564325511</c:v>
                </c:pt>
                <c:pt idx="9">
                  <c:v>175.5556799868354</c:v>
                </c:pt>
                <c:pt idx="10">
                  <c:v>166.68959688458233</c:v>
                </c:pt>
                <c:pt idx="11">
                  <c:v>159.31218273429951</c:v>
                </c:pt>
                <c:pt idx="12">
                  <c:v>160.46590883235186</c:v>
                </c:pt>
                <c:pt idx="13">
                  <c:v>158.34973222722036</c:v>
                </c:pt>
                <c:pt idx="14">
                  <c:v>155.96493457085052</c:v>
                </c:pt>
                <c:pt idx="15">
                  <c:v>152.94742450527551</c:v>
                </c:pt>
                <c:pt idx="16">
                  <c:v>149.85125898923945</c:v>
                </c:pt>
                <c:pt idx="17">
                  <c:v>146.68912321901843</c:v>
                </c:pt>
                <c:pt idx="18">
                  <c:v>143.54692814470835</c:v>
                </c:pt>
                <c:pt idx="19">
                  <c:v>140.39985313050622</c:v>
                </c:pt>
                <c:pt idx="20">
                  <c:v>137.31836802111246</c:v>
                </c:pt>
                <c:pt idx="21">
                  <c:v>134.22602140644258</c:v>
                </c:pt>
                <c:pt idx="22">
                  <c:v>131.12984251213788</c:v>
                </c:pt>
                <c:pt idx="23">
                  <c:v>128.03086244263139</c:v>
                </c:pt>
                <c:pt idx="24">
                  <c:v>124.89610748828868</c:v>
                </c:pt>
                <c:pt idx="25">
                  <c:v>121.62228381216885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183.76393036477987</c:v>
                </c:pt>
                <c:pt idx="1">
                  <c:v>171.13413398720184</c:v>
                </c:pt>
                <c:pt idx="2">
                  <c:v>174.70948221456652</c:v>
                </c:pt>
                <c:pt idx="3">
                  <c:v>190.64531302500973</c:v>
                </c:pt>
                <c:pt idx="4">
                  <c:v>183.46590675058772</c:v>
                </c:pt>
                <c:pt idx="5">
                  <c:v>196.51046086414013</c:v>
                </c:pt>
                <c:pt idx="6">
                  <c:v>189.1017881109313</c:v>
                </c:pt>
                <c:pt idx="7">
                  <c:v>197.79974622880198</c:v>
                </c:pt>
                <c:pt idx="8">
                  <c:v>199.85479728559716</c:v>
                </c:pt>
                <c:pt idx="9">
                  <c:v>202.32160337384451</c:v>
                </c:pt>
                <c:pt idx="10">
                  <c:v>193.57266758222573</c:v>
                </c:pt>
                <c:pt idx="11">
                  <c:v>183.62314119175457</c:v>
                </c:pt>
                <c:pt idx="12">
                  <c:v>195.61904773083043</c:v>
                </c:pt>
                <c:pt idx="13">
                  <c:v>197.77461298000622</c:v>
                </c:pt>
                <c:pt idx="14">
                  <c:v>199.65294642259752</c:v>
                </c:pt>
                <c:pt idx="15">
                  <c:v>200.76820760077666</c:v>
                </c:pt>
                <c:pt idx="16">
                  <c:v>201.79730661429846</c:v>
                </c:pt>
                <c:pt idx="17">
                  <c:v>202.75721525762845</c:v>
                </c:pt>
                <c:pt idx="18">
                  <c:v>203.70646473237409</c:v>
                </c:pt>
                <c:pt idx="19">
                  <c:v>204.65467399704772</c:v>
                </c:pt>
                <c:pt idx="20">
                  <c:v>205.69686444983364</c:v>
                </c:pt>
                <c:pt idx="21">
                  <c:v>206.71699231698923</c:v>
                </c:pt>
                <c:pt idx="22">
                  <c:v>207.74387132889007</c:v>
                </c:pt>
                <c:pt idx="23">
                  <c:v>208.79283585426106</c:v>
                </c:pt>
                <c:pt idx="24">
                  <c:v>209.83100763282025</c:v>
                </c:pt>
                <c:pt idx="25">
                  <c:v>210.67786479523554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43.16780810149065</c:v>
                </c:pt>
                <c:pt idx="1">
                  <c:v>42.053527045386097</c:v>
                </c:pt>
                <c:pt idx="2">
                  <c:v>44.421734075438621</c:v>
                </c:pt>
                <c:pt idx="3">
                  <c:v>44.054449903313085</c:v>
                </c:pt>
                <c:pt idx="4">
                  <c:v>46.370873583513756</c:v>
                </c:pt>
                <c:pt idx="5">
                  <c:v>46.466599473637061</c:v>
                </c:pt>
                <c:pt idx="6">
                  <c:v>47.878342821203461</c:v>
                </c:pt>
                <c:pt idx="7">
                  <c:v>47.918909586577726</c:v>
                </c:pt>
                <c:pt idx="8">
                  <c:v>46.577299626217908</c:v>
                </c:pt>
                <c:pt idx="9">
                  <c:v>45.069536590438652</c:v>
                </c:pt>
                <c:pt idx="10">
                  <c:v>47.592457458419084</c:v>
                </c:pt>
                <c:pt idx="11">
                  <c:v>53.920691023397545</c:v>
                </c:pt>
                <c:pt idx="12">
                  <c:v>49.942345858456498</c:v>
                </c:pt>
                <c:pt idx="13">
                  <c:v>50.895933572763226</c:v>
                </c:pt>
                <c:pt idx="14">
                  <c:v>51.773351264840798</c:v>
                </c:pt>
                <c:pt idx="15">
                  <c:v>52.457314983607418</c:v>
                </c:pt>
                <c:pt idx="16">
                  <c:v>53.152533433802425</c:v>
                </c:pt>
                <c:pt idx="17">
                  <c:v>53.845482248298786</c:v>
                </c:pt>
                <c:pt idx="18" formatCode="General">
                  <c:v>54.538041804711348</c:v>
                </c:pt>
                <c:pt idx="19" formatCode="General">
                  <c:v>55.232907525315824</c:v>
                </c:pt>
                <c:pt idx="20" formatCode="General">
                  <c:v>55.973054566257922</c:v>
                </c:pt>
                <c:pt idx="21" formatCode="General">
                  <c:v>56.719363747383369</c:v>
                </c:pt>
                <c:pt idx="22">
                  <c:v>57.478681058719104</c:v>
                </c:pt>
                <c:pt idx="23">
                  <c:v>58.30950405489245</c:v>
                </c:pt>
                <c:pt idx="24">
                  <c:v>59.162192339879347</c:v>
                </c:pt>
                <c:pt idx="25">
                  <c:v>59.910910151902463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51.481600648156103</c:v>
                </c:pt>
                <c:pt idx="1">
                  <c:v>51.053495941845625</c:v>
                </c:pt>
                <c:pt idx="2">
                  <c:v>51.362800772468383</c:v>
                </c:pt>
                <c:pt idx="3">
                  <c:v>54.72093349151006</c:v>
                </c:pt>
                <c:pt idx="4">
                  <c:v>54.148576292111187</c:v>
                </c:pt>
                <c:pt idx="5">
                  <c:v>52.260653553329654</c:v>
                </c:pt>
                <c:pt idx="6">
                  <c:v>51.826336713827935</c:v>
                </c:pt>
                <c:pt idx="7">
                  <c:v>51.484304550107424</c:v>
                </c:pt>
                <c:pt idx="8">
                  <c:v>50.007545038236941</c:v>
                </c:pt>
                <c:pt idx="9">
                  <c:v>46.003108623231952</c:v>
                </c:pt>
                <c:pt idx="10">
                  <c:v>48.575227223896441</c:v>
                </c:pt>
                <c:pt idx="11">
                  <c:v>53.277464478470733</c:v>
                </c:pt>
                <c:pt idx="12">
                  <c:v>49.448756934849683</c:v>
                </c:pt>
                <c:pt idx="13">
                  <c:v>49.976229978360877</c:v>
                </c:pt>
                <c:pt idx="14">
                  <c:v>50.502560317384201</c:v>
                </c:pt>
                <c:pt idx="15">
                  <c:v>50.848303010185234</c:v>
                </c:pt>
                <c:pt idx="16">
                  <c:v>51.201004445513128</c:v>
                </c:pt>
                <c:pt idx="17">
                  <c:v>51.59578603847438</c:v>
                </c:pt>
                <c:pt idx="18" formatCode="General">
                  <c:v>52.058051512214782</c:v>
                </c:pt>
                <c:pt idx="19" formatCode="General">
                  <c:v>52.580973887528437</c:v>
                </c:pt>
                <c:pt idx="20" formatCode="General">
                  <c:v>53.152548497253484</c:v>
                </c:pt>
                <c:pt idx="21" formatCode="General">
                  <c:v>53.756185898504967</c:v>
                </c:pt>
                <c:pt idx="22">
                  <c:v>54.42473071262836</c:v>
                </c:pt>
                <c:pt idx="23">
                  <c:v>55.085508930880295</c:v>
                </c:pt>
                <c:pt idx="24">
                  <c:v>55.676231829068989</c:v>
                </c:pt>
                <c:pt idx="25">
                  <c:v>56.255420286440661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126.32194547693014</c:v>
                </c:pt>
                <c:pt idx="1">
                  <c:v>131.32624193750163</c:v>
                </c:pt>
                <c:pt idx="2">
                  <c:v>138.27442299654163</c:v>
                </c:pt>
                <c:pt idx="3">
                  <c:v>147.14836666132496</c:v>
                </c:pt>
                <c:pt idx="4">
                  <c:v>152.62180715520006</c:v>
                </c:pt>
                <c:pt idx="5">
                  <c:v>156.89892844113314</c:v>
                </c:pt>
                <c:pt idx="6">
                  <c:v>159.34562795820625</c:v>
                </c:pt>
                <c:pt idx="7">
                  <c:v>162.60851141700189</c:v>
                </c:pt>
                <c:pt idx="8">
                  <c:v>162.11479759092188</c:v>
                </c:pt>
                <c:pt idx="9">
                  <c:v>157.16366360739937</c:v>
                </c:pt>
                <c:pt idx="10">
                  <c:v>165.85663905054147</c:v>
                </c:pt>
                <c:pt idx="11">
                  <c:v>185.97075079653922</c:v>
                </c:pt>
                <c:pt idx="12">
                  <c:v>176.13781928144695</c:v>
                </c:pt>
                <c:pt idx="13">
                  <c:v>179.91943162682392</c:v>
                </c:pt>
                <c:pt idx="14">
                  <c:v>183.46951462433844</c:v>
                </c:pt>
                <c:pt idx="15">
                  <c:v>186.32769683243461</c:v>
                </c:pt>
                <c:pt idx="16">
                  <c:v>189.06522217942512</c:v>
                </c:pt>
                <c:pt idx="17">
                  <c:v>191.70678600797748</c:v>
                </c:pt>
                <c:pt idx="18" formatCode="General">
                  <c:v>194.3606937642912</c:v>
                </c:pt>
                <c:pt idx="19" formatCode="General">
                  <c:v>196.98779877724019</c:v>
                </c:pt>
                <c:pt idx="20" formatCode="General">
                  <c:v>199.68973701660221</c:v>
                </c:pt>
                <c:pt idx="21" formatCode="General">
                  <c:v>202.37532617510178</c:v>
                </c:pt>
                <c:pt idx="22" formatCode="General">
                  <c:v>205.03581444278512</c:v>
                </c:pt>
                <c:pt idx="23" formatCode="General">
                  <c:v>207.6997549566959</c:v>
                </c:pt>
                <c:pt idx="24" formatCode="General">
                  <c:v>210.43754136962235</c:v>
                </c:pt>
                <c:pt idx="25" formatCode="General">
                  <c:v>213.0722110319588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59.491376335874101</c:v>
                </c:pt>
                <c:pt idx="1">
                  <c:v>52.114418970177027</c:v>
                </c:pt>
                <c:pt idx="2">
                  <c:v>56.026279879817238</c:v>
                </c:pt>
                <c:pt idx="3">
                  <c:v>53.817640476820095</c:v>
                </c:pt>
                <c:pt idx="4">
                  <c:v>68.334385967508268</c:v>
                </c:pt>
                <c:pt idx="5">
                  <c:v>74.142245933286887</c:v>
                </c:pt>
                <c:pt idx="6">
                  <c:v>75.118865467050327</c:v>
                </c:pt>
                <c:pt idx="7">
                  <c:v>88.613111318038946</c:v>
                </c:pt>
                <c:pt idx="8">
                  <c:v>85.445068920484871</c:v>
                </c:pt>
                <c:pt idx="9">
                  <c:v>93.743754983129577</c:v>
                </c:pt>
                <c:pt idx="10">
                  <c:v>95.787380148386561</c:v>
                </c:pt>
                <c:pt idx="11">
                  <c:v>97.098997263818433</c:v>
                </c:pt>
                <c:pt idx="12">
                  <c:v>106.83660878398869</c:v>
                </c:pt>
                <c:pt idx="13">
                  <c:v>112.86963130618433</c:v>
                </c:pt>
                <c:pt idx="14">
                  <c:v>118.86600736966021</c:v>
                </c:pt>
                <c:pt idx="15">
                  <c:v>124.49455082440016</c:v>
                </c:pt>
                <c:pt idx="16">
                  <c:v>130.1471363599922</c:v>
                </c:pt>
                <c:pt idx="17">
                  <c:v>135.83191482185728</c:v>
                </c:pt>
                <c:pt idx="18" formatCode="General">
                  <c:v>141.59228988766631</c:v>
                </c:pt>
                <c:pt idx="19" formatCode="General">
                  <c:v>147.42712923319903</c:v>
                </c:pt>
                <c:pt idx="20" formatCode="General">
                  <c:v>153.40151435288865</c:v>
                </c:pt>
                <c:pt idx="21" formatCode="General">
                  <c:v>159.45114373800399</c:v>
                </c:pt>
                <c:pt idx="22" formatCode="General">
                  <c:v>165.59624528426346</c:v>
                </c:pt>
                <c:pt idx="23" formatCode="General">
                  <c:v>171.84596872247192</c:v>
                </c:pt>
                <c:pt idx="24" formatCode="General">
                  <c:v>178.17476902241845</c:v>
                </c:pt>
                <c:pt idx="25" formatCode="General">
                  <c:v>184.4417710042994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8.4885232012350844</c:v>
                </c:pt>
                <c:pt idx="1">
                  <c:v>7.7804008518396444</c:v>
                </c:pt>
                <c:pt idx="2">
                  <c:v>8.1876823488892363</c:v>
                </c:pt>
                <c:pt idx="3">
                  <c:v>8.3350424758056985</c:v>
                </c:pt>
                <c:pt idx="4">
                  <c:v>10.278277332412948</c:v>
                </c:pt>
                <c:pt idx="5">
                  <c:v>11.267938501907564</c:v>
                </c:pt>
                <c:pt idx="6">
                  <c:v>11.153768253997894</c:v>
                </c:pt>
                <c:pt idx="7">
                  <c:v>13.354952516521235</c:v>
                </c:pt>
                <c:pt idx="8">
                  <c:v>12.850130517180347</c:v>
                </c:pt>
                <c:pt idx="9">
                  <c:v>14.135450019679343</c:v>
                </c:pt>
                <c:pt idx="10">
                  <c:v>13.965138728634216</c:v>
                </c:pt>
                <c:pt idx="11">
                  <c:v>14.232239574621833</c:v>
                </c:pt>
                <c:pt idx="12">
                  <c:v>15.760939466340949</c:v>
                </c:pt>
                <c:pt idx="13">
                  <c:v>16.625741271588023</c:v>
                </c:pt>
                <c:pt idx="14">
                  <c:v>17.494896208895234</c:v>
                </c:pt>
                <c:pt idx="15">
                  <c:v>18.314078561686991</c:v>
                </c:pt>
                <c:pt idx="16">
                  <c:v>19.134180619768209</c:v>
                </c:pt>
                <c:pt idx="17">
                  <c:v>19.957521611725657</c:v>
                </c:pt>
                <c:pt idx="18" formatCode="General">
                  <c:v>20.805390325407778</c:v>
                </c:pt>
                <c:pt idx="19" formatCode="General">
                  <c:v>21.66374631217543</c:v>
                </c:pt>
                <c:pt idx="20" formatCode="General">
                  <c:v>22.542629160879969</c:v>
                </c:pt>
                <c:pt idx="21" formatCode="General">
                  <c:v>23.432694892865221</c:v>
                </c:pt>
                <c:pt idx="22" formatCode="General">
                  <c:v>24.331581516173273</c:v>
                </c:pt>
                <c:pt idx="23" formatCode="General">
                  <c:v>25.240266617926437</c:v>
                </c:pt>
                <c:pt idx="24" formatCode="General">
                  <c:v>26.160889292920782</c:v>
                </c:pt>
                <c:pt idx="25" formatCode="General">
                  <c:v>27.076334753030228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39.074346369979871</c:v>
                </c:pt>
                <c:pt idx="1">
                  <c:v>47.380559412036021</c:v>
                </c:pt>
                <c:pt idx="2">
                  <c:v>35.862043754846766</c:v>
                </c:pt>
                <c:pt idx="3">
                  <c:v>36.754414343045326</c:v>
                </c:pt>
                <c:pt idx="4">
                  <c:v>35.045144018684766</c:v>
                </c:pt>
                <c:pt idx="5">
                  <c:v>28.840523746296736</c:v>
                </c:pt>
                <c:pt idx="6">
                  <c:v>28.156904996897794</c:v>
                </c:pt>
                <c:pt idx="7">
                  <c:v>26.915497475522304</c:v>
                </c:pt>
                <c:pt idx="8">
                  <c:v>29.316149120717522</c:v>
                </c:pt>
                <c:pt idx="9">
                  <c:v>25.662425887542529</c:v>
                </c:pt>
                <c:pt idx="10">
                  <c:v>31.320985316571399</c:v>
                </c:pt>
                <c:pt idx="11">
                  <c:v>29.152441247001633</c:v>
                </c:pt>
                <c:pt idx="12">
                  <c:v>25.550332906404794</c:v>
                </c:pt>
                <c:pt idx="13">
                  <c:v>24.709685116287776</c:v>
                </c:pt>
                <c:pt idx="14">
                  <c:v>23.819732652022363</c:v>
                </c:pt>
                <c:pt idx="15">
                  <c:v>23.315237333499574</c:v>
                </c:pt>
                <c:pt idx="16">
                  <c:v>22.836481276879638</c:v>
                </c:pt>
                <c:pt idx="17">
                  <c:v>22.311867827148205</c:v>
                </c:pt>
                <c:pt idx="18">
                  <c:v>21.739741209080176</c:v>
                </c:pt>
                <c:pt idx="19">
                  <c:v>21.124401582786753</c:v>
                </c:pt>
                <c:pt idx="20">
                  <c:v>20.471838875367808</c:v>
                </c:pt>
                <c:pt idx="21">
                  <c:v>19.773313823917178</c:v>
                </c:pt>
                <c:pt idx="22">
                  <c:v>19.045593451508076</c:v>
                </c:pt>
                <c:pt idx="23">
                  <c:v>18.2750090489142</c:v>
                </c:pt>
                <c:pt idx="24">
                  <c:v>17.522230220106724</c:v>
                </c:pt>
                <c:pt idx="25">
                  <c:v>17.643119234491337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129.60255124090818</c:v>
                </c:pt>
                <c:pt idx="1">
                  <c:v>120.15658798719195</c:v>
                </c:pt>
                <c:pt idx="2">
                  <c:v>117.40891907531339</c:v>
                </c:pt>
                <c:pt idx="3">
                  <c:v>112.17516142228173</c:v>
                </c:pt>
                <c:pt idx="4">
                  <c:v>120.28595999512899</c:v>
                </c:pt>
                <c:pt idx="5">
                  <c:v>107.48445766592587</c:v>
                </c:pt>
                <c:pt idx="6">
                  <c:v>117.76698384195282</c:v>
                </c:pt>
                <c:pt idx="7">
                  <c:v>107.37936185619699</c:v>
                </c:pt>
                <c:pt idx="8">
                  <c:v>113.77607625738912</c:v>
                </c:pt>
                <c:pt idx="9">
                  <c:v>120.77777692789776</c:v>
                </c:pt>
                <c:pt idx="10">
                  <c:v>109.8469076067413</c:v>
                </c:pt>
                <c:pt idx="11">
                  <c:v>99.460091690096149</c:v>
                </c:pt>
                <c:pt idx="12">
                  <c:v>104.32024020533029</c:v>
                </c:pt>
                <c:pt idx="13">
                  <c:v>103.07100192076642</c:v>
                </c:pt>
                <c:pt idx="14">
                  <c:v>101.5680565694111</c:v>
                </c:pt>
                <c:pt idx="15">
                  <c:v>99.564186348133347</c:v>
                </c:pt>
                <c:pt idx="16">
                  <c:v>97.41787608108028</c:v>
                </c:pt>
                <c:pt idx="17">
                  <c:v>95.079302967871399</c:v>
                </c:pt>
                <c:pt idx="18">
                  <c:v>92.573398619544705</c:v>
                </c:pt>
                <c:pt idx="19">
                  <c:v>89.933515554199829</c:v>
                </c:pt>
                <c:pt idx="20">
                  <c:v>87.212445059803215</c:v>
                </c:pt>
                <c:pt idx="21">
                  <c:v>84.340958000792639</c:v>
                </c:pt>
                <c:pt idx="22">
                  <c:v>81.334639692894328</c:v>
                </c:pt>
                <c:pt idx="23">
                  <c:v>78.193289371326884</c:v>
                </c:pt>
                <c:pt idx="24">
                  <c:v>74.925030804875178</c:v>
                </c:pt>
                <c:pt idx="25">
                  <c:v>71.423084930471646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179.51691826064604</c:v>
                </c:pt>
                <c:pt idx="1">
                  <c:v>184.7956338668198</c:v>
                </c:pt>
                <c:pt idx="2">
                  <c:v>187.73163488211793</c:v>
                </c:pt>
                <c:pt idx="3">
                  <c:v>184.4156782008892</c:v>
                </c:pt>
                <c:pt idx="4">
                  <c:v>179.89606890485368</c:v>
                </c:pt>
                <c:pt idx="5">
                  <c:v>190.45219182034302</c:v>
                </c:pt>
                <c:pt idx="6">
                  <c:v>171.78938183593172</c:v>
                </c:pt>
                <c:pt idx="7">
                  <c:v>179.35960505123103</c:v>
                </c:pt>
                <c:pt idx="8">
                  <c:v>179.72613564325511</c:v>
                </c:pt>
                <c:pt idx="9">
                  <c:v>175.5556799868354</c:v>
                </c:pt>
                <c:pt idx="10">
                  <c:v>166.68959688458233</c:v>
                </c:pt>
                <c:pt idx="11">
                  <c:v>159.31218273429951</c:v>
                </c:pt>
                <c:pt idx="12">
                  <c:v>160.46590883235186</c:v>
                </c:pt>
                <c:pt idx="13">
                  <c:v>158.34973222722036</c:v>
                </c:pt>
                <c:pt idx="14">
                  <c:v>155.96493457085052</c:v>
                </c:pt>
                <c:pt idx="15">
                  <c:v>152.94742450527551</c:v>
                </c:pt>
                <c:pt idx="16">
                  <c:v>149.85125898923945</c:v>
                </c:pt>
                <c:pt idx="17">
                  <c:v>146.68912321901843</c:v>
                </c:pt>
                <c:pt idx="18">
                  <c:v>143.54692814470835</c:v>
                </c:pt>
                <c:pt idx="19">
                  <c:v>140.39985313050622</c:v>
                </c:pt>
                <c:pt idx="20">
                  <c:v>137.31836802111246</c:v>
                </c:pt>
                <c:pt idx="21">
                  <c:v>134.22602140644258</c:v>
                </c:pt>
                <c:pt idx="22">
                  <c:v>131.12984251213788</c:v>
                </c:pt>
                <c:pt idx="23">
                  <c:v>128.03086244263139</c:v>
                </c:pt>
                <c:pt idx="24">
                  <c:v>124.89610748828868</c:v>
                </c:pt>
                <c:pt idx="25">
                  <c:v>121.62228381216885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183.76393036477987</c:v>
                </c:pt>
                <c:pt idx="1">
                  <c:v>171.13413398720184</c:v>
                </c:pt>
                <c:pt idx="2">
                  <c:v>174.70948221456652</c:v>
                </c:pt>
                <c:pt idx="3">
                  <c:v>190.64531302500973</c:v>
                </c:pt>
                <c:pt idx="4">
                  <c:v>183.46590675058772</c:v>
                </c:pt>
                <c:pt idx="5">
                  <c:v>196.51046086414013</c:v>
                </c:pt>
                <c:pt idx="6">
                  <c:v>189.1017881109313</c:v>
                </c:pt>
                <c:pt idx="7">
                  <c:v>197.79974622880198</c:v>
                </c:pt>
                <c:pt idx="8">
                  <c:v>199.85479728559716</c:v>
                </c:pt>
                <c:pt idx="9">
                  <c:v>202.32160337384451</c:v>
                </c:pt>
                <c:pt idx="10">
                  <c:v>193.57266758222573</c:v>
                </c:pt>
                <c:pt idx="11">
                  <c:v>183.62314119175457</c:v>
                </c:pt>
                <c:pt idx="12">
                  <c:v>195.61904773083043</c:v>
                </c:pt>
                <c:pt idx="13">
                  <c:v>197.77461298000622</c:v>
                </c:pt>
                <c:pt idx="14">
                  <c:v>199.65294642259752</c:v>
                </c:pt>
                <c:pt idx="15">
                  <c:v>200.76820760077666</c:v>
                </c:pt>
                <c:pt idx="16">
                  <c:v>201.79730661429846</c:v>
                </c:pt>
                <c:pt idx="17">
                  <c:v>202.75721525762845</c:v>
                </c:pt>
                <c:pt idx="18">
                  <c:v>203.70646473237409</c:v>
                </c:pt>
                <c:pt idx="19">
                  <c:v>204.65467399704772</c:v>
                </c:pt>
                <c:pt idx="20">
                  <c:v>205.69686444983364</c:v>
                </c:pt>
                <c:pt idx="21">
                  <c:v>206.71699231698923</c:v>
                </c:pt>
                <c:pt idx="22">
                  <c:v>207.74387132889007</c:v>
                </c:pt>
                <c:pt idx="23">
                  <c:v>208.79283585426106</c:v>
                </c:pt>
                <c:pt idx="24">
                  <c:v>209.83100763282025</c:v>
                </c:pt>
                <c:pt idx="25">
                  <c:v>210.67786479523554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43.16780810149065</c:v>
                </c:pt>
                <c:pt idx="1">
                  <c:v>42.053527045386097</c:v>
                </c:pt>
                <c:pt idx="2">
                  <c:v>44.421734075438621</c:v>
                </c:pt>
                <c:pt idx="3">
                  <c:v>44.054449903313085</c:v>
                </c:pt>
                <c:pt idx="4">
                  <c:v>46.370873583513756</c:v>
                </c:pt>
                <c:pt idx="5">
                  <c:v>46.466599473637061</c:v>
                </c:pt>
                <c:pt idx="6">
                  <c:v>47.878342821203461</c:v>
                </c:pt>
                <c:pt idx="7">
                  <c:v>47.918909586577726</c:v>
                </c:pt>
                <c:pt idx="8">
                  <c:v>46.577299626217908</c:v>
                </c:pt>
                <c:pt idx="9">
                  <c:v>45.069536590438652</c:v>
                </c:pt>
                <c:pt idx="10">
                  <c:v>47.592457458419084</c:v>
                </c:pt>
                <c:pt idx="11">
                  <c:v>53.920691023397545</c:v>
                </c:pt>
                <c:pt idx="12">
                  <c:v>49.942345858456498</c:v>
                </c:pt>
                <c:pt idx="13">
                  <c:v>50.895933572763226</c:v>
                </c:pt>
                <c:pt idx="14">
                  <c:v>51.773351264840798</c:v>
                </c:pt>
                <c:pt idx="15">
                  <c:v>52.457314983607418</c:v>
                </c:pt>
                <c:pt idx="16">
                  <c:v>53.152533433802425</c:v>
                </c:pt>
                <c:pt idx="17">
                  <c:v>53.845482248298786</c:v>
                </c:pt>
                <c:pt idx="18" formatCode="General">
                  <c:v>54.538041804711348</c:v>
                </c:pt>
                <c:pt idx="19" formatCode="General">
                  <c:v>55.232907525315824</c:v>
                </c:pt>
                <c:pt idx="20" formatCode="General">
                  <c:v>55.973054566257922</c:v>
                </c:pt>
                <c:pt idx="21" formatCode="General">
                  <c:v>56.719363747383369</c:v>
                </c:pt>
                <c:pt idx="22">
                  <c:v>57.478681058719104</c:v>
                </c:pt>
                <c:pt idx="23">
                  <c:v>58.30950405489245</c:v>
                </c:pt>
                <c:pt idx="24">
                  <c:v>59.162192339879347</c:v>
                </c:pt>
                <c:pt idx="25">
                  <c:v>59.910910151902463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51.481600648156103</c:v>
                </c:pt>
                <c:pt idx="1">
                  <c:v>51.053495941845625</c:v>
                </c:pt>
                <c:pt idx="2">
                  <c:v>51.362800772468383</c:v>
                </c:pt>
                <c:pt idx="3">
                  <c:v>54.72093349151006</c:v>
                </c:pt>
                <c:pt idx="4">
                  <c:v>54.148576292111187</c:v>
                </c:pt>
                <c:pt idx="5">
                  <c:v>52.260653553329654</c:v>
                </c:pt>
                <c:pt idx="6">
                  <c:v>51.826336713827935</c:v>
                </c:pt>
                <c:pt idx="7">
                  <c:v>51.484304550107424</c:v>
                </c:pt>
                <c:pt idx="8">
                  <c:v>50.007545038236941</c:v>
                </c:pt>
                <c:pt idx="9">
                  <c:v>46.003108623231952</c:v>
                </c:pt>
                <c:pt idx="10">
                  <c:v>48.575227223896441</c:v>
                </c:pt>
                <c:pt idx="11">
                  <c:v>53.277464478470733</c:v>
                </c:pt>
                <c:pt idx="12">
                  <c:v>49.448756934849683</c:v>
                </c:pt>
                <c:pt idx="13">
                  <c:v>49.976229978360877</c:v>
                </c:pt>
                <c:pt idx="14">
                  <c:v>50.502560317384201</c:v>
                </c:pt>
                <c:pt idx="15">
                  <c:v>50.848303010185234</c:v>
                </c:pt>
                <c:pt idx="16">
                  <c:v>51.201004445513128</c:v>
                </c:pt>
                <c:pt idx="17">
                  <c:v>51.59578603847438</c:v>
                </c:pt>
                <c:pt idx="18" formatCode="General">
                  <c:v>52.058051512214782</c:v>
                </c:pt>
                <c:pt idx="19" formatCode="General">
                  <c:v>52.580973887528437</c:v>
                </c:pt>
                <c:pt idx="20" formatCode="General">
                  <c:v>53.152548497253484</c:v>
                </c:pt>
                <c:pt idx="21" formatCode="General">
                  <c:v>53.756185898504967</c:v>
                </c:pt>
                <c:pt idx="22">
                  <c:v>54.42473071262836</c:v>
                </c:pt>
                <c:pt idx="23">
                  <c:v>55.085508930880295</c:v>
                </c:pt>
                <c:pt idx="24">
                  <c:v>55.676231829068989</c:v>
                </c:pt>
                <c:pt idx="25">
                  <c:v>56.255420286440661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126.32194547693014</c:v>
                </c:pt>
                <c:pt idx="1">
                  <c:v>131.32624193750163</c:v>
                </c:pt>
                <c:pt idx="2">
                  <c:v>138.27442299654163</c:v>
                </c:pt>
                <c:pt idx="3">
                  <c:v>147.14836666132496</c:v>
                </c:pt>
                <c:pt idx="4">
                  <c:v>152.62180715520006</c:v>
                </c:pt>
                <c:pt idx="5">
                  <c:v>156.89892844113314</c:v>
                </c:pt>
                <c:pt idx="6">
                  <c:v>159.34562795820625</c:v>
                </c:pt>
                <c:pt idx="7">
                  <c:v>162.60851141700189</c:v>
                </c:pt>
                <c:pt idx="8">
                  <c:v>162.11479759092188</c:v>
                </c:pt>
                <c:pt idx="9">
                  <c:v>157.16366360739937</c:v>
                </c:pt>
                <c:pt idx="10">
                  <c:v>165.85663905054147</c:v>
                </c:pt>
                <c:pt idx="11">
                  <c:v>185.97075079653922</c:v>
                </c:pt>
                <c:pt idx="12">
                  <c:v>176.13781928144695</c:v>
                </c:pt>
                <c:pt idx="13">
                  <c:v>179.91943162682392</c:v>
                </c:pt>
                <c:pt idx="14">
                  <c:v>183.46951462433844</c:v>
                </c:pt>
                <c:pt idx="15">
                  <c:v>186.32769683243461</c:v>
                </c:pt>
                <c:pt idx="16">
                  <c:v>189.06522217942512</c:v>
                </c:pt>
                <c:pt idx="17">
                  <c:v>191.70678600797748</c:v>
                </c:pt>
                <c:pt idx="18" formatCode="General">
                  <c:v>194.3606937642912</c:v>
                </c:pt>
                <c:pt idx="19" formatCode="General">
                  <c:v>196.98779877724019</c:v>
                </c:pt>
                <c:pt idx="20" formatCode="General">
                  <c:v>199.68973701660221</c:v>
                </c:pt>
                <c:pt idx="21" formatCode="General">
                  <c:v>202.37532617510178</c:v>
                </c:pt>
                <c:pt idx="22" formatCode="General">
                  <c:v>205.03581444278512</c:v>
                </c:pt>
                <c:pt idx="23" formatCode="General">
                  <c:v>207.6997549566959</c:v>
                </c:pt>
                <c:pt idx="24" formatCode="General">
                  <c:v>210.43754136962235</c:v>
                </c:pt>
                <c:pt idx="25" formatCode="General">
                  <c:v>213.0722110319588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59.491376335874101</c:v>
                </c:pt>
                <c:pt idx="1">
                  <c:v>52.114418970177027</c:v>
                </c:pt>
                <c:pt idx="2">
                  <c:v>56.026279879817238</c:v>
                </c:pt>
                <c:pt idx="3">
                  <c:v>53.817640476820095</c:v>
                </c:pt>
                <c:pt idx="4">
                  <c:v>68.334385967508268</c:v>
                </c:pt>
                <c:pt idx="5">
                  <c:v>74.142245933286887</c:v>
                </c:pt>
                <c:pt idx="6">
                  <c:v>75.118865467050327</c:v>
                </c:pt>
                <c:pt idx="7">
                  <c:v>88.613111318038946</c:v>
                </c:pt>
                <c:pt idx="8">
                  <c:v>85.445068920484871</c:v>
                </c:pt>
                <c:pt idx="9">
                  <c:v>93.743754983129577</c:v>
                </c:pt>
                <c:pt idx="10">
                  <c:v>95.787380148386561</c:v>
                </c:pt>
                <c:pt idx="11">
                  <c:v>97.098997263818433</c:v>
                </c:pt>
                <c:pt idx="12">
                  <c:v>106.83660878398869</c:v>
                </c:pt>
                <c:pt idx="13">
                  <c:v>112.86963130618433</c:v>
                </c:pt>
                <c:pt idx="14">
                  <c:v>118.86600736966021</c:v>
                </c:pt>
                <c:pt idx="15">
                  <c:v>124.49455082440016</c:v>
                </c:pt>
                <c:pt idx="16">
                  <c:v>130.1471363599922</c:v>
                </c:pt>
                <c:pt idx="17">
                  <c:v>135.83191482185728</c:v>
                </c:pt>
                <c:pt idx="18" formatCode="General">
                  <c:v>141.59228988766631</c:v>
                </c:pt>
                <c:pt idx="19" formatCode="General">
                  <c:v>147.42712923319903</c:v>
                </c:pt>
                <c:pt idx="20" formatCode="General">
                  <c:v>153.40151435288865</c:v>
                </c:pt>
                <c:pt idx="21" formatCode="General">
                  <c:v>159.45114373800399</c:v>
                </c:pt>
                <c:pt idx="22" formatCode="General">
                  <c:v>165.59624528426346</c:v>
                </c:pt>
                <c:pt idx="23" formatCode="General">
                  <c:v>171.84596872247192</c:v>
                </c:pt>
                <c:pt idx="24" formatCode="General">
                  <c:v>178.17476902241845</c:v>
                </c:pt>
                <c:pt idx="25" formatCode="General">
                  <c:v>184.4417710042994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8.4885232012350844</c:v>
                </c:pt>
                <c:pt idx="1">
                  <c:v>7.7804008518396444</c:v>
                </c:pt>
                <c:pt idx="2">
                  <c:v>8.1876823488892363</c:v>
                </c:pt>
                <c:pt idx="3">
                  <c:v>8.3350424758056985</c:v>
                </c:pt>
                <c:pt idx="4">
                  <c:v>10.278277332412948</c:v>
                </c:pt>
                <c:pt idx="5">
                  <c:v>11.267938501907564</c:v>
                </c:pt>
                <c:pt idx="6">
                  <c:v>11.153768253997894</c:v>
                </c:pt>
                <c:pt idx="7">
                  <c:v>13.354952516521235</c:v>
                </c:pt>
                <c:pt idx="8">
                  <c:v>12.850130517180347</c:v>
                </c:pt>
                <c:pt idx="9">
                  <c:v>14.135450019679343</c:v>
                </c:pt>
                <c:pt idx="10">
                  <c:v>13.965138728634216</c:v>
                </c:pt>
                <c:pt idx="11">
                  <c:v>14.232239574621833</c:v>
                </c:pt>
                <c:pt idx="12">
                  <c:v>15.760939466340949</c:v>
                </c:pt>
                <c:pt idx="13">
                  <c:v>16.625741271588023</c:v>
                </c:pt>
                <c:pt idx="14">
                  <c:v>17.494896208895234</c:v>
                </c:pt>
                <c:pt idx="15">
                  <c:v>18.314078561686991</c:v>
                </c:pt>
                <c:pt idx="16">
                  <c:v>19.134180619768209</c:v>
                </c:pt>
                <c:pt idx="17">
                  <c:v>19.957521611725657</c:v>
                </c:pt>
                <c:pt idx="18" formatCode="General">
                  <c:v>20.805390325407778</c:v>
                </c:pt>
                <c:pt idx="19" formatCode="General">
                  <c:v>21.66374631217543</c:v>
                </c:pt>
                <c:pt idx="20" formatCode="General">
                  <c:v>22.542629160879969</c:v>
                </c:pt>
                <c:pt idx="21" formatCode="General">
                  <c:v>23.432694892865221</c:v>
                </c:pt>
                <c:pt idx="22" formatCode="General">
                  <c:v>24.331581516173273</c:v>
                </c:pt>
                <c:pt idx="23" formatCode="General">
                  <c:v>25.240266617926437</c:v>
                </c:pt>
                <c:pt idx="24" formatCode="General">
                  <c:v>26.160889292920782</c:v>
                </c:pt>
                <c:pt idx="25" formatCode="General">
                  <c:v>27.076334753030228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52.207387708499219</c:v>
                </c:pt>
                <c:pt idx="1">
                  <c:v>31.661915175279304</c:v>
                </c:pt>
                <c:pt idx="2">
                  <c:v>41.951991369247139</c:v>
                </c:pt>
                <c:pt idx="3">
                  <c:v>40.142816676859681</c:v>
                </c:pt>
                <c:pt idx="4">
                  <c:v>41.818900314741214</c:v>
                </c:pt>
                <c:pt idx="5">
                  <c:v>45.062995237931425</c:v>
                </c:pt>
                <c:pt idx="6">
                  <c:v>12.908335639706216</c:v>
                </c:pt>
                <c:pt idx="7">
                  <c:v>17.801714313953845</c:v>
                </c:pt>
                <c:pt idx="8">
                  <c:v>6.5334903578778158</c:v>
                </c:pt>
                <c:pt idx="9">
                  <c:v>17.383092485078119</c:v>
                </c:pt>
                <c:pt idx="10">
                  <c:v>45.543533774368278</c:v>
                </c:pt>
                <c:pt idx="11">
                  <c:v>68.346542271444548</c:v>
                </c:pt>
                <c:pt idx="12">
                  <c:v>18.171806994589875</c:v>
                </c:pt>
                <c:pt idx="13">
                  <c:v>14.349633663297926</c:v>
                </c:pt>
                <c:pt idx="14">
                  <c:v>36.969886230739256</c:v>
                </c:pt>
                <c:pt idx="15">
                  <c:v>35.820672670473208</c:v>
                </c:pt>
                <c:pt idx="16">
                  <c:v>18.704195200279834</c:v>
                </c:pt>
                <c:pt idx="17">
                  <c:v>73.094302766860139</c:v>
                </c:pt>
                <c:pt idx="18">
                  <c:v>19.033806135778825</c:v>
                </c:pt>
                <c:pt idx="19">
                  <c:v>0.74272515551429152</c:v>
                </c:pt>
                <c:pt idx="20">
                  <c:v>66.273755627780503</c:v>
                </c:pt>
                <c:pt idx="21">
                  <c:v>11.882564762492027</c:v>
                </c:pt>
                <c:pt idx="22">
                  <c:v>23.674355007504847</c:v>
                </c:pt>
                <c:pt idx="23">
                  <c:v>26.41848974892541</c:v>
                </c:pt>
                <c:pt idx="24">
                  <c:v>16.556001497901725</c:v>
                </c:pt>
                <c:pt idx="25">
                  <c:v>81.269089212874732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63.148792359744895</c:v>
                </c:pt>
                <c:pt idx="1">
                  <c:v>34.782207031935144</c:v>
                </c:pt>
                <c:pt idx="2">
                  <c:v>48.356024474737303</c:v>
                </c:pt>
                <c:pt idx="3">
                  <c:v>42.546179404485912</c:v>
                </c:pt>
                <c:pt idx="4">
                  <c:v>45.684645759965036</c:v>
                </c:pt>
                <c:pt idx="5">
                  <c:v>55.303674155529635</c:v>
                </c:pt>
                <c:pt idx="6">
                  <c:v>16.365707313796896</c:v>
                </c:pt>
                <c:pt idx="7">
                  <c:v>18.409807776090883</c:v>
                </c:pt>
                <c:pt idx="8">
                  <c:v>7.08589770477389</c:v>
                </c:pt>
                <c:pt idx="9">
                  <c:v>17.882497404397238</c:v>
                </c:pt>
                <c:pt idx="10">
                  <c:v>50.105699020373947</c:v>
                </c:pt>
                <c:pt idx="11">
                  <c:v>69.645846608241087</c:v>
                </c:pt>
                <c:pt idx="12">
                  <c:v>15.833492708857204</c:v>
                </c:pt>
                <c:pt idx="13">
                  <c:v>14.460619382396185</c:v>
                </c:pt>
                <c:pt idx="14">
                  <c:v>31.791317362505644</c:v>
                </c:pt>
                <c:pt idx="15">
                  <c:v>27.946461669661876</c:v>
                </c:pt>
                <c:pt idx="16">
                  <c:v>17.151500337247501</c:v>
                </c:pt>
                <c:pt idx="17">
                  <c:v>66.632317460451901</c:v>
                </c:pt>
                <c:pt idx="18">
                  <c:v>18.546594076828271</c:v>
                </c:pt>
                <c:pt idx="19">
                  <c:v>0.81159933505805426</c:v>
                </c:pt>
                <c:pt idx="20">
                  <c:v>62.672540808568932</c:v>
                </c:pt>
                <c:pt idx="21">
                  <c:v>13.791879056660289</c:v>
                </c:pt>
                <c:pt idx="22">
                  <c:v>19.749578657411057</c:v>
                </c:pt>
                <c:pt idx="23">
                  <c:v>25.020632890330642</c:v>
                </c:pt>
                <c:pt idx="24">
                  <c:v>12.865481012456629</c:v>
                </c:pt>
                <c:pt idx="25">
                  <c:v>76.616006227493415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65.508398399645785</c:v>
                </c:pt>
                <c:pt idx="1">
                  <c:v>49.451317094640238</c:v>
                </c:pt>
                <c:pt idx="2">
                  <c:v>58.169087729820262</c:v>
                </c:pt>
                <c:pt idx="3">
                  <c:v>54.558327253374927</c:v>
                </c:pt>
                <c:pt idx="4">
                  <c:v>52.867118952087537</c:v>
                </c:pt>
                <c:pt idx="5">
                  <c:v>71.597692003343681</c:v>
                </c:pt>
                <c:pt idx="6">
                  <c:v>15.555515124182168</c:v>
                </c:pt>
                <c:pt idx="7">
                  <c:v>21.798223276570447</c:v>
                </c:pt>
                <c:pt idx="8">
                  <c:v>9.6914012307240505</c:v>
                </c:pt>
                <c:pt idx="9">
                  <c:v>21.61270893887184</c:v>
                </c:pt>
                <c:pt idx="10">
                  <c:v>51.376517261865658</c:v>
                </c:pt>
                <c:pt idx="11">
                  <c:v>60.70943880787928</c:v>
                </c:pt>
                <c:pt idx="12">
                  <c:v>15.120741954443316</c:v>
                </c:pt>
                <c:pt idx="13">
                  <c:v>15.518036497743074</c:v>
                </c:pt>
                <c:pt idx="14">
                  <c:v>30.608470507759698</c:v>
                </c:pt>
                <c:pt idx="15">
                  <c:v>31.061115653268899</c:v>
                </c:pt>
                <c:pt idx="16">
                  <c:v>16.6346327981081</c:v>
                </c:pt>
                <c:pt idx="17">
                  <c:v>80.54960963111148</c:v>
                </c:pt>
                <c:pt idx="18">
                  <c:v>21.884172897099656</c:v>
                </c:pt>
                <c:pt idx="19">
                  <c:v>0.651536849850889</c:v>
                </c:pt>
                <c:pt idx="20">
                  <c:v>55.892438079238971</c:v>
                </c:pt>
                <c:pt idx="21">
                  <c:v>20.521545417390609</c:v>
                </c:pt>
                <c:pt idx="22">
                  <c:v>23.578528266908933</c:v>
                </c:pt>
                <c:pt idx="23">
                  <c:v>27.253737928564149</c:v>
                </c:pt>
                <c:pt idx="24">
                  <c:v>11.338505108562906</c:v>
                </c:pt>
                <c:pt idx="25">
                  <c:v>78.614182336943244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10.941404651245676</c:v>
                </c:pt>
                <c:pt idx="1">
                  <c:v>3.1202918566558395</c:v>
                </c:pt>
                <c:pt idx="2">
                  <c:v>6.4040331054901642</c:v>
                </c:pt>
                <c:pt idx="3">
                  <c:v>2.4033627276262308</c:v>
                </c:pt>
                <c:pt idx="4">
                  <c:v>3.8657454452238227</c:v>
                </c:pt>
                <c:pt idx="5">
                  <c:v>10.24067891759821</c:v>
                </c:pt>
                <c:pt idx="6">
                  <c:v>3.4573716740906804</c:v>
                </c:pt>
                <c:pt idx="7">
                  <c:v>0.60809346213703819</c:v>
                </c:pt>
                <c:pt idx="8">
                  <c:v>0.55240734689607418</c:v>
                </c:pt>
                <c:pt idx="9">
                  <c:v>0.49940491931911879</c:v>
                </c:pt>
                <c:pt idx="10">
                  <c:v>4.5621652460056694</c:v>
                </c:pt>
                <c:pt idx="11">
                  <c:v>1.2993043367965385</c:v>
                </c:pt>
                <c:pt idx="12">
                  <c:v>-2.3383142857326717</c:v>
                </c:pt>
                <c:pt idx="13">
                  <c:v>0.11098571909825949</c:v>
                </c:pt>
                <c:pt idx="14">
                  <c:v>-5.1785688682336115</c:v>
                </c:pt>
                <c:pt idx="15">
                  <c:v>-7.8742110008113322</c:v>
                </c:pt>
                <c:pt idx="16">
                  <c:v>-1.5526948630323325</c:v>
                </c:pt>
                <c:pt idx="17">
                  <c:v>-6.4619853064082378</c:v>
                </c:pt>
                <c:pt idx="18">
                  <c:v>-0.48721205895055419</c:v>
                </c:pt>
                <c:pt idx="19">
                  <c:v>6.8874179543762737E-2</c:v>
                </c:pt>
                <c:pt idx="20">
                  <c:v>-3.6012148192115703</c:v>
                </c:pt>
                <c:pt idx="21">
                  <c:v>1.9093142941682615</c:v>
                </c:pt>
                <c:pt idx="22">
                  <c:v>-3.92477635009379</c:v>
                </c:pt>
                <c:pt idx="23">
                  <c:v>-1.3978568585947677</c:v>
                </c:pt>
                <c:pt idx="24">
                  <c:v>-3.6905204854450968</c:v>
                </c:pt>
                <c:pt idx="25">
                  <c:v>-4.6530829853813174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2.3596060399008891</c:v>
                </c:pt>
                <c:pt idx="1">
                  <c:v>14.669110062705094</c:v>
                </c:pt>
                <c:pt idx="2">
                  <c:v>9.8130632550829588</c:v>
                </c:pt>
                <c:pt idx="3">
                  <c:v>12.012147848889015</c:v>
                </c:pt>
                <c:pt idx="4">
                  <c:v>7.1824731921225009</c:v>
                </c:pt>
                <c:pt idx="5">
                  <c:v>16.294017847814047</c:v>
                </c:pt>
                <c:pt idx="6">
                  <c:v>-0.81019218961472816</c:v>
                </c:pt>
                <c:pt idx="7">
                  <c:v>3.3884155004795637</c:v>
                </c:pt>
                <c:pt idx="8">
                  <c:v>2.6055035259501604</c:v>
                </c:pt>
                <c:pt idx="9">
                  <c:v>3.7302115344746021</c:v>
                </c:pt>
                <c:pt idx="10">
                  <c:v>1.2708182414917104</c:v>
                </c:pt>
                <c:pt idx="11">
                  <c:v>-8.9364078003618062</c:v>
                </c:pt>
                <c:pt idx="12">
                  <c:v>-0.71275075441388758</c:v>
                </c:pt>
                <c:pt idx="13">
                  <c:v>1.0574171153468885</c:v>
                </c:pt>
                <c:pt idx="14">
                  <c:v>-1.1828468547459465</c:v>
                </c:pt>
                <c:pt idx="15">
                  <c:v>3.1146539836070239</c:v>
                </c:pt>
                <c:pt idx="16">
                  <c:v>-0.51686753913940109</c:v>
                </c:pt>
                <c:pt idx="17">
                  <c:v>13.917292170659579</c:v>
                </c:pt>
                <c:pt idx="18">
                  <c:v>3.3375788202713856</c:v>
                </c:pt>
                <c:pt idx="19">
                  <c:v>-0.16006248520716526</c:v>
                </c:pt>
                <c:pt idx="20">
                  <c:v>-6.7801027293299612</c:v>
                </c:pt>
                <c:pt idx="21">
                  <c:v>6.7296663607303202</c:v>
                </c:pt>
                <c:pt idx="22">
                  <c:v>3.8289496094978759</c:v>
                </c:pt>
                <c:pt idx="23">
                  <c:v>2.2331050382335071</c:v>
                </c:pt>
                <c:pt idx="24">
                  <c:v>-1.5269759038937227</c:v>
                </c:pt>
                <c:pt idx="25">
                  <c:v>1.9981761094498296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6.040256629284765</c:v>
                </c:pt>
                <c:pt idx="1">
                  <c:v>7.2318238813643214</c:v>
                </c:pt>
                <c:pt idx="2">
                  <c:v>6.8087342678270639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3.6631998157264318</c:v>
                </c:pt>
                <c:pt idx="1">
                  <c:v>3.9832716677643645</c:v>
                </c:pt>
                <c:pt idx="2">
                  <c:v>5.1398123830986515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1.4934602810643027</c:v>
                </c:pt>
                <c:pt idx="1">
                  <c:v>1.8742070681747756</c:v>
                </c:pt>
                <c:pt idx="2">
                  <c:v>1.6167906935165428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2.0596112469344665</c:v>
                </c:pt>
                <c:pt idx="1">
                  <c:v>2.1082982358239111</c:v>
                </c:pt>
                <c:pt idx="2">
                  <c:v>2.2656378941747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0.75590754831264906</c:v>
                </c:pt>
                <c:pt idx="1">
                  <c:v>0.81147971841429323</c:v>
                </c:pt>
                <c:pt idx="2">
                  <c:v>1.0072933742072532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2.0111778089094057</c:v>
                </c:pt>
                <c:pt idx="1">
                  <c:v>2.0479104501449545</c:v>
                </c:pt>
                <c:pt idx="2">
                  <c:v>2.2463561248272663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5.2692663601112901</c:v>
                </c:pt>
                <c:pt idx="1">
                  <c:v>5.7381238378040944</c:v>
                </c:pt>
                <c:pt idx="2">
                  <c:v>5.3399115562007822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7.9075141117734322</c:v>
                </c:pt>
                <c:pt idx="1">
                  <c:v>7.9758690216914365</c:v>
                </c:pt>
                <c:pt idx="2">
                  <c:v>6.3099456938332494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2.1024299909050184</c:v>
                </c:pt>
                <c:pt idx="1">
                  <c:v>1.8132576478266</c:v>
                </c:pt>
                <c:pt idx="2">
                  <c:v>1.5716017551231303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8.4568174396245137</c:v>
                </c:pt>
                <c:pt idx="1">
                  <c:v>7.6307585097751121</c:v>
                </c:pt>
                <c:pt idx="2">
                  <c:v>8.3720698529306006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2.2021610108916145</c:v>
                </c:pt>
                <c:pt idx="1">
                  <c:v>2.1239630553612474</c:v>
                </c:pt>
                <c:pt idx="2">
                  <c:v>2.2745712239598945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8.593133541522531E-2</c:v>
                </c:pt>
                <c:pt idx="1">
                  <c:v>9.2944666620635774E-2</c:v>
                </c:pt>
                <c:pt idx="2">
                  <c:v>6.7718664853754565E-2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7.6676981812122014</c:v>
                </c:pt>
                <c:pt idx="1">
                  <c:v>7.1772833713620017</c:v>
                </c:pt>
                <c:pt idx="2">
                  <c:v>5.8092819815386356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1.3747813045214567</c:v>
                </c:pt>
                <c:pt idx="1">
                  <c:v>1.5794512706220061</c:v>
                </c:pt>
                <c:pt idx="2">
                  <c:v>2.1329440640532038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2.7390602375388005</c:v>
                </c:pt>
                <c:pt idx="1">
                  <c:v>2.2617293101648377</c:v>
                </c:pt>
                <c:pt idx="2">
                  <c:v>2.4506771241212331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3.0565493667797523</c:v>
                </c:pt>
                <c:pt idx="1">
                  <c:v>2.8653724592600223</c:v>
                </c:pt>
                <c:pt idx="2">
                  <c:v>2.8326667098244349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4.8537344062234959</c:v>
                </c:pt>
                <c:pt idx="1">
                  <c:v>5.5377504388692884</c:v>
                </c:pt>
                <c:pt idx="2">
                  <c:v>6.0459096944798389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4.6444176809691404</c:v>
                </c:pt>
                <c:pt idx="1">
                  <c:v>4.8724047567742756</c:v>
                </c:pt>
                <c:pt idx="2">
                  <c:v>5.670618751799398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4.8383361233450932</c:v>
                </c:pt>
                <c:pt idx="1">
                  <c:v>5.2318231255550032</c:v>
                </c:pt>
                <c:pt idx="2">
                  <c:v>5.4948399479159669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5.2136693228385944</c:v>
                </c:pt>
                <c:pt idx="1">
                  <c:v>6.333397940640614</c:v>
                </c:pt>
                <c:pt idx="2">
                  <c:v>7.4416360489608575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1.6602146490549765</c:v>
                </c:pt>
                <c:pt idx="1">
                  <c:v>1.6560356687928748</c:v>
                </c:pt>
                <c:pt idx="2">
                  <c:v>1.6128952844639481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4.2773180231879806</c:v>
                </c:pt>
                <c:pt idx="1">
                  <c:v>3.6407538375786808</c:v>
                </c:pt>
                <c:pt idx="2">
                  <c:v>3.1813469283823057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4.1443570548166235</c:v>
                </c:pt>
                <c:pt idx="1">
                  <c:v>3.2004394913991643</c:v>
                </c:pt>
                <c:pt idx="2">
                  <c:v>3.2283934230102491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2.1640258977281492</c:v>
                </c:pt>
                <c:pt idx="1">
                  <c:v>1.9641963861086222</c:v>
                </c:pt>
                <c:pt idx="2">
                  <c:v>1.7289507472649652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1.9154855699832167</c:v>
                </c:pt>
                <c:pt idx="1">
                  <c:v>1.4733598118724014</c:v>
                </c:pt>
                <c:pt idx="2">
                  <c:v>1.1784881048018709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9.4026186028474026</c:v>
                </c:pt>
                <c:pt idx="1">
                  <c:v>8.77409437023449</c:v>
                </c:pt>
                <c:pt idx="2">
                  <c:v>8.1709077048301779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0.47120020555610154</c:v>
                </c:pt>
                <c:pt idx="1">
                  <c:v>6.0620546477313866</c:v>
                </c:pt>
                <c:pt idx="2">
                  <c:v>-5.0436368599633852E-2</c:v>
                </c:pt>
                <c:pt idx="3">
                  <c:v>17.094808505723805</c:v>
                </c:pt>
                <c:pt idx="4">
                  <c:v>2.4723567050685773</c:v>
                </c:pt>
                <c:pt idx="5">
                  <c:v>-9.6491585547756955</c:v>
                </c:pt>
                <c:pt idx="6">
                  <c:v>10.184756612781314</c:v>
                </c:pt>
                <c:pt idx="7">
                  <c:v>45.301702143908528</c:v>
                </c:pt>
                <c:pt idx="8">
                  <c:v>17.028716102605983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43.459924470231485</c:v>
                </c:pt>
                <c:pt idx="1">
                  <c:v>29.179021731633409</c:v>
                </c:pt>
                <c:pt idx="2">
                  <c:v>35.440233117866811</c:v>
                </c:pt>
                <c:pt idx="3">
                  <c:v>70.026372577496403</c:v>
                </c:pt>
                <c:pt idx="4">
                  <c:v>42.911429272300651</c:v>
                </c:pt>
                <c:pt idx="5">
                  <c:v>30.713763478129508</c:v>
                </c:pt>
                <c:pt idx="6">
                  <c:v>62.841372555912926</c:v>
                </c:pt>
                <c:pt idx="7">
                  <c:v>146.86388478275563</c:v>
                </c:pt>
                <c:pt idx="8">
                  <c:v>73.34629813476009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2.3596060399008891</c:v>
                </c:pt>
                <c:pt idx="1">
                  <c:v>14.669110062705094</c:v>
                </c:pt>
                <c:pt idx="2">
                  <c:v>9.8130632550829588</c:v>
                </c:pt>
                <c:pt idx="3">
                  <c:v>12.012147848889015</c:v>
                </c:pt>
                <c:pt idx="4">
                  <c:v>7.1824731921225009</c:v>
                </c:pt>
                <c:pt idx="5">
                  <c:v>16.294017847814047</c:v>
                </c:pt>
                <c:pt idx="6">
                  <c:v>-0.81019218961472816</c:v>
                </c:pt>
                <c:pt idx="7">
                  <c:v>3.3884155004795637</c:v>
                </c:pt>
                <c:pt idx="8">
                  <c:v>2.6055035259501604</c:v>
                </c:pt>
                <c:pt idx="9">
                  <c:v>3.7302115344746021</c:v>
                </c:pt>
                <c:pt idx="10">
                  <c:v>1.2708182414917104</c:v>
                </c:pt>
                <c:pt idx="11">
                  <c:v>-8.9364078003618062</c:v>
                </c:pt>
                <c:pt idx="12">
                  <c:v>-0.71275075441388758</c:v>
                </c:pt>
                <c:pt idx="13">
                  <c:v>1.0574171153468885</c:v>
                </c:pt>
                <c:pt idx="14">
                  <c:v>-1.1828468547459465</c:v>
                </c:pt>
                <c:pt idx="15">
                  <c:v>3.1146539836070239</c:v>
                </c:pt>
                <c:pt idx="16">
                  <c:v>-0.51686753913940109</c:v>
                </c:pt>
                <c:pt idx="17">
                  <c:v>13.917292170659579</c:v>
                </c:pt>
                <c:pt idx="18">
                  <c:v>3.3375788202713856</c:v>
                </c:pt>
                <c:pt idx="19">
                  <c:v>-0.16006248520716526</c:v>
                </c:pt>
                <c:pt idx="20">
                  <c:v>-6.7801027293299612</c:v>
                </c:pt>
                <c:pt idx="21">
                  <c:v>6.7296663607303202</c:v>
                </c:pt>
                <c:pt idx="22">
                  <c:v>3.8289496094978759</c:v>
                </c:pt>
                <c:pt idx="23">
                  <c:v>2.2331050382335071</c:v>
                </c:pt>
                <c:pt idx="24">
                  <c:v>-1.5269759038937227</c:v>
                </c:pt>
                <c:pt idx="25">
                  <c:v>1.9981761094498296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33.594301486275938</c:v>
                </c:pt>
                <c:pt idx="1">
                  <c:v>39.751996648484152</c:v>
                </c:pt>
                <c:pt idx="2">
                  <c:v>29.537389909501449</c:v>
                </c:pt>
                <c:pt idx="3">
                  <c:v>38.050741779356301</c:v>
                </c:pt>
                <c:pt idx="4">
                  <c:v>32.381977355384308</c:v>
                </c:pt>
                <c:pt idx="5">
                  <c:v>46.893775738513554</c:v>
                </c:pt>
                <c:pt idx="6">
                  <c:v>5.3196483634639993</c:v>
                </c:pt>
                <c:pt idx="7">
                  <c:v>14.754586717646143</c:v>
                </c:pt>
                <c:pt idx="8">
                  <c:v>5.5933346855237485</c:v>
                </c:pt>
                <c:pt idx="9">
                  <c:v>13.124528762595848</c:v>
                </c:pt>
                <c:pt idx="10">
                  <c:v>24.049274026683186</c:v>
                </c:pt>
                <c:pt idx="11">
                  <c:v>23.040131738627661</c:v>
                </c:pt>
                <c:pt idx="12">
                  <c:v>7.673631739501845</c:v>
                </c:pt>
                <c:pt idx="13">
                  <c:v>8.9414243529424944</c:v>
                </c:pt>
                <c:pt idx="14">
                  <c:v>10.827160731686828</c:v>
                </c:pt>
                <c:pt idx="15">
                  <c:v>16.10042685573741</c:v>
                </c:pt>
                <c:pt idx="16">
                  <c:v>7.0424173319339083</c:v>
                </c:pt>
                <c:pt idx="17">
                  <c:v>56.023568567520201</c:v>
                </c:pt>
                <c:pt idx="18">
                  <c:v>13.857121613288482</c:v>
                </c:pt>
                <c:pt idx="19">
                  <c:v>0.14568239668770577</c:v>
                </c:pt>
                <c:pt idx="20">
                  <c:v>20.285409422928531</c:v>
                </c:pt>
                <c:pt idx="21">
                  <c:v>15.154823694938269</c:v>
                </c:pt>
                <c:pt idx="22">
                  <c:v>12.794217102132103</c:v>
                </c:pt>
                <c:pt idx="23">
                  <c:v>16.384804629501303</c:v>
                </c:pt>
                <c:pt idx="24">
                  <c:v>2.9813725014788464</c:v>
                </c:pt>
                <c:pt idx="25">
                  <c:v>40.47855196875264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automation/Data/Results/Workbooks/LSIPs/HS_LSIP/HS_LSIP_Database.Main.xlsx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Heart of the South-West</v>
      </c>
      <c r="L1" s="19" t="str">
        <f>CONCATENATE("Industry Table 1.1  Employment by Industry Sector (SIC 2007), ",B$5,"-",F$5,", ",Info!B5)</f>
        <v>Industry Table 1.1  Employment by Industry Sector (SIC 2007), 2015-2035, Heart of the South-West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27.839000000000041</v>
      </c>
      <c r="N5" s="11">
        <f t="shared" si="1"/>
        <v>29.308000000000014</v>
      </c>
      <c r="O5" s="11">
        <f t="shared" si="1"/>
        <v>34.452000000000055</v>
      </c>
      <c r="P5" s="11">
        <f t="shared" si="1"/>
        <v>34.720000000000013</v>
      </c>
      <c r="Q5" s="11">
        <f t="shared" si="1"/>
        <v>35.218999999999994</v>
      </c>
      <c r="R5" s="40">
        <f t="shared" ref="R5:R10" si="2">IF(D$5-B$5 &lt;&gt; 0,(EXP(LN(D7/B7)/(D$5-B$5))-1)*100,0)</f>
        <v>4.3547354680896655</v>
      </c>
      <c r="S5" s="40">
        <f t="shared" si="0"/>
        <v>0.1468988493402712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73.769000000000034</v>
      </c>
      <c r="N6" s="11">
        <f t="shared" si="1"/>
        <v>76.533999999999878</v>
      </c>
      <c r="O6" s="11">
        <f t="shared" si="1"/>
        <v>76.941000000000102</v>
      </c>
      <c r="P6" s="11">
        <f t="shared" si="1"/>
        <v>72.529000000000124</v>
      </c>
      <c r="Q6" s="11">
        <f t="shared" si="1"/>
        <v>68.336000000000013</v>
      </c>
      <c r="R6" s="40">
        <f t="shared" si="2"/>
        <v>0.84556094616115018</v>
      </c>
      <c r="S6" s="40">
        <f t="shared" si="0"/>
        <v>-0.78756354039209997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27.839000000000041</v>
      </c>
      <c r="C7" s="11">
        <f t="array" ref="C7:C12">MMULT(aggregation!$B$3:$W$8,'Ind T2'!C5:C26)</f>
        <v>29.308000000000014</v>
      </c>
      <c r="D7" s="11">
        <f t="array" ref="D7:D12">MMULT(aggregation!$B$3:$W$8,'Ind T2'!D5:D26)</f>
        <v>34.452000000000055</v>
      </c>
      <c r="E7" s="11">
        <f t="array" ref="E7:E12">MMULT(aggregation!$B$3:$W$8,'Ind T2'!E5:E26)</f>
        <v>34.720000000000013</v>
      </c>
      <c r="F7" s="11">
        <f t="array" ref="F7:F12">MMULT(aggregation!$B$3:$W$8,'Ind T2'!F5:F26)</f>
        <v>35.218999999999994</v>
      </c>
      <c r="G7" s="11"/>
      <c r="H7" s="11">
        <f>F7-D7</f>
        <v>0.76699999999993906</v>
      </c>
      <c r="I7" s="11">
        <f t="array" ref="I7:I12">MMULT(aggregation!$B$3:$W$8,'RD T1'!AB7:AB28)</f>
        <v>16.324847257048319</v>
      </c>
      <c r="J7" s="11">
        <f>SUM(H7:I7)</f>
        <v>17.091847257048258</v>
      </c>
      <c r="K7" s="11"/>
      <c r="L7" t="str">
        <f t="shared" si="1"/>
        <v>Construction</v>
      </c>
      <c r="M7" s="11">
        <f t="shared" si="1"/>
        <v>64.0180000000001</v>
      </c>
      <c r="N7" s="11">
        <f t="shared" si="1"/>
        <v>67.497999999999934</v>
      </c>
      <c r="O7" s="11">
        <f t="shared" si="1"/>
        <v>66.357000000000099</v>
      </c>
      <c r="P7" s="11">
        <f t="shared" si="1"/>
        <v>72.424999999999926</v>
      </c>
      <c r="Q7" s="11">
        <f t="shared" si="1"/>
        <v>80.803000000000011</v>
      </c>
      <c r="R7" s="40">
        <f>IF(D$5-B$5 &lt;&gt; 0,(EXP(LN(D9/B9)/(D$5-B$5))-1)*100,0)</f>
        <v>0.72028088404556545</v>
      </c>
      <c r="S7" s="40">
        <f t="shared" si="0"/>
        <v>1.3217579174267691</v>
      </c>
    </row>
    <row r="8" spans="1:19" x14ac:dyDescent="0.2">
      <c r="A8" t="str">
        <f>name!C5</f>
        <v>Manufacturing</v>
      </c>
      <c r="B8" s="11">
        <v>73.769000000000034</v>
      </c>
      <c r="C8" s="11">
        <v>76.533999999999878</v>
      </c>
      <c r="D8" s="11">
        <v>76.941000000000102</v>
      </c>
      <c r="E8" s="11">
        <v>72.529000000000124</v>
      </c>
      <c r="F8" s="11">
        <v>68.336000000000013</v>
      </c>
      <c r="G8" s="11"/>
      <c r="H8" s="11">
        <f t="shared" ref="H8:H12" si="3">F8-D8</f>
        <v>-8.6050000000000892</v>
      </c>
      <c r="I8" s="11">
        <v>30.825058580227267</v>
      </c>
      <c r="J8" s="11">
        <f t="shared" ref="J8:J12" si="4">SUM(H8:I8)</f>
        <v>22.220058580227178</v>
      </c>
      <c r="K8" s="11"/>
      <c r="L8" t="str">
        <f t="shared" si="1"/>
        <v>Trade, accomod. and transport</v>
      </c>
      <c r="M8" s="11">
        <f t="shared" si="1"/>
        <v>235.86799999999985</v>
      </c>
      <c r="N8" s="11">
        <f t="shared" si="1"/>
        <v>247.00099999999969</v>
      </c>
      <c r="O8" s="11">
        <f t="shared" si="1"/>
        <v>245.93300000000002</v>
      </c>
      <c r="P8" s="11">
        <f t="shared" si="1"/>
        <v>253.60199999999986</v>
      </c>
      <c r="Q8" s="11">
        <f t="shared" si="1"/>
        <v>265.99499999999989</v>
      </c>
      <c r="R8" s="40">
        <f t="shared" si="2"/>
        <v>0.83923831684598049</v>
      </c>
      <c r="S8" s="40">
        <f t="shared" si="0"/>
        <v>0.52415806356693739</v>
      </c>
    </row>
    <row r="9" spans="1:19" x14ac:dyDescent="0.2">
      <c r="A9" t="str">
        <f>name!C6</f>
        <v>Construction</v>
      </c>
      <c r="B9" s="11">
        <v>64.0180000000001</v>
      </c>
      <c r="C9" s="11">
        <v>67.497999999999934</v>
      </c>
      <c r="D9" s="11">
        <v>66.357000000000099</v>
      </c>
      <c r="E9" s="11">
        <v>72.424999999999926</v>
      </c>
      <c r="F9" s="11">
        <v>80.803000000000011</v>
      </c>
      <c r="G9" s="11"/>
      <c r="H9" s="11">
        <f t="shared" si="3"/>
        <v>14.445999999999913</v>
      </c>
      <c r="I9" s="11">
        <v>30.906385318876662</v>
      </c>
      <c r="J9" s="11">
        <f t="shared" si="4"/>
        <v>45.352385318876571</v>
      </c>
      <c r="K9" s="11"/>
      <c r="L9" t="str">
        <f t="shared" si="1"/>
        <v>Business and other services</v>
      </c>
      <c r="M9" s="11">
        <f t="shared" si="1"/>
        <v>216.02199999999996</v>
      </c>
      <c r="N9" s="11">
        <f t="shared" si="1"/>
        <v>219.09300000000013</v>
      </c>
      <c r="O9" s="11">
        <f t="shared" si="1"/>
        <v>213.18899999999988</v>
      </c>
      <c r="P9" s="11">
        <f t="shared" si="1"/>
        <v>226.268</v>
      </c>
      <c r="Q9" s="11">
        <f t="shared" si="1"/>
        <v>242.07000000000005</v>
      </c>
      <c r="R9" s="40">
        <f t="shared" si="2"/>
        <v>-0.26367492809955539</v>
      </c>
      <c r="S9" s="40">
        <f t="shared" si="0"/>
        <v>0.85058270042868145</v>
      </c>
    </row>
    <row r="10" spans="1:19" x14ac:dyDescent="0.2">
      <c r="A10" t="str">
        <f>name!C7</f>
        <v>Trade, accomod. and transport</v>
      </c>
      <c r="B10" s="11">
        <v>235.86799999999985</v>
      </c>
      <c r="C10" s="11">
        <v>247.00099999999969</v>
      </c>
      <c r="D10" s="11">
        <v>245.93300000000002</v>
      </c>
      <c r="E10" s="11">
        <v>253.60199999999986</v>
      </c>
      <c r="F10" s="11">
        <v>265.99499999999989</v>
      </c>
      <c r="G10" s="11"/>
      <c r="H10" s="11">
        <f t="shared" si="3"/>
        <v>20.06199999999987</v>
      </c>
      <c r="I10" s="11">
        <v>121.48429219522261</v>
      </c>
      <c r="J10" s="11">
        <f t="shared" si="4"/>
        <v>141.54629219522246</v>
      </c>
      <c r="K10" s="11"/>
      <c r="L10" t="str">
        <f t="shared" si="1"/>
        <v>Non-marketed services</v>
      </c>
      <c r="M10" s="11">
        <f t="shared" si="1"/>
        <v>246.80799999999994</v>
      </c>
      <c r="N10" s="11">
        <f t="shared" si="1"/>
        <v>240.99900000000002</v>
      </c>
      <c r="O10" s="11">
        <f t="shared" si="1"/>
        <v>236.33499999999992</v>
      </c>
      <c r="P10" s="11">
        <f t="shared" si="1"/>
        <v>249.49299999999997</v>
      </c>
      <c r="Q10" s="11">
        <f t="shared" si="1"/>
        <v>269.69999999999965</v>
      </c>
      <c r="R10" s="40">
        <f t="shared" si="2"/>
        <v>-0.8634589226217626</v>
      </c>
      <c r="S10" s="40">
        <f t="shared" si="0"/>
        <v>0.88428651651093482</v>
      </c>
    </row>
    <row r="11" spans="1:19" x14ac:dyDescent="0.2">
      <c r="A11" t="str">
        <f>name!C8</f>
        <v>Business and other services</v>
      </c>
      <c r="B11" s="11">
        <v>216.02199999999996</v>
      </c>
      <c r="C11" s="11">
        <v>219.09300000000013</v>
      </c>
      <c r="D11" s="11">
        <v>213.18899999999988</v>
      </c>
      <c r="E11" s="11">
        <v>226.268</v>
      </c>
      <c r="F11" s="11">
        <v>242.07000000000005</v>
      </c>
      <c r="G11" s="11"/>
      <c r="H11" s="11">
        <f t="shared" si="3"/>
        <v>28.881000000000171</v>
      </c>
      <c r="I11" s="11">
        <v>111.60515703729384</v>
      </c>
      <c r="J11" s="11">
        <f t="shared" si="4"/>
        <v>140.48615703729399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246.80799999999994</v>
      </c>
      <c r="C12" s="11">
        <v>240.99900000000002</v>
      </c>
      <c r="D12" s="11">
        <v>236.33499999999992</v>
      </c>
      <c r="E12" s="11">
        <v>249.49299999999997</v>
      </c>
      <c r="F12" s="11">
        <v>269.69999999999965</v>
      </c>
      <c r="G12" s="11"/>
      <c r="H12" s="11">
        <f t="shared" si="3"/>
        <v>33.364999999999725</v>
      </c>
      <c r="I12" s="11">
        <v>134.72055973241783</v>
      </c>
      <c r="J12" s="11">
        <f t="shared" si="4"/>
        <v>168.08555973241755</v>
      </c>
      <c r="K12" s="11"/>
      <c r="L12" s="24" t="str">
        <f t="shared" ref="L12:Q12" si="5">A14</f>
        <v>All industries</v>
      </c>
      <c r="M12" s="34">
        <f t="shared" si="5"/>
        <v>864.32399999999984</v>
      </c>
      <c r="N12" s="34">
        <f t="shared" si="5"/>
        <v>880.43299999999977</v>
      </c>
      <c r="O12" s="34">
        <f t="shared" si="5"/>
        <v>873.20700000000011</v>
      </c>
      <c r="P12" s="34">
        <f t="shared" si="5"/>
        <v>909.03699999999992</v>
      </c>
      <c r="Q12" s="34">
        <f t="shared" si="5"/>
        <v>962.12299999999959</v>
      </c>
      <c r="R12" s="43">
        <f>IF(D$5-B$5 &lt;&gt; 0,(EXP(LN(D14/B14)/(D$5-B$5))-1)*100,0)</f>
        <v>0.20470809402315382</v>
      </c>
      <c r="S12" s="43">
        <f>F41</f>
        <v>0.64855849109184405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864.32399999999984</v>
      </c>
      <c r="C14" s="34">
        <f t="shared" ref="C14:F14" si="6">SUM(C7:C12)</f>
        <v>880.43299999999977</v>
      </c>
      <c r="D14" s="34">
        <f t="shared" si="6"/>
        <v>873.20700000000011</v>
      </c>
      <c r="E14" s="34">
        <f t="shared" si="6"/>
        <v>909.03699999999992</v>
      </c>
      <c r="F14" s="34">
        <f t="shared" si="6"/>
        <v>962.12299999999959</v>
      </c>
      <c r="G14" s="34"/>
      <c r="H14" s="34">
        <f>SUM(H7:H12)</f>
        <v>88.915999999999528</v>
      </c>
      <c r="I14" s="34">
        <f>SUM(I7:I12)</f>
        <v>445.86630012108651</v>
      </c>
      <c r="J14" s="34">
        <f t="shared" ref="J14" si="7">SUM(J7:J12)</f>
        <v>534.782300121086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3.2208986444898029</v>
      </c>
      <c r="C20" s="18">
        <f t="shared" si="8"/>
        <v>3.3288166163694481</v>
      </c>
      <c r="D20" s="18">
        <f t="shared" si="8"/>
        <v>3.9454562320274631</v>
      </c>
      <c r="E20" s="18">
        <f t="shared" si="8"/>
        <v>3.8194264919909764</v>
      </c>
      <c r="F20" s="18">
        <f t="shared" si="8"/>
        <v>3.6605506780318118</v>
      </c>
      <c r="G20" s="351"/>
      <c r="H20" s="40">
        <f>IF(D7&gt;0,(H7/D7)*100,0)</f>
        <v>2.2262858469753217</v>
      </c>
      <c r="I20" s="40">
        <f>IF(D7&gt;0,(I7/D7)*100,0)</f>
        <v>47.384323862325246</v>
      </c>
      <c r="J20" s="40">
        <f>IF(D7&gt;0,(J7/D7)*100,0)</f>
        <v>49.610609709300562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8.5348781244070562</v>
      </c>
      <c r="C21" s="18">
        <f t="shared" si="8"/>
        <v>8.6927682174566261</v>
      </c>
      <c r="D21" s="18">
        <f t="shared" si="8"/>
        <v>8.8113127815054266</v>
      </c>
      <c r="E21" s="18">
        <f t="shared" si="8"/>
        <v>7.9786631347239041</v>
      </c>
      <c r="F21" s="18">
        <f t="shared" si="8"/>
        <v>7.1026261714978283</v>
      </c>
      <c r="G21" s="351"/>
      <c r="H21" s="40">
        <f t="shared" ref="H21:H25" si="9">IF(D8&gt;0,(H8/D8)*100,0)</f>
        <v>-11.18389415266253</v>
      </c>
      <c r="I21" s="40">
        <f t="shared" ref="I21:I25" si="10">IF(D8&gt;0,(I8/D8)*100,0)</f>
        <v>40.063241419044758</v>
      </c>
      <c r="J21" s="40">
        <f t="shared" ref="J21:J27" si="11">IF(D8&gt;0,(J8/D8)*100,0)</f>
        <v>28.879347266382226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7.406713223282023</v>
      </c>
      <c r="C22" s="18">
        <f t="shared" si="8"/>
        <v>7.6664550283780759</v>
      </c>
      <c r="D22" s="18">
        <f t="shared" si="8"/>
        <v>7.5992290487822576</v>
      </c>
      <c r="E22" s="18">
        <f t="shared" si="8"/>
        <v>7.9672224562916503</v>
      </c>
      <c r="F22" s="18">
        <f t="shared" si="8"/>
        <v>8.3984064407565402</v>
      </c>
      <c r="G22" s="351"/>
      <c r="H22" s="40">
        <f t="shared" si="9"/>
        <v>21.770122217701058</v>
      </c>
      <c r="I22" s="40">
        <f t="shared" si="10"/>
        <v>46.575923141306291</v>
      </c>
      <c r="J22" s="40">
        <f t="shared" si="11"/>
        <v>68.346045359007348</v>
      </c>
      <c r="K22" s="351"/>
    </row>
    <row r="23" spans="1:12" x14ac:dyDescent="0.2">
      <c r="A23" t="str">
        <f>$A$10</f>
        <v>Trade, accomod. and transport</v>
      </c>
      <c r="B23" s="18">
        <f t="shared" si="8"/>
        <v>27.289303548206444</v>
      </c>
      <c r="C23" s="18">
        <f t="shared" si="8"/>
        <v>28.054491369587435</v>
      </c>
      <c r="D23" s="18">
        <f t="shared" si="8"/>
        <v>28.16434133029167</v>
      </c>
      <c r="E23" s="18">
        <f t="shared" si="8"/>
        <v>27.89787434394858</v>
      </c>
      <c r="F23" s="18">
        <f t="shared" si="8"/>
        <v>27.646673034528852</v>
      </c>
      <c r="G23" s="351"/>
      <c r="H23" s="40">
        <f t="shared" si="9"/>
        <v>8.157506312694867</v>
      </c>
      <c r="I23" s="40">
        <f t="shared" si="10"/>
        <v>49.397312355488118</v>
      </c>
      <c r="J23" s="40">
        <f t="shared" si="11"/>
        <v>57.554818668182982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24.99317385610026</v>
      </c>
      <c r="C24" s="18">
        <f t="shared" si="8"/>
        <v>24.884687420848628</v>
      </c>
      <c r="D24" s="18">
        <f t="shared" si="8"/>
        <v>24.414485912275079</v>
      </c>
      <c r="E24" s="18">
        <f t="shared" si="8"/>
        <v>24.890956033692802</v>
      </c>
      <c r="F24" s="18">
        <f t="shared" si="8"/>
        <v>25.159984742075615</v>
      </c>
      <c r="G24" s="351"/>
      <c r="H24" s="40">
        <f t="shared" si="9"/>
        <v>13.547134233004604</v>
      </c>
      <c r="I24" s="40">
        <f t="shared" si="10"/>
        <v>52.350335635184699</v>
      </c>
      <c r="J24" s="40">
        <f t="shared" si="11"/>
        <v>65.89746986818929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28.55503260351442</v>
      </c>
      <c r="C25" s="18">
        <f t="shared" si="8"/>
        <v>27.372781347359776</v>
      </c>
      <c r="D25" s="18">
        <f t="shared" si="8"/>
        <v>27.065174695118099</v>
      </c>
      <c r="E25" s="18">
        <f t="shared" si="8"/>
        <v>27.44585753935208</v>
      </c>
      <c r="F25" s="18">
        <f t="shared" si="8"/>
        <v>28.031758933109359</v>
      </c>
      <c r="G25" s="351"/>
      <c r="H25" s="40">
        <f t="shared" si="9"/>
        <v>14.117671948716751</v>
      </c>
      <c r="I25" s="40">
        <f t="shared" si="10"/>
        <v>57.004066148652491</v>
      </c>
      <c r="J25" s="40">
        <f t="shared" si="11"/>
        <v>71.121738097369246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10.182694366856831</v>
      </c>
      <c r="I27" s="43">
        <f>IF(D14&gt;0,(I14/D14)*100,0)</f>
        <v>51.060779416688881</v>
      </c>
      <c r="J27" s="43">
        <f t="shared" si="11"/>
        <v>61.243473783545696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Heart of the South-West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1.2938639370984939</v>
      </c>
      <c r="C34" s="18">
        <f t="shared" si="12"/>
        <v>17.551521768800459</v>
      </c>
      <c r="D34" s="18">
        <f t="shared" si="12"/>
        <v>0.15509692837267774</v>
      </c>
      <c r="E34" s="18">
        <f t="shared" si="12"/>
        <v>0.14280006146909496</v>
      </c>
      <c r="F34" s="18">
        <f t="shared" ref="F34:F39" si="13">IF(F$5-D$5 &lt;&gt; 0,(EXP(LN(F7/D7)/(F$5-D$5))-1)*100,0)</f>
        <v>0.1468988493402712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0.92415663331624209</v>
      </c>
      <c r="C35" s="18">
        <f t="shared" si="12"/>
        <v>0.53178979277213045</v>
      </c>
      <c r="D35" s="18">
        <f t="shared" si="12"/>
        <v>-1.1741012511554016</v>
      </c>
      <c r="E35" s="18">
        <f t="shared" si="12"/>
        <v>-0.59372810473827808</v>
      </c>
      <c r="F35" s="18">
        <f t="shared" si="13"/>
        <v>-0.78756354039209997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1.332136770899961</v>
      </c>
      <c r="C36" s="18">
        <f t="shared" si="12"/>
        <v>-1.6904204569021863</v>
      </c>
      <c r="D36" s="18">
        <f t="shared" si="12"/>
        <v>1.765448768925415</v>
      </c>
      <c r="E36" s="18">
        <f t="shared" si="12"/>
        <v>1.100638443581281</v>
      </c>
      <c r="F36" s="18">
        <f t="shared" si="13"/>
        <v>1.3217579174267691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1.1596741498833607</v>
      </c>
      <c r="C37" s="18">
        <f t="shared" si="12"/>
        <v>-0.43238691341317415</v>
      </c>
      <c r="D37" s="18">
        <f>IF(E$5-D$5 &lt;&gt; 0,(EXP(LN(E10/D10)/(E$5-D$5))-1)*100,0)</f>
        <v>0.61602905932978125</v>
      </c>
      <c r="E37" s="18">
        <f t="shared" si="12"/>
        <v>0.47825402773793435</v>
      </c>
      <c r="F37" s="18">
        <f t="shared" si="13"/>
        <v>0.52415806356693739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0.35352450047276829</v>
      </c>
      <c r="C38" s="18">
        <f t="shared" si="12"/>
        <v>-2.6947460667388956</v>
      </c>
      <c r="D38" s="18">
        <f t="shared" si="12"/>
        <v>1.1979393235577174</v>
      </c>
      <c r="E38" s="18">
        <f t="shared" si="12"/>
        <v>0.67735175124881142</v>
      </c>
      <c r="F38" s="18">
        <f t="shared" si="13"/>
        <v>0.85058270042868145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-0.59367877931275626</v>
      </c>
      <c r="C39" s="18">
        <f t="shared" si="12"/>
        <v>-1.9352777397417031</v>
      </c>
      <c r="D39" s="18">
        <f t="shared" si="12"/>
        <v>1.089503705343664</v>
      </c>
      <c r="E39" s="18">
        <f t="shared" si="12"/>
        <v>0.78183420076181065</v>
      </c>
      <c r="F39" s="18">
        <f t="shared" si="13"/>
        <v>0.88428651651093482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0.4627205958001257</v>
      </c>
      <c r="C41" s="18">
        <f>IF(D$5-C$5 &lt;&gt; 0,(EXP(LN(D14/C14)/(D$5-C$5))-1)*100,0)</f>
        <v>-0.82073252592754775</v>
      </c>
      <c r="D41" s="18">
        <f>IF(E$5-D$5 &lt;&gt; 0,(EXP(LN(E14/D14)/(E$5-D$5))-1)*100,0)</f>
        <v>0.80750600951529083</v>
      </c>
      <c r="E41" s="18">
        <f>IF(F$5-E$5 &lt;&gt; 0,(EXP(LN(F14/E14)/(F$5-E$5))-1)*100,0)</f>
        <v>0.56917873885600212</v>
      </c>
      <c r="F41" s="18">
        <f>IF(F$5-D$5 &lt;&gt; 0,(EXP(LN(F14/D14)/(F$5-D$5))-1)*100,0)</f>
        <v>0.64855849109184405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1.4689999999999728</v>
      </c>
      <c r="C45" s="27">
        <f>D7-C7</f>
        <v>5.144000000000041</v>
      </c>
      <c r="D45" s="27">
        <f>E7-D7</f>
        <v>0.26799999999995805</v>
      </c>
      <c r="E45" s="27">
        <f>F7-E7</f>
        <v>0.49899999999998101</v>
      </c>
      <c r="F45" s="27">
        <f>F7-D7</f>
        <v>0.76699999999993906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2.7649999999998442</v>
      </c>
      <c r="C46" s="27">
        <f>D8-C8</f>
        <v>0.40700000000022385</v>
      </c>
      <c r="D46" s="27">
        <f t="shared" si="14"/>
        <v>-4.4119999999999777</v>
      </c>
      <c r="E46" s="27">
        <f t="shared" si="14"/>
        <v>-4.1930000000001115</v>
      </c>
      <c r="F46" s="27">
        <f t="shared" ref="F46:F52" si="15">F8-D8</f>
        <v>-8.6050000000000892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3.4799999999998334</v>
      </c>
      <c r="C47" s="27">
        <f t="shared" ref="C47:C50" si="16">D9-C9</f>
        <v>-1.1409999999998348</v>
      </c>
      <c r="D47" s="27">
        <f t="shared" si="14"/>
        <v>6.0679999999998273</v>
      </c>
      <c r="E47" s="27">
        <f t="shared" si="14"/>
        <v>8.3780000000000854</v>
      </c>
      <c r="F47" s="27">
        <f t="shared" si="15"/>
        <v>14.445999999999913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11.132999999999839</v>
      </c>
      <c r="C48" s="27">
        <f t="shared" si="16"/>
        <v>-1.067999999999671</v>
      </c>
      <c r="D48" s="27">
        <f t="shared" si="14"/>
        <v>7.6689999999998406</v>
      </c>
      <c r="E48" s="27">
        <f t="shared" si="14"/>
        <v>12.393000000000029</v>
      </c>
      <c r="F48" s="27">
        <f t="shared" si="15"/>
        <v>20.06199999999987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3.0710000000001685</v>
      </c>
      <c r="C49" s="27">
        <f t="shared" si="16"/>
        <v>-5.9040000000002522</v>
      </c>
      <c r="D49" s="27">
        <f t="shared" si="14"/>
        <v>13.079000000000121</v>
      </c>
      <c r="E49" s="27">
        <f t="shared" si="14"/>
        <v>15.802000000000049</v>
      </c>
      <c r="F49" s="27">
        <f t="shared" si="15"/>
        <v>28.881000000000171</v>
      </c>
    </row>
    <row r="50" spans="1:6" x14ac:dyDescent="0.2">
      <c r="A50" t="str">
        <f>$A$12</f>
        <v>Non-marketed services</v>
      </c>
      <c r="B50" s="27">
        <f t="shared" si="14"/>
        <v>-5.8089999999999122</v>
      </c>
      <c r="C50" s="27">
        <f t="shared" si="16"/>
        <v>-4.664000000000101</v>
      </c>
      <c r="D50" s="27">
        <f t="shared" si="14"/>
        <v>13.158000000000044</v>
      </c>
      <c r="E50" s="27">
        <f t="shared" si="14"/>
        <v>20.206999999999681</v>
      </c>
      <c r="F50" s="27">
        <f t="shared" si="15"/>
        <v>33.364999999999725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16.108999999999924</v>
      </c>
      <c r="C52" s="29">
        <f>D14-C14</f>
        <v>-7.225999999999658</v>
      </c>
      <c r="D52" s="29">
        <f t="shared" si="14"/>
        <v>35.829999999999814</v>
      </c>
      <c r="E52" s="29">
        <f t="shared" si="14"/>
        <v>53.085999999999672</v>
      </c>
      <c r="F52" s="29">
        <f t="shared" si="15"/>
        <v>88.915999999999485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Heart of the South-West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18.276000000000032</v>
      </c>
      <c r="C5" s="11">
        <v>17.497000000000011</v>
      </c>
      <c r="D5" s="11">
        <v>20.742000000000061</v>
      </c>
      <c r="E5" s="11">
        <v>21.410999999999994</v>
      </c>
      <c r="F5" s="11">
        <v>21.941999999999993</v>
      </c>
      <c r="G5" s="10"/>
    </row>
    <row r="6" spans="1:7" x14ac:dyDescent="0.2">
      <c r="A6" s="10" t="str">
        <f>name!B5</f>
        <v>Mining and quarrying</v>
      </c>
      <c r="B6" s="11">
        <v>1.5829999999999982</v>
      </c>
      <c r="C6" s="11">
        <v>1.4630000000000025</v>
      </c>
      <c r="D6" s="11">
        <v>1.4819999999999964</v>
      </c>
      <c r="E6" s="11">
        <v>1.1799999999999986</v>
      </c>
      <c r="F6" s="11">
        <v>0.84300000000000175</v>
      </c>
    </row>
    <row r="7" spans="1:7" x14ac:dyDescent="0.2">
      <c r="A7" s="10" t="str">
        <f>name!B6</f>
        <v>Food drink and tobacco</v>
      </c>
      <c r="B7" s="11">
        <v>13.635999999999994</v>
      </c>
      <c r="C7" s="11">
        <v>14.178000000000003</v>
      </c>
      <c r="D7" s="11">
        <v>14.459999999999981</v>
      </c>
      <c r="E7" s="11">
        <v>13.540999999999986</v>
      </c>
      <c r="F7" s="11">
        <v>11.346999999999982</v>
      </c>
      <c r="G7" s="11"/>
    </row>
    <row r="8" spans="1:7" x14ac:dyDescent="0.2">
      <c r="A8" s="10" t="str">
        <f>name!B7</f>
        <v>Engineering</v>
      </c>
      <c r="B8" s="11">
        <v>12.127000000000031</v>
      </c>
      <c r="C8" s="11">
        <v>12.608999999999991</v>
      </c>
      <c r="D8" s="11">
        <v>12.205999999999998</v>
      </c>
      <c r="E8" s="11">
        <v>11.738999999999983</v>
      </c>
      <c r="F8" s="11">
        <v>9.8270000000000017</v>
      </c>
      <c r="G8" s="11"/>
    </row>
    <row r="9" spans="1:7" x14ac:dyDescent="0.2">
      <c r="A9" s="10" t="str">
        <f>name!B8</f>
        <v>Rest of manufacturing</v>
      </c>
      <c r="B9" s="11">
        <v>48.006000000000007</v>
      </c>
      <c r="C9" s="11">
        <v>49.746999999999893</v>
      </c>
      <c r="D9" s="11">
        <v>50.275000000000119</v>
      </c>
      <c r="E9" s="11">
        <v>47.249000000000152</v>
      </c>
      <c r="F9" s="11">
        <v>47.162000000000027</v>
      </c>
      <c r="G9" s="11"/>
    </row>
    <row r="10" spans="1:7" x14ac:dyDescent="0.2">
      <c r="A10" s="10" t="str">
        <f>name!B9</f>
        <v>Electricity and gas</v>
      </c>
      <c r="B10" s="11">
        <v>1.9569999999999999</v>
      </c>
      <c r="C10" s="11">
        <v>4.3919999999999986</v>
      </c>
      <c r="D10" s="11">
        <v>6.7229999999999972</v>
      </c>
      <c r="E10" s="11">
        <v>6.296000000000002</v>
      </c>
      <c r="F10" s="11">
        <v>6.0699999999999967</v>
      </c>
      <c r="G10" s="11"/>
    </row>
    <row r="11" spans="1:7" x14ac:dyDescent="0.2">
      <c r="A11" s="10" t="str">
        <f>name!B10</f>
        <v>Water and sewerage</v>
      </c>
      <c r="B11" s="11">
        <v>6.0230000000000121</v>
      </c>
      <c r="C11" s="11">
        <v>5.9560000000000048</v>
      </c>
      <c r="D11" s="11">
        <v>5.5050000000000017</v>
      </c>
      <c r="E11" s="11">
        <v>5.8330000000000153</v>
      </c>
      <c r="F11" s="11">
        <v>6.3640000000000034</v>
      </c>
      <c r="G11" s="11"/>
    </row>
    <row r="12" spans="1:7" x14ac:dyDescent="0.2">
      <c r="A12" s="10" t="str">
        <f>name!B11</f>
        <v>Construction</v>
      </c>
      <c r="B12" s="11">
        <v>64.0180000000001</v>
      </c>
      <c r="C12" s="11">
        <v>67.497999999999934</v>
      </c>
      <c r="D12" s="11">
        <v>66.357000000000099</v>
      </c>
      <c r="E12" s="11">
        <v>72.424999999999926</v>
      </c>
      <c r="F12" s="11">
        <v>80.803000000000011</v>
      </c>
      <c r="G12" s="11"/>
    </row>
    <row r="13" spans="1:7" x14ac:dyDescent="0.2">
      <c r="A13" s="10" t="str">
        <f>name!B12</f>
        <v>Wholesale and retail trade</v>
      </c>
      <c r="B13" s="11">
        <v>132.27599999999995</v>
      </c>
      <c r="C13" s="11">
        <v>130.77199999999968</v>
      </c>
      <c r="D13" s="11">
        <v>133.32999999999998</v>
      </c>
      <c r="E13" s="11">
        <v>133.90999999999985</v>
      </c>
      <c r="F13" s="11">
        <v>134.80599999999995</v>
      </c>
      <c r="G13" s="11"/>
    </row>
    <row r="14" spans="1:7" x14ac:dyDescent="0.2">
      <c r="A14" s="10" t="str">
        <f>name!B13</f>
        <v>Transport and storage</v>
      </c>
      <c r="B14" s="11">
        <v>34.83900000000007</v>
      </c>
      <c r="C14" s="11">
        <v>34.582999999999984</v>
      </c>
      <c r="D14" s="11">
        <v>34.010000000000034</v>
      </c>
      <c r="E14" s="11">
        <v>35.038000000000039</v>
      </c>
      <c r="F14" s="11">
        <v>35.022000000000112</v>
      </c>
      <c r="G14" s="11"/>
    </row>
    <row r="15" spans="1:7" x14ac:dyDescent="0.2">
      <c r="A15" s="10" t="str">
        <f>name!B14</f>
        <v>Accommodation and food</v>
      </c>
      <c r="B15" s="11">
        <v>68.752999999999844</v>
      </c>
      <c r="C15" s="11">
        <v>81.646000000000029</v>
      </c>
      <c r="D15" s="11">
        <v>78.592999999999989</v>
      </c>
      <c r="E15" s="11">
        <v>84.653999999999954</v>
      </c>
      <c r="F15" s="11">
        <v>96.166999999999845</v>
      </c>
      <c r="G15" s="11"/>
    </row>
    <row r="16" spans="1:7" x14ac:dyDescent="0.2">
      <c r="A16" s="10" t="str">
        <f>name!B15</f>
        <v>Media</v>
      </c>
      <c r="B16" s="11">
        <v>4.3999999999999995</v>
      </c>
      <c r="C16" s="11">
        <v>5.6780000000000008</v>
      </c>
      <c r="D16" s="11">
        <v>5.276999999999993</v>
      </c>
      <c r="E16" s="11">
        <v>5.1490000000000142</v>
      </c>
      <c r="F16" s="11">
        <v>5.0560000000000072</v>
      </c>
      <c r="G16" s="11"/>
    </row>
    <row r="17" spans="1:7" x14ac:dyDescent="0.2">
      <c r="A17" s="10" t="str">
        <f>name!B16</f>
        <v>Information technology</v>
      </c>
      <c r="B17" s="11">
        <v>17.798999999999975</v>
      </c>
      <c r="C17" s="11">
        <v>14.622999999999978</v>
      </c>
      <c r="D17" s="11">
        <v>14.101000000000017</v>
      </c>
      <c r="E17" s="11">
        <v>14.962999999999987</v>
      </c>
      <c r="F17" s="11">
        <v>15.886000000000017</v>
      </c>
      <c r="G17" s="11"/>
    </row>
    <row r="18" spans="1:7" x14ac:dyDescent="0.2">
      <c r="A18" s="10" t="str">
        <f>name!B17</f>
        <v>Finance and insurance</v>
      </c>
      <c r="B18" s="11">
        <v>11.810999999999998</v>
      </c>
      <c r="C18" s="11">
        <v>10.475999999999996</v>
      </c>
      <c r="D18" s="11">
        <v>12.293000000000003</v>
      </c>
      <c r="E18" s="11">
        <v>12.278999999999996</v>
      </c>
      <c r="F18" s="11">
        <v>11.592000000000036</v>
      </c>
      <c r="G18" s="11"/>
    </row>
    <row r="19" spans="1:7" x14ac:dyDescent="0.2">
      <c r="A19" s="10" t="str">
        <f>name!B18</f>
        <v>Real estate</v>
      </c>
      <c r="B19" s="11">
        <v>15.586000000000023</v>
      </c>
      <c r="C19" s="11">
        <v>15.781999999999984</v>
      </c>
      <c r="D19" s="11">
        <v>16.303999999999945</v>
      </c>
      <c r="E19" s="11">
        <v>14.82599999999996</v>
      </c>
      <c r="F19" s="11">
        <v>14.913000000000007</v>
      </c>
      <c r="G19" s="11"/>
    </row>
    <row r="20" spans="1:7" x14ac:dyDescent="0.2">
      <c r="A20" s="10" t="str">
        <f>name!B19</f>
        <v>Professional services</v>
      </c>
      <c r="B20" s="11">
        <v>63.482000000000042</v>
      </c>
      <c r="C20" s="11">
        <v>65.194000000000187</v>
      </c>
      <c r="D20" s="11">
        <v>63.695999999999955</v>
      </c>
      <c r="E20" s="11">
        <v>67.691000000000045</v>
      </c>
      <c r="F20" s="11">
        <v>73.613</v>
      </c>
      <c r="G20" s="11"/>
    </row>
    <row r="21" spans="1:7" x14ac:dyDescent="0.2">
      <c r="A21" s="10" t="str">
        <f>name!B20</f>
        <v>Support services</v>
      </c>
      <c r="B21" s="11">
        <v>52.370999999999952</v>
      </c>
      <c r="C21" s="11">
        <v>53.267999999999958</v>
      </c>
      <c r="D21" s="11">
        <v>51.620000000000005</v>
      </c>
      <c r="E21" s="11">
        <v>56.874000000000002</v>
      </c>
      <c r="F21" s="11">
        <v>61.988</v>
      </c>
      <c r="G21" s="11"/>
    </row>
    <row r="22" spans="1:7" x14ac:dyDescent="0.2">
      <c r="A22" s="10" t="str">
        <f>name!B21</f>
        <v>Public admin. and defence</v>
      </c>
      <c r="B22" s="11">
        <v>40.831999999999951</v>
      </c>
      <c r="C22" s="11">
        <v>39.797999999999981</v>
      </c>
      <c r="D22" s="11">
        <v>42.38300000000001</v>
      </c>
      <c r="E22" s="11">
        <v>43.401999999999951</v>
      </c>
      <c r="F22" s="11">
        <v>43.722999999999857</v>
      </c>
      <c r="G22" s="11"/>
    </row>
    <row r="23" spans="1:7" x14ac:dyDescent="0.2">
      <c r="A23" s="10" t="str">
        <f>name!B22</f>
        <v>Education</v>
      </c>
      <c r="B23" s="11">
        <v>76.095000000000113</v>
      </c>
      <c r="C23" s="11">
        <v>77.722999999999956</v>
      </c>
      <c r="D23" s="11">
        <v>75.121000000000038</v>
      </c>
      <c r="E23" s="11">
        <v>76.450999999999908</v>
      </c>
      <c r="F23" s="11">
        <v>80.122999999999877</v>
      </c>
      <c r="G23" s="11"/>
    </row>
    <row r="24" spans="1:7" x14ac:dyDescent="0.2">
      <c r="A24" s="10" t="str">
        <f>name!B23</f>
        <v>Health and social work</v>
      </c>
      <c r="B24" s="11">
        <v>129.88099999999989</v>
      </c>
      <c r="C24" s="11">
        <v>123.47800000000011</v>
      </c>
      <c r="D24" s="11">
        <v>118.83099999999989</v>
      </c>
      <c r="E24" s="11">
        <v>129.6400000000001</v>
      </c>
      <c r="F24" s="11">
        <v>145.85399999999993</v>
      </c>
      <c r="G24" s="11"/>
    </row>
    <row r="25" spans="1:7" x14ac:dyDescent="0.2">
      <c r="A25" s="10" t="str">
        <f>name!B24</f>
        <v>Arts and entertainment</v>
      </c>
      <c r="B25" s="11">
        <v>27.439999999999994</v>
      </c>
      <c r="C25" s="11">
        <v>27.632000000000001</v>
      </c>
      <c r="D25" s="11">
        <v>25.20699999999994</v>
      </c>
      <c r="E25" s="11">
        <v>29.056000000000008</v>
      </c>
      <c r="F25" s="11">
        <v>33.023999999999994</v>
      </c>
      <c r="G25" s="11"/>
    </row>
    <row r="26" spans="1:7" x14ac:dyDescent="0.2">
      <c r="A26" s="10" t="str">
        <f>name!B25</f>
        <v>Other services</v>
      </c>
      <c r="B26" s="11">
        <v>23.132999999999992</v>
      </c>
      <c r="C26" s="11">
        <v>26.440000000000005</v>
      </c>
      <c r="D26" s="11">
        <v>24.691000000000038</v>
      </c>
      <c r="E26" s="11">
        <v>25.429999999999986</v>
      </c>
      <c r="F26" s="11">
        <v>25.998000000000001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864.32399999999996</v>
      </c>
      <c r="C28" s="11">
        <f t="shared" ref="C28:F28" si="0">SUM(C5:C26)</f>
        <v>880.43299999999954</v>
      </c>
      <c r="D28" s="11">
        <f t="shared" si="0"/>
        <v>873.20700000000022</v>
      </c>
      <c r="E28" s="11">
        <f t="shared" si="0"/>
        <v>909.03699999999981</v>
      </c>
      <c r="F28" s="11">
        <f t="shared" si="0"/>
        <v>962.12299999999982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2.1144848459605461</v>
      </c>
      <c r="C32" s="18">
        <f t="shared" ref="C32:E32" si="1">C5/C$28*100</f>
        <v>1.9873176039516942</v>
      </c>
      <c r="D32" s="18">
        <f t="shared" si="1"/>
        <v>2.3753817823265337</v>
      </c>
      <c r="E32" s="18">
        <f t="shared" si="1"/>
        <v>2.3553496722355636</v>
      </c>
      <c r="F32" s="18">
        <f>F5/F$28*100</f>
        <v>2.2805815888405117</v>
      </c>
    </row>
    <row r="33" spans="1:6" x14ac:dyDescent="0.2">
      <c r="A33" t="str">
        <f>$A$6</f>
        <v>Mining and quarrying</v>
      </c>
      <c r="B33" s="18">
        <f t="shared" ref="B33:F53" si="2">B6/B$28*100</f>
        <v>0.18314891175068587</v>
      </c>
      <c r="C33" s="18">
        <f t="shared" si="2"/>
        <v>0.16616823767396308</v>
      </c>
      <c r="D33" s="18">
        <f t="shared" si="2"/>
        <v>0.16971920747314165</v>
      </c>
      <c r="E33" s="18">
        <f t="shared" si="2"/>
        <v>0.12980769759646735</v>
      </c>
      <c r="F33" s="18">
        <f t="shared" si="2"/>
        <v>8.7618734818729199E-2</v>
      </c>
    </row>
    <row r="34" spans="1:6" x14ac:dyDescent="0.2">
      <c r="A34" t="str">
        <f>$A$7</f>
        <v>Food drink and tobacco</v>
      </c>
      <c r="B34" s="18">
        <f t="shared" si="2"/>
        <v>1.5776491223198703</v>
      </c>
      <c r="C34" s="18">
        <f t="shared" si="2"/>
        <v>1.6103440011903245</v>
      </c>
      <c r="D34" s="18">
        <f t="shared" si="2"/>
        <v>1.6559647368836916</v>
      </c>
      <c r="E34" s="18">
        <f t="shared" si="2"/>
        <v>1.4895983331811564</v>
      </c>
      <c r="F34" s="18">
        <f t="shared" si="2"/>
        <v>1.1793710367593315</v>
      </c>
    </row>
    <row r="35" spans="1:6" x14ac:dyDescent="0.2">
      <c r="A35" t="str">
        <f>$A$8</f>
        <v>Engineering</v>
      </c>
      <c r="B35" s="18">
        <f t="shared" si="2"/>
        <v>1.4030618147824232</v>
      </c>
      <c r="C35" s="18">
        <f t="shared" si="2"/>
        <v>1.4321362329671876</v>
      </c>
      <c r="D35" s="18">
        <f t="shared" si="2"/>
        <v>1.3978357938037596</v>
      </c>
      <c r="E35" s="18">
        <f t="shared" si="2"/>
        <v>1.2913665780380761</v>
      </c>
      <c r="F35" s="18">
        <f t="shared" si="2"/>
        <v>1.0213870783673193</v>
      </c>
    </row>
    <row r="36" spans="1:6" x14ac:dyDescent="0.2">
      <c r="A36" t="str">
        <f>$A$9</f>
        <v>Rest of manufacturing</v>
      </c>
      <c r="B36" s="18">
        <f t="shared" si="2"/>
        <v>5.5541671873047624</v>
      </c>
      <c r="C36" s="18">
        <f t="shared" si="2"/>
        <v>5.6502879832991173</v>
      </c>
      <c r="D36" s="18">
        <f t="shared" si="2"/>
        <v>5.7575122508179737</v>
      </c>
      <c r="E36" s="18">
        <f t="shared" si="2"/>
        <v>5.1976982235046716</v>
      </c>
      <c r="F36" s="18">
        <f t="shared" si="2"/>
        <v>4.9018680563711747</v>
      </c>
    </row>
    <row r="37" spans="1:6" x14ac:dyDescent="0.2">
      <c r="A37" t="str">
        <f>$A$10</f>
        <v>Electricity and gas</v>
      </c>
      <c r="B37" s="18">
        <f t="shared" si="2"/>
        <v>0.22641972223379198</v>
      </c>
      <c r="C37" s="18">
        <f t="shared" si="2"/>
        <v>0.49884545445252521</v>
      </c>
      <c r="D37" s="18">
        <f t="shared" si="2"/>
        <v>0.76992053430629792</v>
      </c>
      <c r="E37" s="18">
        <f t="shared" si="2"/>
        <v>0.6926010712435251</v>
      </c>
      <c r="F37" s="18">
        <f t="shared" si="2"/>
        <v>0.63089646542074129</v>
      </c>
    </row>
    <row r="38" spans="1:6" x14ac:dyDescent="0.2">
      <c r="A38" t="str">
        <f>$A$11</f>
        <v>Water and sewerage</v>
      </c>
      <c r="B38" s="18">
        <f t="shared" si="2"/>
        <v>0.69684516454477863</v>
      </c>
      <c r="C38" s="18">
        <f t="shared" si="2"/>
        <v>0.67648532029126673</v>
      </c>
      <c r="D38" s="18">
        <f t="shared" si="2"/>
        <v>0.63043470792148948</v>
      </c>
      <c r="E38" s="18">
        <f t="shared" si="2"/>
        <v>0.64166805091542112</v>
      </c>
      <c r="F38" s="18">
        <f t="shared" si="2"/>
        <v>0.66145388895182888</v>
      </c>
    </row>
    <row r="39" spans="1:6" x14ac:dyDescent="0.2">
      <c r="A39" t="str">
        <f>$A$12</f>
        <v>Construction</v>
      </c>
      <c r="B39" s="18">
        <f t="shared" si="2"/>
        <v>7.4067132232820212</v>
      </c>
      <c r="C39" s="18">
        <f t="shared" si="2"/>
        <v>7.6664550283780786</v>
      </c>
      <c r="D39" s="18">
        <f t="shared" si="2"/>
        <v>7.5992290487822567</v>
      </c>
      <c r="E39" s="18">
        <f t="shared" si="2"/>
        <v>7.967222456291652</v>
      </c>
      <c r="F39" s="18">
        <f t="shared" si="2"/>
        <v>8.3984064407565384</v>
      </c>
    </row>
    <row r="40" spans="1:6" x14ac:dyDescent="0.2">
      <c r="A40" t="str">
        <f>$A$13</f>
        <v>Wholesale and retail trade</v>
      </c>
      <c r="B40" s="18">
        <f t="shared" si="2"/>
        <v>15.303983228511525</v>
      </c>
      <c r="C40" s="18">
        <f t="shared" si="2"/>
        <v>14.853146122419281</v>
      </c>
      <c r="D40" s="18">
        <f t="shared" si="2"/>
        <v>15.269002653437266</v>
      </c>
      <c r="E40" s="18">
        <f t="shared" si="2"/>
        <v>14.730973546731308</v>
      </c>
      <c r="F40" s="18">
        <f t="shared" si="2"/>
        <v>14.0113062467065</v>
      </c>
    </row>
    <row r="41" spans="1:6" x14ac:dyDescent="0.2">
      <c r="A41" t="str">
        <f>$A$14</f>
        <v>Transport and storage</v>
      </c>
      <c r="B41" s="18">
        <f t="shared" si="2"/>
        <v>4.0307801241201302</v>
      </c>
      <c r="C41" s="18">
        <f t="shared" si="2"/>
        <v>3.927953631906119</v>
      </c>
      <c r="D41" s="18">
        <f t="shared" si="2"/>
        <v>3.8948382227810843</v>
      </c>
      <c r="E41" s="18">
        <f t="shared" si="2"/>
        <v>3.8544085664279941</v>
      </c>
      <c r="F41" s="18">
        <f t="shared" si="2"/>
        <v>3.6400751255296999</v>
      </c>
    </row>
    <row r="42" spans="1:6" x14ac:dyDescent="0.2">
      <c r="A42" t="str">
        <f>$A$15</f>
        <v>Accommodation and food</v>
      </c>
      <c r="B42" s="18">
        <f t="shared" si="2"/>
        <v>7.9545401955747899</v>
      </c>
      <c r="C42" s="18">
        <f t="shared" si="2"/>
        <v>9.2733916152620441</v>
      </c>
      <c r="D42" s="18">
        <f t="shared" si="2"/>
        <v>9.0005004540733147</v>
      </c>
      <c r="E42" s="18">
        <f t="shared" si="2"/>
        <v>9.3124922307892817</v>
      </c>
      <c r="F42" s="18">
        <f t="shared" si="2"/>
        <v>9.9952916622926455</v>
      </c>
    </row>
    <row r="43" spans="1:6" x14ac:dyDescent="0.2">
      <c r="A43" t="str">
        <f>$A$16</f>
        <v>Media</v>
      </c>
      <c r="B43" s="18">
        <f t="shared" si="2"/>
        <v>0.50906835862477495</v>
      </c>
      <c r="C43" s="18">
        <f t="shared" si="2"/>
        <v>0.64490994771890697</v>
      </c>
      <c r="D43" s="18">
        <f t="shared" si="2"/>
        <v>0.60432406061792809</v>
      </c>
      <c r="E43" s="18">
        <f t="shared" si="2"/>
        <v>0.56642358891882461</v>
      </c>
      <c r="F43" s="18">
        <f t="shared" si="2"/>
        <v>0.52550453528291163</v>
      </c>
    </row>
    <row r="44" spans="1:6" x14ac:dyDescent="0.2">
      <c r="A44" t="str">
        <f>$A$17</f>
        <v>Information technology</v>
      </c>
      <c r="B44" s="18">
        <f t="shared" si="2"/>
        <v>2.0592972079914449</v>
      </c>
      <c r="C44" s="18">
        <f t="shared" si="2"/>
        <v>1.6608873134014723</v>
      </c>
      <c r="D44" s="18">
        <f t="shared" si="2"/>
        <v>1.6148519194188793</v>
      </c>
      <c r="E44" s="18">
        <f t="shared" si="2"/>
        <v>1.6460276094372384</v>
      </c>
      <c r="F44" s="18">
        <f t="shared" si="2"/>
        <v>1.651140238826015</v>
      </c>
    </row>
    <row r="45" spans="1:6" x14ac:dyDescent="0.2">
      <c r="A45" t="str">
        <f>$A$18</f>
        <v>Finance and insurance</v>
      </c>
      <c r="B45" s="18">
        <f t="shared" si="2"/>
        <v>1.3665014508448219</v>
      </c>
      <c r="C45" s="18">
        <f t="shared" si="2"/>
        <v>1.1898690757843018</v>
      </c>
      <c r="D45" s="18">
        <f t="shared" si="2"/>
        <v>1.4077990671169609</v>
      </c>
      <c r="E45" s="18">
        <f t="shared" si="2"/>
        <v>1.3507701006669695</v>
      </c>
      <c r="F45" s="18">
        <f t="shared" si="2"/>
        <v>1.2048355563685764</v>
      </c>
    </row>
    <row r="46" spans="1:6" x14ac:dyDescent="0.2">
      <c r="A46" t="str">
        <f>$A$19</f>
        <v>Real estate</v>
      </c>
      <c r="B46" s="18">
        <f t="shared" si="2"/>
        <v>1.8032589630740354</v>
      </c>
      <c r="C46" s="18">
        <f t="shared" si="2"/>
        <v>1.7925270861042226</v>
      </c>
      <c r="D46" s="18">
        <f t="shared" si="2"/>
        <v>1.8671403229703774</v>
      </c>
      <c r="E46" s="18">
        <f t="shared" si="2"/>
        <v>1.6309567157332387</v>
      </c>
      <c r="F46" s="18">
        <f t="shared" si="2"/>
        <v>1.5500097180921786</v>
      </c>
    </row>
    <row r="47" spans="1:6" x14ac:dyDescent="0.2">
      <c r="A47" s="10" t="str">
        <f>$A$20</f>
        <v>Professional services</v>
      </c>
      <c r="B47" s="18">
        <f t="shared" si="2"/>
        <v>7.3446994414131783</v>
      </c>
      <c r="C47" s="18">
        <f t="shared" si="2"/>
        <v>7.4047656096489138</v>
      </c>
      <c r="D47" s="18">
        <f t="shared" si="2"/>
        <v>7.2944903098577925</v>
      </c>
      <c r="E47" s="18">
        <f t="shared" si="2"/>
        <v>7.4464515745783793</v>
      </c>
      <c r="F47" s="18">
        <f t="shared" si="2"/>
        <v>7.6511007428364168</v>
      </c>
    </row>
    <row r="48" spans="1:6" x14ac:dyDescent="0.2">
      <c r="A48" s="10" t="str">
        <f>$A$21</f>
        <v>Support services</v>
      </c>
      <c r="B48" s="18">
        <f t="shared" si="2"/>
        <v>6.0591861385313788</v>
      </c>
      <c r="C48" s="18">
        <f t="shared" si="2"/>
        <v>6.0502048423900492</v>
      </c>
      <c r="D48" s="18">
        <f t="shared" si="2"/>
        <v>5.911542165832385</v>
      </c>
      <c r="E48" s="18">
        <f t="shared" si="2"/>
        <v>6.2565110111029592</v>
      </c>
      <c r="F48" s="18">
        <f t="shared" si="2"/>
        <v>6.4428352715817008</v>
      </c>
    </row>
    <row r="49" spans="1:9" x14ac:dyDescent="0.2">
      <c r="A49" s="10" t="str">
        <f>$A$22</f>
        <v>Public admin. and defence</v>
      </c>
      <c r="B49" s="18">
        <f t="shared" si="2"/>
        <v>4.7241543680379063</v>
      </c>
      <c r="C49" s="18">
        <f t="shared" si="2"/>
        <v>4.5202758188300534</v>
      </c>
      <c r="D49" s="18">
        <f t="shared" si="2"/>
        <v>4.8537173888894616</v>
      </c>
      <c r="E49" s="18">
        <f t="shared" si="2"/>
        <v>4.7745031280354882</v>
      </c>
      <c r="F49" s="18">
        <f t="shared" si="2"/>
        <v>4.5444293505092244</v>
      </c>
    </row>
    <row r="50" spans="1:9" x14ac:dyDescent="0.2">
      <c r="A50" s="10" t="str">
        <f>$A$23</f>
        <v>Education</v>
      </c>
      <c r="B50" s="18">
        <f t="shared" si="2"/>
        <v>8.8039901703527974</v>
      </c>
      <c r="C50" s="18">
        <f t="shared" si="2"/>
        <v>8.8278154044657562</v>
      </c>
      <c r="D50" s="18">
        <f t="shared" si="2"/>
        <v>8.6028856846085766</v>
      </c>
      <c r="E50" s="18">
        <f t="shared" si="2"/>
        <v>8.4101087194470558</v>
      </c>
      <c r="F50" s="18">
        <f t="shared" si="2"/>
        <v>8.3277294067390439</v>
      </c>
    </row>
    <row r="51" spans="1:9" x14ac:dyDescent="0.2">
      <c r="A51" s="10" t="str">
        <f>$A$24</f>
        <v>Health and social work</v>
      </c>
      <c r="B51" s="18">
        <f t="shared" si="2"/>
        <v>15.026888065123714</v>
      </c>
      <c r="C51" s="18">
        <f t="shared" si="2"/>
        <v>14.024690124063973</v>
      </c>
      <c r="D51" s="18">
        <f t="shared" si="2"/>
        <v>13.608571621620058</v>
      </c>
      <c r="E51" s="18">
        <f t="shared" si="2"/>
        <v>14.261245691869542</v>
      </c>
      <c r="F51" s="18">
        <f t="shared" si="2"/>
        <v>15.159600175861085</v>
      </c>
    </row>
    <row r="52" spans="1:9" x14ac:dyDescent="0.2">
      <c r="A52" s="10" t="str">
        <f>$A$25</f>
        <v>Arts and entertainment</v>
      </c>
      <c r="B52" s="18">
        <f t="shared" si="2"/>
        <v>3.174735400150869</v>
      </c>
      <c r="C52" s="18">
        <f t="shared" si="2"/>
        <v>3.1384557371202595</v>
      </c>
      <c r="D52" s="18">
        <f t="shared" si="2"/>
        <v>2.8867152920212429</v>
      </c>
      <c r="E52" s="18">
        <f t="shared" si="2"/>
        <v>3.196349543527933</v>
      </c>
      <c r="F52" s="18">
        <f t="shared" si="2"/>
        <v>3.4324093696959745</v>
      </c>
    </row>
    <row r="53" spans="1:9" x14ac:dyDescent="0.2">
      <c r="A53" s="10" t="str">
        <f>$A$26</f>
        <v>Other services</v>
      </c>
      <c r="B53" s="18">
        <f t="shared" si="2"/>
        <v>2.6764268954697537</v>
      </c>
      <c r="C53" s="18">
        <f t="shared" si="2"/>
        <v>3.0030678086805036</v>
      </c>
      <c r="D53" s="18">
        <f t="shared" si="2"/>
        <v>2.8276227744395124</v>
      </c>
      <c r="E53" s="18">
        <f t="shared" si="2"/>
        <v>2.7974658897272597</v>
      </c>
      <c r="F53" s="18">
        <f t="shared" si="2"/>
        <v>2.7021493093918352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Heart of the South-West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-1.0830742052766573</v>
      </c>
      <c r="C63" s="18">
        <f>IF(AND(D$3-C$3 &lt;&gt; 0,C5&lt;&gt;0,D5&lt;&gt;0),(EXP(LN(D5/C5)/(D$3-C$3))-1)*100,0)</f>
        <v>18.54603646339401</v>
      </c>
      <c r="D63" s="18">
        <f t="shared" ref="B63:E78" si="3">IF(AND(E$3-D$3 &lt;&gt; 0,D5&lt;&gt;0,E5&lt;&gt;0),(EXP(LN(E5/D5)/(E$3-D$3))-1)*100,0)</f>
        <v>0.63690322742169236</v>
      </c>
      <c r="E63" s="18">
        <f t="shared" si="3"/>
        <v>0.24527831366478736</v>
      </c>
      <c r="F63" s="18">
        <f>IF(AND(F$3-D$3 &lt;&gt; 0,D5&lt;&gt;0,F5&lt;&gt;0),(EXP(LN(F5/D5)/(F$3-D$3))-1)*100,0)</f>
        <v>0.37565032534274678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-1.9515228389521022</v>
      </c>
      <c r="C64" s="18">
        <f t="shared" ref="C64:C78" si="4">IF(AND(D$3-C$3 &lt;&gt; 0,C6&lt;&gt;0,D6&lt;&gt;0),(EXP(LN(D6/C6)/(D$3-C$3))-1)*100,0)</f>
        <v>1.2987012987008884</v>
      </c>
      <c r="D64" s="18">
        <f t="shared" si="3"/>
        <v>-4.4552648871105767</v>
      </c>
      <c r="E64" s="18">
        <f t="shared" si="3"/>
        <v>-3.3071064555798335</v>
      </c>
      <c r="F64" s="18">
        <f t="shared" ref="F64:F84" si="5">IF(AND(F$3-D$3 &lt;&gt; 0,D6&lt;&gt;0,F6&lt;&gt;0),(EXP(LN(F6/D6)/(F$3-D$3))-1)*100,0)</f>
        <v>-3.6913508450161281</v>
      </c>
    </row>
    <row r="65" spans="1:6" x14ac:dyDescent="0.2">
      <c r="A65" t="str">
        <f>$A$7</f>
        <v>Food drink and tobacco</v>
      </c>
      <c r="B65" s="18">
        <f t="shared" si="3"/>
        <v>0.97921607981394931</v>
      </c>
      <c r="C65" s="18">
        <f t="shared" si="4"/>
        <v>1.9889970376638422</v>
      </c>
      <c r="D65" s="18">
        <f t="shared" si="3"/>
        <v>-1.3046960142779618</v>
      </c>
      <c r="E65" s="18">
        <f t="shared" si="3"/>
        <v>-1.7521553436388726</v>
      </c>
      <c r="F65" s="18">
        <f t="shared" si="5"/>
        <v>-1.6032280966348345</v>
      </c>
    </row>
    <row r="66" spans="1:6" x14ac:dyDescent="0.2">
      <c r="A66" t="str">
        <f>$A$8</f>
        <v>Engineering</v>
      </c>
      <c r="B66" s="18">
        <f t="shared" si="3"/>
        <v>0.97917467479093911</v>
      </c>
      <c r="C66" s="18">
        <f t="shared" si="4"/>
        <v>-3.1961297485922247</v>
      </c>
      <c r="D66" s="18">
        <f t="shared" si="3"/>
        <v>-0.77718422840840073</v>
      </c>
      <c r="E66" s="18">
        <f t="shared" si="3"/>
        <v>-1.7621191772521305</v>
      </c>
      <c r="F66" s="18">
        <f t="shared" si="5"/>
        <v>-1.4348986763748073</v>
      </c>
    </row>
    <row r="67" spans="1:6" x14ac:dyDescent="0.2">
      <c r="A67" t="str">
        <f>$A$9</f>
        <v>Rest of manufacturing</v>
      </c>
      <c r="B67" s="18">
        <f t="shared" si="3"/>
        <v>0.89458160604569681</v>
      </c>
      <c r="C67" s="18">
        <f t="shared" si="4"/>
        <v>1.0613705349070912</v>
      </c>
      <c r="D67" s="18">
        <f t="shared" si="3"/>
        <v>-1.2338537449993248</v>
      </c>
      <c r="E67" s="18">
        <f t="shared" si="3"/>
        <v>-1.8428362805111842E-2</v>
      </c>
      <c r="F67" s="18">
        <f t="shared" si="5"/>
        <v>-0.42522303621271851</v>
      </c>
    </row>
    <row r="68" spans="1:6" x14ac:dyDescent="0.2">
      <c r="A68" t="str">
        <f>$A$10</f>
        <v>Electricity and gas</v>
      </c>
      <c r="B68" s="18">
        <f t="shared" si="3"/>
        <v>22.39618361014033</v>
      </c>
      <c r="C68" s="18">
        <f t="shared" si="4"/>
        <v>53.073770491803259</v>
      </c>
      <c r="D68" s="18">
        <f t="shared" si="3"/>
        <v>-1.3038250370469795</v>
      </c>
      <c r="E68" s="18">
        <f t="shared" si="3"/>
        <v>-0.36489170674192106</v>
      </c>
      <c r="F68" s="18">
        <f t="shared" si="5"/>
        <v>-0.67885780147158847</v>
      </c>
    </row>
    <row r="69" spans="1:6" x14ac:dyDescent="0.2">
      <c r="A69" t="str">
        <f>$A$11</f>
        <v>Water and sewerage</v>
      </c>
      <c r="B69" s="18">
        <f t="shared" si="3"/>
        <v>-0.27926829954408872</v>
      </c>
      <c r="C69" s="18">
        <f t="shared" si="4"/>
        <v>-7.5721961047683468</v>
      </c>
      <c r="D69" s="18">
        <f t="shared" si="3"/>
        <v>1.1642184301815295</v>
      </c>
      <c r="E69" s="18">
        <f t="shared" si="3"/>
        <v>0.87506311431779782</v>
      </c>
      <c r="F69" s="18">
        <f t="shared" si="5"/>
        <v>0.97135627098989819</v>
      </c>
    </row>
    <row r="70" spans="1:6" x14ac:dyDescent="0.2">
      <c r="A70" t="str">
        <f>$A$12</f>
        <v>Construction</v>
      </c>
      <c r="B70" s="18">
        <f t="shared" si="3"/>
        <v>1.332136770899961</v>
      </c>
      <c r="C70" s="18">
        <f t="shared" si="4"/>
        <v>-1.6904204569021863</v>
      </c>
      <c r="D70" s="18">
        <f t="shared" si="3"/>
        <v>1.765448768925415</v>
      </c>
      <c r="E70" s="18">
        <f t="shared" si="3"/>
        <v>1.100638443581281</v>
      </c>
      <c r="F70" s="18">
        <f t="shared" si="5"/>
        <v>1.3217579174267691</v>
      </c>
    </row>
    <row r="71" spans="1:6" x14ac:dyDescent="0.2">
      <c r="A71" t="str">
        <f>$A$13</f>
        <v>Wholesale and retail trade</v>
      </c>
      <c r="B71" s="18">
        <f t="shared" si="3"/>
        <v>-0.28547424362200813</v>
      </c>
      <c r="C71" s="18">
        <f t="shared" si="4"/>
        <v>1.9560762242684326</v>
      </c>
      <c r="D71" s="18">
        <f t="shared" si="3"/>
        <v>8.6851181417268997E-2</v>
      </c>
      <c r="E71" s="18">
        <f t="shared" si="3"/>
        <v>6.6709994885538748E-2</v>
      </c>
      <c r="F71" s="18">
        <f t="shared" si="5"/>
        <v>7.342327333874632E-2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-0.18421055095506622</v>
      </c>
      <c r="C72" s="18">
        <f t="shared" si="4"/>
        <v>-1.6568834398402399</v>
      </c>
      <c r="D72" s="18">
        <f t="shared" si="3"/>
        <v>0.59734881059962941</v>
      </c>
      <c r="E72" s="18">
        <f t="shared" si="3"/>
        <v>-4.5674093298808671E-3</v>
      </c>
      <c r="F72" s="18">
        <f t="shared" si="5"/>
        <v>0.19567009411263214</v>
      </c>
    </row>
    <row r="73" spans="1:6" x14ac:dyDescent="0.2">
      <c r="A73" t="str">
        <f>$A$15</f>
        <v>Accommodation and food</v>
      </c>
      <c r="B73" s="18">
        <f t="shared" si="6"/>
        <v>4.3904608552037816</v>
      </c>
      <c r="C73" s="18">
        <f>IF(AND(D$3-C$3 &lt;&gt; 0,C15&lt;&gt;0,D15&lt;&gt;0),(EXP(LN(D15/C15)/(D$3-C$3))-1)*100,0)</f>
        <v>-3.7393136222228174</v>
      </c>
      <c r="D73" s="18">
        <f t="shared" si="3"/>
        <v>1.4968872750694917</v>
      </c>
      <c r="E73" s="18">
        <f t="shared" si="3"/>
        <v>1.2833035901482548</v>
      </c>
      <c r="F73" s="18">
        <f t="shared" si="5"/>
        <v>1.3544481659014673</v>
      </c>
    </row>
    <row r="74" spans="1:6" x14ac:dyDescent="0.2">
      <c r="A74" t="str">
        <f>$A$16</f>
        <v>Media</v>
      </c>
      <c r="B74" s="18">
        <f t="shared" si="6"/>
        <v>6.5824448028286575</v>
      </c>
      <c r="C74" s="18">
        <f>IF(AND(D$3-C$3 &lt;&gt; 0,C16&lt;&gt;0,D16&lt;&gt;0),(EXP(LN(D16/C16)/(D$3-C$3))-1)*100,0)</f>
        <v>-7.0623458964425456</v>
      </c>
      <c r="D74" s="18">
        <f t="shared" si="3"/>
        <v>-0.48990071990652195</v>
      </c>
      <c r="E74" s="18">
        <f t="shared" si="3"/>
        <v>-0.18210263378060088</v>
      </c>
      <c r="F74" s="18">
        <f t="shared" si="5"/>
        <v>-0.28480763518974328</v>
      </c>
    </row>
    <row r="75" spans="1:6" x14ac:dyDescent="0.2">
      <c r="A75" t="str">
        <f>$A$17</f>
        <v>Information technology</v>
      </c>
      <c r="B75" s="18">
        <f t="shared" si="6"/>
        <v>-4.7948987510633589</v>
      </c>
      <c r="C75" s="18">
        <f t="shared" si="4"/>
        <v>-3.5697189359226056</v>
      </c>
      <c r="D75" s="18">
        <f t="shared" si="3"/>
        <v>1.1937645723466339</v>
      </c>
      <c r="E75" s="18">
        <f t="shared" si="3"/>
        <v>0.60037236388503779</v>
      </c>
      <c r="F75" s="18">
        <f t="shared" si="5"/>
        <v>0.79778213287409194</v>
      </c>
    </row>
    <row r="76" spans="1:6" x14ac:dyDescent="0.2">
      <c r="A76" t="str">
        <f>$A$18</f>
        <v>Finance and insurance</v>
      </c>
      <c r="B76" s="18">
        <f t="shared" si="6"/>
        <v>-2.95409708530191</v>
      </c>
      <c r="C76" s="18">
        <f t="shared" si="4"/>
        <v>17.344406261932122</v>
      </c>
      <c r="D76" s="18">
        <f t="shared" si="3"/>
        <v>-2.2787573374571934E-2</v>
      </c>
      <c r="E76" s="18">
        <f t="shared" si="3"/>
        <v>-0.57409853147705192</v>
      </c>
      <c r="F76" s="18">
        <f t="shared" si="5"/>
        <v>-0.39066683493113041</v>
      </c>
    </row>
    <row r="77" spans="1:6" x14ac:dyDescent="0.2">
      <c r="A77" t="str">
        <f>$A$19</f>
        <v>Real estate</v>
      </c>
      <c r="B77" s="18">
        <f t="shared" si="6"/>
        <v>0.31291292051638386</v>
      </c>
      <c r="C77" s="18">
        <f t="shared" si="4"/>
        <v>3.3075655810414606</v>
      </c>
      <c r="D77" s="18">
        <f t="shared" si="3"/>
        <v>-1.8826148093261885</v>
      </c>
      <c r="E77" s="18">
        <f t="shared" si="3"/>
        <v>5.8526315429729969E-2</v>
      </c>
      <c r="F77" s="18">
        <f t="shared" si="5"/>
        <v>-0.59275066473828408</v>
      </c>
    </row>
    <row r="78" spans="1:6" x14ac:dyDescent="0.2">
      <c r="A78" t="str">
        <f>$A$20</f>
        <v>Professional services</v>
      </c>
      <c r="B78" s="18">
        <f t="shared" si="6"/>
        <v>0.66749385147519824</v>
      </c>
      <c r="C78" s="18">
        <f t="shared" si="4"/>
        <v>-2.2977574623435082</v>
      </c>
      <c r="D78" s="18">
        <f t="shared" si="3"/>
        <v>1.2240603475395018</v>
      </c>
      <c r="E78" s="18">
        <f t="shared" si="3"/>
        <v>0.84221089700511342</v>
      </c>
      <c r="F78" s="18">
        <f t="shared" si="5"/>
        <v>0.96933372736838219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0.42547188814439085</v>
      </c>
      <c r="C79" s="18">
        <f t="shared" ref="C79:C84" si="8">IF(AND(D$3-C$3 &lt;&gt; 0,C21&lt;&gt;0,D21&lt;&gt;0),(EXP(LN(D21/C21)/(D$3-C$3))-1)*100,0)</f>
        <v>-3.0937898926183705</v>
      </c>
      <c r="D79" s="18">
        <f t="shared" ref="D79:D84" si="9">IF(AND(E$3-D$3 &lt;&gt; 0,D21&lt;&gt;0,E21&lt;&gt;0),(EXP(LN(E21/D21)/(E$3-D$3))-1)*100,0)</f>
        <v>1.9574945230329988</v>
      </c>
      <c r="E79" s="18">
        <f t="shared" ref="E79:E84" si="10">IF(AND(F$3-E$3 &lt;&gt; 0,E21&lt;&gt;0,F21&lt;&gt;0),(EXP(LN(F21/E21)/(F$3-E$3))-1)*100,0)</f>
        <v>0.86474271634626731</v>
      </c>
      <c r="F79" s="18">
        <f t="shared" si="5"/>
        <v>1.2276857689295539</v>
      </c>
    </row>
    <row r="80" spans="1:6" x14ac:dyDescent="0.2">
      <c r="A80" s="10" t="str">
        <f>$A$22</f>
        <v>Public admin. and defence</v>
      </c>
      <c r="B80" s="18">
        <f t="shared" si="7"/>
        <v>-0.63918417005139894</v>
      </c>
      <c r="C80" s="18">
        <f t="shared" si="8"/>
        <v>6.4953012714207503</v>
      </c>
      <c r="D80" s="18">
        <f t="shared" si="9"/>
        <v>0.47629438386738165</v>
      </c>
      <c r="E80" s="18">
        <f t="shared" si="10"/>
        <v>7.3714720371098608E-2</v>
      </c>
      <c r="F80" s="18">
        <f t="shared" si="5"/>
        <v>0.2077283970629118</v>
      </c>
    </row>
    <row r="81" spans="1:6" x14ac:dyDescent="0.2">
      <c r="A81" s="10" t="str">
        <f>$A$23</f>
        <v>Education</v>
      </c>
      <c r="B81" s="18">
        <f t="shared" si="7"/>
        <v>0.53061942915209048</v>
      </c>
      <c r="C81" s="18">
        <f t="shared" si="8"/>
        <v>-3.3477863695430155</v>
      </c>
      <c r="D81" s="18">
        <f t="shared" si="9"/>
        <v>0.35161403470309605</v>
      </c>
      <c r="E81" s="18">
        <f t="shared" si="10"/>
        <v>0.4702315467974616</v>
      </c>
      <c r="F81" s="18">
        <f t="shared" si="5"/>
        <v>0.43067680559447652</v>
      </c>
    </row>
    <row r="82" spans="1:6" x14ac:dyDescent="0.2">
      <c r="A82" s="10" t="str">
        <f>$A$24</f>
        <v>Health and social work</v>
      </c>
      <c r="B82" s="18">
        <f t="shared" si="7"/>
        <v>-1.2559375415904461</v>
      </c>
      <c r="C82" s="18">
        <f t="shared" si="8"/>
        <v>-3.7634234438525205</v>
      </c>
      <c r="D82" s="18">
        <f t="shared" si="9"/>
        <v>1.7564281768866818</v>
      </c>
      <c r="E82" s="18">
        <f t="shared" si="10"/>
        <v>1.1854184792192024</v>
      </c>
      <c r="F82" s="18">
        <f t="shared" si="5"/>
        <v>1.3753981275254068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0.17446998574934813</v>
      </c>
      <c r="C83" s="18">
        <f t="shared" si="8"/>
        <v>-8.776056745802185</v>
      </c>
      <c r="D83" s="18">
        <f t="shared" si="9"/>
        <v>2.8828373911471195</v>
      </c>
      <c r="E83" s="18">
        <f t="shared" si="10"/>
        <v>1.2883239716204198</v>
      </c>
      <c r="F83" s="18">
        <f t="shared" si="5"/>
        <v>1.81706354570772</v>
      </c>
    </row>
    <row r="84" spans="1:6" x14ac:dyDescent="0.2">
      <c r="A84" s="10" t="str">
        <f>$A$26</f>
        <v>Other services</v>
      </c>
      <c r="B84" s="18">
        <f t="shared" si="7"/>
        <v>3.3968655054526398</v>
      </c>
      <c r="C84" s="18">
        <f t="shared" si="8"/>
        <v>-6.6149773071103146</v>
      </c>
      <c r="D84" s="18">
        <f t="shared" si="9"/>
        <v>0.59155832979294054</v>
      </c>
      <c r="E84" s="18">
        <f t="shared" si="10"/>
        <v>0.22114449004071446</v>
      </c>
      <c r="F84" s="18">
        <f t="shared" si="5"/>
        <v>0.34446396635547938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0.4627205958001035</v>
      </c>
      <c r="C86" s="18">
        <f>IF(AND(D$3-C$3 &lt;&gt; 0,C28&lt;&gt;0,D28&lt;&gt;0),(EXP(LN(D28/C28)/(D$3-C$3))-1)*100,0)</f>
        <v>-0.82073252592750334</v>
      </c>
      <c r="D86" s="18">
        <f>IF(AND(E$3-D$3 &lt;&gt; 0,D28&lt;&gt;0,E28&lt;&gt;0),(EXP(LN(E28/D28)/(E$3-D$3))-1)*100,0)</f>
        <v>0.80750600951529083</v>
      </c>
      <c r="E86" s="18">
        <f>IF(AND(F$3-E$3 &lt;&gt; 0,E28&lt;&gt;0,F28&lt;&gt;0),(EXP(LN(F28/E28)/(F$3-E$3))-1)*100,0)</f>
        <v>0.56917873885600212</v>
      </c>
      <c r="F86" s="18">
        <f>IF(AND(F$3-D$3 &lt;&gt; 0,D28&lt;&gt;0,F28&lt;&gt;0),(EXP(LN(F28/D28)/(F$3-D$3))-1)*100,0)</f>
        <v>0.64855849109184405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-0.77900000000002123</v>
      </c>
      <c r="C90" s="27">
        <f>D5-C5</f>
        <v>3.2450000000000507</v>
      </c>
      <c r="D90" s="27">
        <f t="shared" si="11"/>
        <v>0.66899999999993298</v>
      </c>
      <c r="E90" s="27">
        <f t="shared" si="11"/>
        <v>0.53099999999999881</v>
      </c>
      <c r="F90" s="27">
        <f>F5-D5</f>
        <v>1.1999999999999318</v>
      </c>
    </row>
    <row r="91" spans="1:6" x14ac:dyDescent="0.2">
      <c r="A91" t="str">
        <f>$A$6</f>
        <v>Mining and quarrying</v>
      </c>
      <c r="B91" s="27">
        <f t="shared" si="11"/>
        <v>-0.11999999999999567</v>
      </c>
      <c r="C91" s="27">
        <f t="shared" ref="C91:C105" si="12">D6-C6</f>
        <v>1.8999999999993911E-2</v>
      </c>
      <c r="D91" s="27">
        <f t="shared" si="11"/>
        <v>-0.30199999999999783</v>
      </c>
      <c r="E91" s="27">
        <f t="shared" si="11"/>
        <v>-0.33699999999999686</v>
      </c>
      <c r="F91" s="27">
        <f t="shared" ref="F91:F111" si="13">F6-D6</f>
        <v>-0.63899999999999468</v>
      </c>
    </row>
    <row r="92" spans="1:6" x14ac:dyDescent="0.2">
      <c r="A92" t="str">
        <f>$A$7</f>
        <v>Food drink and tobacco</v>
      </c>
      <c r="B92" s="27">
        <f t="shared" si="11"/>
        <v>0.5420000000000087</v>
      </c>
      <c r="C92" s="27">
        <f t="shared" si="12"/>
        <v>0.28199999999997871</v>
      </c>
      <c r="D92" s="27">
        <f t="shared" si="11"/>
        <v>-0.91899999999999515</v>
      </c>
      <c r="E92" s="27">
        <f t="shared" si="11"/>
        <v>-2.1940000000000044</v>
      </c>
      <c r="F92" s="27">
        <f t="shared" si="13"/>
        <v>-3.1129999999999995</v>
      </c>
    </row>
    <row r="93" spans="1:6" x14ac:dyDescent="0.2">
      <c r="A93" t="str">
        <f>$A$8</f>
        <v>Engineering</v>
      </c>
      <c r="B93" s="27">
        <f t="shared" si="11"/>
        <v>0.48199999999996024</v>
      </c>
      <c r="C93" s="27">
        <f t="shared" si="12"/>
        <v>-0.40299999999999336</v>
      </c>
      <c r="D93" s="27">
        <f t="shared" si="11"/>
        <v>-0.46700000000001474</v>
      </c>
      <c r="E93" s="27">
        <f t="shared" si="11"/>
        <v>-1.9119999999999813</v>
      </c>
      <c r="F93" s="27">
        <f t="shared" si="13"/>
        <v>-2.378999999999996</v>
      </c>
    </row>
    <row r="94" spans="1:6" x14ac:dyDescent="0.2">
      <c r="A94" t="str">
        <f>$A$9</f>
        <v>Rest of manufacturing</v>
      </c>
      <c r="B94" s="27">
        <f t="shared" si="11"/>
        <v>1.740999999999886</v>
      </c>
      <c r="C94" s="27">
        <f t="shared" si="12"/>
        <v>0.52800000000022607</v>
      </c>
      <c r="D94" s="27">
        <f t="shared" si="11"/>
        <v>-3.0259999999999678</v>
      </c>
      <c r="E94" s="27">
        <f t="shared" si="11"/>
        <v>-8.7000000000124089E-2</v>
      </c>
      <c r="F94" s="27">
        <f t="shared" si="13"/>
        <v>-3.1130000000000919</v>
      </c>
    </row>
    <row r="95" spans="1:6" x14ac:dyDescent="0.2">
      <c r="A95" t="str">
        <f>$A$10</f>
        <v>Electricity and gas</v>
      </c>
      <c r="B95" s="27">
        <f t="shared" si="11"/>
        <v>2.4349999999999987</v>
      </c>
      <c r="C95" s="27">
        <f t="shared" si="12"/>
        <v>2.3309999999999986</v>
      </c>
      <c r="D95" s="27">
        <f t="shared" si="11"/>
        <v>-0.42699999999999516</v>
      </c>
      <c r="E95" s="27">
        <f t="shared" si="11"/>
        <v>-0.22600000000000531</v>
      </c>
      <c r="F95" s="27">
        <f t="shared" si="13"/>
        <v>-0.65300000000000047</v>
      </c>
    </row>
    <row r="96" spans="1:6" x14ac:dyDescent="0.2">
      <c r="A96" t="str">
        <f>$A$11</f>
        <v>Water and sewerage</v>
      </c>
      <c r="B96" s="27">
        <f t="shared" si="11"/>
        <v>-6.7000000000007276E-2</v>
      </c>
      <c r="C96" s="27">
        <f t="shared" si="12"/>
        <v>-0.45100000000000318</v>
      </c>
      <c r="D96" s="27">
        <f t="shared" si="11"/>
        <v>0.32800000000001361</v>
      </c>
      <c r="E96" s="27">
        <f t="shared" si="11"/>
        <v>0.53099999999998815</v>
      </c>
      <c r="F96" s="27">
        <f t="shared" si="13"/>
        <v>0.85900000000000176</v>
      </c>
    </row>
    <row r="97" spans="1:6" x14ac:dyDescent="0.2">
      <c r="A97" t="str">
        <f>$A$12</f>
        <v>Construction</v>
      </c>
      <c r="B97" s="27">
        <f t="shared" si="11"/>
        <v>3.4799999999998334</v>
      </c>
      <c r="C97" s="27">
        <f t="shared" si="12"/>
        <v>-1.1409999999998348</v>
      </c>
      <c r="D97" s="27">
        <f t="shared" si="11"/>
        <v>6.0679999999998273</v>
      </c>
      <c r="E97" s="27">
        <f t="shared" si="11"/>
        <v>8.3780000000000854</v>
      </c>
      <c r="F97" s="27">
        <f t="shared" si="13"/>
        <v>14.445999999999913</v>
      </c>
    </row>
    <row r="98" spans="1:6" x14ac:dyDescent="0.2">
      <c r="A98" t="str">
        <f>$A$13</f>
        <v>Wholesale and retail trade</v>
      </c>
      <c r="B98" s="27">
        <f t="shared" si="11"/>
        <v>-1.5040000000002749</v>
      </c>
      <c r="C98" s="27">
        <f t="shared" si="12"/>
        <v>2.5580000000003054</v>
      </c>
      <c r="D98" s="27">
        <f t="shared" si="11"/>
        <v>0.5799999999998704</v>
      </c>
      <c r="E98" s="27">
        <f t="shared" si="11"/>
        <v>0.89600000000010027</v>
      </c>
      <c r="F98" s="27">
        <f t="shared" si="13"/>
        <v>1.4759999999999707</v>
      </c>
    </row>
    <row r="99" spans="1:6" x14ac:dyDescent="0.2">
      <c r="A99" t="str">
        <f>$A$14</f>
        <v>Transport and storage</v>
      </c>
      <c r="B99" s="27">
        <f t="shared" si="11"/>
        <v>-0.25600000000008549</v>
      </c>
      <c r="C99" s="27">
        <f t="shared" si="12"/>
        <v>-0.57299999999995066</v>
      </c>
      <c r="D99" s="27">
        <f t="shared" si="11"/>
        <v>1.0280000000000058</v>
      </c>
      <c r="E99" s="27">
        <f t="shared" si="11"/>
        <v>-1.5999999999927184E-2</v>
      </c>
      <c r="F99" s="27">
        <f t="shared" si="13"/>
        <v>1.0120000000000786</v>
      </c>
    </row>
    <row r="100" spans="1:6" x14ac:dyDescent="0.2">
      <c r="A100" t="str">
        <f>$A$15</f>
        <v>Accommodation and food</v>
      </c>
      <c r="B100" s="27">
        <f t="shared" si="11"/>
        <v>12.893000000000185</v>
      </c>
      <c r="C100" s="27">
        <f t="shared" si="12"/>
        <v>-3.0530000000000399</v>
      </c>
      <c r="D100" s="27">
        <f t="shared" si="11"/>
        <v>6.0609999999999644</v>
      </c>
      <c r="E100" s="27">
        <f t="shared" si="11"/>
        <v>11.512999999999892</v>
      </c>
      <c r="F100" s="27">
        <f t="shared" si="13"/>
        <v>17.573999999999856</v>
      </c>
    </row>
    <row r="101" spans="1:6" x14ac:dyDescent="0.2">
      <c r="A101" t="str">
        <f>$A$16</f>
        <v>Media</v>
      </c>
      <c r="B101" s="27">
        <f t="shared" si="11"/>
        <v>1.2780000000000014</v>
      </c>
      <c r="C101" s="27">
        <f t="shared" si="12"/>
        <v>-0.40100000000000779</v>
      </c>
      <c r="D101" s="27">
        <f t="shared" si="11"/>
        <v>-0.1279999999999788</v>
      </c>
      <c r="E101" s="27">
        <f t="shared" si="11"/>
        <v>-9.3000000000007077E-2</v>
      </c>
      <c r="F101" s="27">
        <f t="shared" si="13"/>
        <v>-0.22099999999998587</v>
      </c>
    </row>
    <row r="102" spans="1:6" x14ac:dyDescent="0.2">
      <c r="A102" t="str">
        <f>$A$17</f>
        <v>Information technology</v>
      </c>
      <c r="B102" s="27">
        <f t="shared" si="11"/>
        <v>-3.1759999999999966</v>
      </c>
      <c r="C102" s="27">
        <f t="shared" si="12"/>
        <v>-0.52199999999996116</v>
      </c>
      <c r="D102" s="27">
        <f t="shared" si="11"/>
        <v>0.8619999999999699</v>
      </c>
      <c r="E102" s="27">
        <f t="shared" si="11"/>
        <v>0.92300000000003024</v>
      </c>
      <c r="F102" s="27">
        <f t="shared" si="13"/>
        <v>1.7850000000000001</v>
      </c>
    </row>
    <row r="103" spans="1:6" x14ac:dyDescent="0.2">
      <c r="A103" t="str">
        <f>$A$18</f>
        <v>Finance and insurance</v>
      </c>
      <c r="B103" s="27">
        <f t="shared" si="11"/>
        <v>-1.3350000000000026</v>
      </c>
      <c r="C103" s="27">
        <f t="shared" si="12"/>
        <v>1.8170000000000073</v>
      </c>
      <c r="D103" s="27">
        <f t="shared" si="11"/>
        <v>-1.4000000000006452E-2</v>
      </c>
      <c r="E103" s="27">
        <f t="shared" si="11"/>
        <v>-0.68699999999996031</v>
      </c>
      <c r="F103" s="27">
        <f t="shared" si="13"/>
        <v>-0.70099999999996676</v>
      </c>
    </row>
    <row r="104" spans="1:6" x14ac:dyDescent="0.2">
      <c r="A104" t="str">
        <f>$A$19</f>
        <v>Real estate</v>
      </c>
      <c r="B104" s="27">
        <f t="shared" si="11"/>
        <v>0.19599999999996065</v>
      </c>
      <c r="C104" s="27">
        <f t="shared" si="12"/>
        <v>0.52199999999996116</v>
      </c>
      <c r="D104" s="27">
        <f t="shared" si="11"/>
        <v>-1.4779999999999855</v>
      </c>
      <c r="E104" s="27">
        <f t="shared" si="11"/>
        <v>8.7000000000047706E-2</v>
      </c>
      <c r="F104" s="27">
        <f t="shared" si="13"/>
        <v>-1.3909999999999378</v>
      </c>
    </row>
    <row r="105" spans="1:6" x14ac:dyDescent="0.2">
      <c r="A105" t="str">
        <f>$A$20</f>
        <v>Professional services</v>
      </c>
      <c r="B105" s="27">
        <f t="shared" si="11"/>
        <v>1.7120000000001454</v>
      </c>
      <c r="C105" s="27">
        <f t="shared" si="12"/>
        <v>-1.498000000000232</v>
      </c>
      <c r="D105" s="27">
        <f t="shared" si="11"/>
        <v>3.9950000000000898</v>
      </c>
      <c r="E105" s="27">
        <f t="shared" si="11"/>
        <v>5.9219999999999544</v>
      </c>
      <c r="F105" s="27">
        <f t="shared" si="13"/>
        <v>9.9170000000000442</v>
      </c>
    </row>
    <row r="106" spans="1:6" x14ac:dyDescent="0.2">
      <c r="A106" s="10" t="str">
        <f>$A$21</f>
        <v>Support services</v>
      </c>
      <c r="B106" s="27">
        <f t="shared" ref="B106:B111" si="14">C21-B21</f>
        <v>0.89700000000000557</v>
      </c>
      <c r="C106" s="27">
        <f t="shared" ref="C106:C111" si="15">D21-C21</f>
        <v>-1.6479999999999535</v>
      </c>
      <c r="D106" s="27">
        <f t="shared" ref="D106:D111" si="16">E21-D21</f>
        <v>5.2539999999999978</v>
      </c>
      <c r="E106" s="27">
        <f t="shared" ref="E106:E111" si="17">F21-E21</f>
        <v>5.1139999999999972</v>
      </c>
      <c r="F106" s="27">
        <f t="shared" si="13"/>
        <v>10.367999999999995</v>
      </c>
    </row>
    <row r="107" spans="1:6" x14ac:dyDescent="0.2">
      <c r="A107" s="10" t="str">
        <f>$A$22</f>
        <v>Public admin. and defence</v>
      </c>
      <c r="B107" s="27">
        <f t="shared" si="14"/>
        <v>-1.0339999999999705</v>
      </c>
      <c r="C107" s="27">
        <f t="shared" si="15"/>
        <v>2.5850000000000293</v>
      </c>
      <c r="D107" s="27">
        <f t="shared" si="16"/>
        <v>1.0189999999999415</v>
      </c>
      <c r="E107" s="27">
        <f t="shared" si="17"/>
        <v>0.32099999999990558</v>
      </c>
      <c r="F107" s="27">
        <f t="shared" si="13"/>
        <v>1.3399999999998471</v>
      </c>
    </row>
    <row r="108" spans="1:6" x14ac:dyDescent="0.2">
      <c r="A108" s="10" t="str">
        <f>$A$23</f>
        <v>Education</v>
      </c>
      <c r="B108" s="27">
        <f t="shared" si="14"/>
        <v>1.6279999999998438</v>
      </c>
      <c r="C108" s="27">
        <f t="shared" si="15"/>
        <v>-2.6019999999999186</v>
      </c>
      <c r="D108" s="27">
        <f t="shared" si="16"/>
        <v>1.3299999999998704</v>
      </c>
      <c r="E108" s="27">
        <f t="shared" si="17"/>
        <v>3.6719999999999686</v>
      </c>
      <c r="F108" s="27">
        <f t="shared" si="13"/>
        <v>5.001999999999839</v>
      </c>
    </row>
    <row r="109" spans="1:6" x14ac:dyDescent="0.2">
      <c r="A109" s="10" t="str">
        <f>$A$24</f>
        <v>Health and social work</v>
      </c>
      <c r="B109" s="27">
        <f t="shared" si="14"/>
        <v>-6.4029999999997784</v>
      </c>
      <c r="C109" s="27">
        <f t="shared" si="15"/>
        <v>-4.6470000000002187</v>
      </c>
      <c r="D109" s="27">
        <f t="shared" si="16"/>
        <v>10.809000000000211</v>
      </c>
      <c r="E109" s="27">
        <f t="shared" si="17"/>
        <v>16.213999999999828</v>
      </c>
      <c r="F109" s="27">
        <f t="shared" si="13"/>
        <v>27.023000000000039</v>
      </c>
    </row>
    <row r="110" spans="1:6" x14ac:dyDescent="0.2">
      <c r="A110" s="10" t="str">
        <f>$A$25</f>
        <v>Arts and entertainment</v>
      </c>
      <c r="B110" s="27">
        <f t="shared" si="14"/>
        <v>0.19200000000000728</v>
      </c>
      <c r="C110" s="27">
        <f t="shared" si="15"/>
        <v>-2.4250000000000611</v>
      </c>
      <c r="D110" s="27">
        <f t="shared" si="16"/>
        <v>3.8490000000000677</v>
      </c>
      <c r="E110" s="27">
        <f t="shared" si="17"/>
        <v>3.9679999999999858</v>
      </c>
      <c r="F110" s="27">
        <f t="shared" si="13"/>
        <v>7.8170000000000535</v>
      </c>
    </row>
    <row r="111" spans="1:6" x14ac:dyDescent="0.2">
      <c r="A111" s="10" t="str">
        <f>$A$26</f>
        <v>Other services</v>
      </c>
      <c r="B111" s="27">
        <f t="shared" si="14"/>
        <v>3.3070000000000128</v>
      </c>
      <c r="C111" s="27">
        <f t="shared" si="15"/>
        <v>-1.7489999999999668</v>
      </c>
      <c r="D111" s="27">
        <f t="shared" si="16"/>
        <v>0.73899999999994748</v>
      </c>
      <c r="E111" s="27">
        <f t="shared" si="17"/>
        <v>0.5680000000000156</v>
      </c>
      <c r="F111" s="27">
        <f t="shared" si="13"/>
        <v>1.3069999999999631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16.108999999999583</v>
      </c>
      <c r="C113" s="29">
        <f>D28-C28</f>
        <v>-7.225999999999317</v>
      </c>
      <c r="D113" s="29">
        <f>E28-D28</f>
        <v>35.829999999999586</v>
      </c>
      <c r="E113" s="29">
        <f>F28-E28</f>
        <v>53.086000000000013</v>
      </c>
      <c r="F113" s="29">
        <f>F28-D28</f>
        <v>88.915999999999599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Heart of the South-West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27.839000000000041</v>
      </c>
      <c r="C7" s="31">
        <f>'Ind T1'!C7</f>
        <v>29.308000000000014</v>
      </c>
      <c r="D7" s="31">
        <f>'Ind T1'!D7</f>
        <v>34.452000000000055</v>
      </c>
      <c r="E7" s="31">
        <f>'Ind T1'!E7</f>
        <v>34.720000000000013</v>
      </c>
      <c r="F7" s="31">
        <f>'Ind T1'!F7</f>
        <v>35.218999999999994</v>
      </c>
      <c r="H7" s="31">
        <f>C7-B7</f>
        <v>1.4689999999999728</v>
      </c>
      <c r="I7" s="31">
        <f>D7-C7</f>
        <v>5.144000000000041</v>
      </c>
      <c r="J7" s="31">
        <f>E7-D7</f>
        <v>0.26799999999995805</v>
      </c>
      <c r="K7" s="31">
        <f>F7-E7</f>
        <v>0.49899999999998101</v>
      </c>
      <c r="L7" s="31">
        <f>F7-D7</f>
        <v>0.76699999999993906</v>
      </c>
    </row>
    <row r="8" spans="1:12" x14ac:dyDescent="0.2">
      <c r="A8" t="str">
        <f>'Ind T2'!A5</f>
        <v>Agriculture</v>
      </c>
      <c r="B8" s="32">
        <f>'Ind T2'!B5</f>
        <v>18.276000000000032</v>
      </c>
      <c r="C8" s="32">
        <f>'Ind T2'!C5</f>
        <v>17.497000000000011</v>
      </c>
      <c r="D8" s="32">
        <f>'Ind T2'!D5</f>
        <v>20.742000000000061</v>
      </c>
      <c r="E8" s="32">
        <f>'Ind T2'!E5</f>
        <v>21.410999999999994</v>
      </c>
      <c r="F8" s="32">
        <f>'Ind T2'!F5</f>
        <v>21.941999999999993</v>
      </c>
      <c r="H8" s="11">
        <f t="shared" ref="H8:H40" si="0">C8-B8</f>
        <v>-0.77900000000002123</v>
      </c>
      <c r="I8" s="31">
        <f t="shared" ref="I8:I38" si="1">D8-C8</f>
        <v>3.2450000000000507</v>
      </c>
      <c r="J8" s="11">
        <f t="shared" ref="J8:J38" si="2">E8-D8</f>
        <v>0.66899999999993298</v>
      </c>
      <c r="K8" s="11">
        <f t="shared" ref="K8:K38" si="3">F8-E8</f>
        <v>0.53099999999999881</v>
      </c>
      <c r="L8" s="31">
        <f t="shared" ref="L8:L40" si="4">F8-D8</f>
        <v>1.1999999999999318</v>
      </c>
    </row>
    <row r="9" spans="1:12" x14ac:dyDescent="0.2">
      <c r="A9" t="str">
        <f>'Ind T2'!A6</f>
        <v>Mining and quarrying</v>
      </c>
      <c r="B9" s="32">
        <f>'Ind T2'!B6</f>
        <v>1.5829999999999982</v>
      </c>
      <c r="C9" s="32">
        <f>'Ind T2'!C6</f>
        <v>1.4630000000000025</v>
      </c>
      <c r="D9" s="32">
        <f>'Ind T2'!D6</f>
        <v>1.4819999999999964</v>
      </c>
      <c r="E9" s="32">
        <f>'Ind T2'!E6</f>
        <v>1.1799999999999986</v>
      </c>
      <c r="F9" s="32">
        <f>'Ind T2'!F6</f>
        <v>0.84300000000000175</v>
      </c>
      <c r="H9" s="11">
        <f t="shared" si="0"/>
        <v>-0.11999999999999567</v>
      </c>
      <c r="I9" s="31">
        <f t="shared" si="1"/>
        <v>1.8999999999993911E-2</v>
      </c>
      <c r="J9" s="11">
        <f t="shared" si="2"/>
        <v>-0.30199999999999783</v>
      </c>
      <c r="K9" s="11">
        <f t="shared" si="3"/>
        <v>-0.33699999999999686</v>
      </c>
      <c r="L9" s="31">
        <f t="shared" si="4"/>
        <v>-0.63899999999999468</v>
      </c>
    </row>
    <row r="10" spans="1:12" x14ac:dyDescent="0.2">
      <c r="A10" t="str">
        <f>'Ind T2'!A10</f>
        <v>Electricity and gas</v>
      </c>
      <c r="B10" s="32">
        <f>'Ind T2'!B10</f>
        <v>1.9569999999999999</v>
      </c>
      <c r="C10" s="32">
        <f>'Ind T2'!C10</f>
        <v>4.3919999999999986</v>
      </c>
      <c r="D10" s="32">
        <f>'Ind T2'!D10</f>
        <v>6.7229999999999972</v>
      </c>
      <c r="E10" s="32">
        <f>'Ind T2'!E10</f>
        <v>6.296000000000002</v>
      </c>
      <c r="F10" s="32">
        <f>'Ind T2'!F10</f>
        <v>6.0699999999999967</v>
      </c>
      <c r="H10" s="11">
        <f t="shared" si="0"/>
        <v>2.4349999999999987</v>
      </c>
      <c r="I10" s="31">
        <f t="shared" si="1"/>
        <v>2.3309999999999986</v>
      </c>
      <c r="J10" s="11">
        <f t="shared" si="2"/>
        <v>-0.42699999999999516</v>
      </c>
      <c r="K10" s="11">
        <f t="shared" si="3"/>
        <v>-0.22600000000000531</v>
      </c>
      <c r="L10" s="31">
        <f t="shared" si="4"/>
        <v>-0.65300000000000047</v>
      </c>
    </row>
    <row r="11" spans="1:12" x14ac:dyDescent="0.2">
      <c r="A11" t="str">
        <f>'Ind T2'!A11</f>
        <v>Water and sewerage</v>
      </c>
      <c r="B11" s="32">
        <f>'Ind T2'!B11</f>
        <v>6.0230000000000121</v>
      </c>
      <c r="C11" s="32">
        <f>'Ind T2'!C11</f>
        <v>5.9560000000000048</v>
      </c>
      <c r="D11" s="32">
        <f>'Ind T2'!D11</f>
        <v>5.5050000000000017</v>
      </c>
      <c r="E11" s="32">
        <f>'Ind T2'!E11</f>
        <v>5.8330000000000153</v>
      </c>
      <c r="F11" s="32">
        <f>'Ind T2'!F11</f>
        <v>6.3640000000000034</v>
      </c>
      <c r="H11" s="11">
        <f t="shared" ref="H11" si="5">C11-B11</f>
        <v>-6.7000000000007276E-2</v>
      </c>
      <c r="I11" s="31">
        <f t="shared" ref="I11" si="6">D11-C11</f>
        <v>-0.45100000000000318</v>
      </c>
      <c r="J11" s="11">
        <f t="shared" ref="J11" si="7">E11-D11</f>
        <v>0.32800000000001361</v>
      </c>
      <c r="K11" s="11">
        <f t="shared" ref="K11" si="8">F11-E11</f>
        <v>0.53099999999998815</v>
      </c>
      <c r="L11" s="31">
        <f t="shared" si="4"/>
        <v>0.85900000000000176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73.769000000000034</v>
      </c>
      <c r="C13" s="31">
        <f>'Ind T1'!C8</f>
        <v>76.533999999999878</v>
      </c>
      <c r="D13" s="31">
        <f>'Ind T1'!D8</f>
        <v>76.941000000000102</v>
      </c>
      <c r="E13" s="31">
        <f>'Ind T1'!E8</f>
        <v>72.529000000000124</v>
      </c>
      <c r="F13" s="31">
        <f>'Ind T1'!F8</f>
        <v>68.336000000000013</v>
      </c>
      <c r="H13" s="31">
        <f t="shared" si="0"/>
        <v>2.7649999999998442</v>
      </c>
      <c r="I13" s="31">
        <f t="shared" si="1"/>
        <v>0.40700000000022385</v>
      </c>
      <c r="J13" s="31">
        <f t="shared" si="2"/>
        <v>-4.4119999999999777</v>
      </c>
      <c r="K13" s="31">
        <f t="shared" si="3"/>
        <v>-4.1930000000001115</v>
      </c>
      <c r="L13" s="31">
        <f t="shared" si="4"/>
        <v>-8.6050000000000892</v>
      </c>
    </row>
    <row r="14" spans="1:12" x14ac:dyDescent="0.2">
      <c r="A14" t="str">
        <f>'Ind T2'!A7</f>
        <v>Food drink and tobacco</v>
      </c>
      <c r="B14" s="32">
        <f>'Ind T2'!B7</f>
        <v>13.635999999999994</v>
      </c>
      <c r="C14" s="32">
        <f>'Ind T2'!C7</f>
        <v>14.178000000000003</v>
      </c>
      <c r="D14" s="32">
        <f>'Ind T2'!D7</f>
        <v>14.459999999999981</v>
      </c>
      <c r="E14" s="32">
        <f>'Ind T2'!E7</f>
        <v>13.540999999999986</v>
      </c>
      <c r="F14" s="32">
        <f>'Ind T2'!F7</f>
        <v>11.346999999999982</v>
      </c>
      <c r="H14" s="11">
        <f t="shared" si="0"/>
        <v>0.5420000000000087</v>
      </c>
      <c r="I14" s="31">
        <f t="shared" si="1"/>
        <v>0.28199999999997871</v>
      </c>
      <c r="J14" s="11">
        <f t="shared" si="2"/>
        <v>-0.91899999999999515</v>
      </c>
      <c r="K14" s="11">
        <f t="shared" si="3"/>
        <v>-2.1940000000000044</v>
      </c>
      <c r="L14" s="31">
        <f t="shared" si="4"/>
        <v>-3.1129999999999995</v>
      </c>
    </row>
    <row r="15" spans="1:12" x14ac:dyDescent="0.2">
      <c r="A15" t="str">
        <f>'Ind T2'!A8</f>
        <v>Engineering</v>
      </c>
      <c r="B15" s="32">
        <f>'Ind T2'!B8</f>
        <v>12.127000000000031</v>
      </c>
      <c r="C15" s="32">
        <f>'Ind T2'!C8</f>
        <v>12.608999999999991</v>
      </c>
      <c r="D15" s="32">
        <f>'Ind T2'!D8</f>
        <v>12.205999999999998</v>
      </c>
      <c r="E15" s="32">
        <f>'Ind T2'!E8</f>
        <v>11.738999999999983</v>
      </c>
      <c r="F15" s="32">
        <f>'Ind T2'!F8</f>
        <v>9.8270000000000017</v>
      </c>
      <c r="H15" s="11">
        <f t="shared" si="0"/>
        <v>0.48199999999996024</v>
      </c>
      <c r="I15" s="31">
        <f t="shared" si="1"/>
        <v>-0.40299999999999336</v>
      </c>
      <c r="J15" s="11">
        <f t="shared" si="2"/>
        <v>-0.46700000000001474</v>
      </c>
      <c r="K15" s="11">
        <f t="shared" si="3"/>
        <v>-1.9119999999999813</v>
      </c>
      <c r="L15" s="31">
        <f t="shared" si="4"/>
        <v>-2.378999999999996</v>
      </c>
    </row>
    <row r="16" spans="1:12" x14ac:dyDescent="0.2">
      <c r="A16" t="str">
        <f>'Ind T2'!A9</f>
        <v>Rest of manufacturing</v>
      </c>
      <c r="B16" s="32">
        <f>'Ind T2'!B9</f>
        <v>48.006000000000007</v>
      </c>
      <c r="C16" s="32">
        <f>'Ind T2'!C9</f>
        <v>49.746999999999893</v>
      </c>
      <c r="D16" s="32">
        <f>'Ind T2'!D9</f>
        <v>50.275000000000119</v>
      </c>
      <c r="E16" s="32">
        <f>'Ind T2'!E9</f>
        <v>47.249000000000152</v>
      </c>
      <c r="F16" s="32">
        <f>'Ind T2'!F9</f>
        <v>47.162000000000027</v>
      </c>
      <c r="H16" s="11">
        <f t="shared" si="0"/>
        <v>1.740999999999886</v>
      </c>
      <c r="I16" s="31">
        <f t="shared" si="1"/>
        <v>0.52800000000022607</v>
      </c>
      <c r="J16" s="11">
        <f t="shared" si="2"/>
        <v>-3.0259999999999678</v>
      </c>
      <c r="K16" s="11">
        <f t="shared" si="3"/>
        <v>-8.7000000000124089E-2</v>
      </c>
      <c r="L16" s="31">
        <f t="shared" si="4"/>
        <v>-3.1130000000000919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64.0180000000001</v>
      </c>
      <c r="C18" s="31">
        <f>'Ind T1'!C9</f>
        <v>67.497999999999934</v>
      </c>
      <c r="D18" s="31">
        <f>'Ind T1'!D9</f>
        <v>66.357000000000099</v>
      </c>
      <c r="E18" s="31">
        <f>'Ind T1'!E9</f>
        <v>72.424999999999926</v>
      </c>
      <c r="F18" s="31">
        <f>'Ind T1'!F9</f>
        <v>80.803000000000011</v>
      </c>
      <c r="H18" s="31">
        <f t="shared" si="0"/>
        <v>3.4799999999998334</v>
      </c>
      <c r="I18" s="31">
        <f t="shared" si="1"/>
        <v>-1.1409999999998348</v>
      </c>
      <c r="J18" s="31">
        <f t="shared" si="2"/>
        <v>6.0679999999998273</v>
      </c>
      <c r="K18" s="31">
        <f t="shared" si="3"/>
        <v>8.3780000000000854</v>
      </c>
      <c r="L18" s="31">
        <f t="shared" si="4"/>
        <v>14.445999999999913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235.86799999999985</v>
      </c>
      <c r="C20" s="31">
        <f>'Ind T1'!C10</f>
        <v>247.00099999999969</v>
      </c>
      <c r="D20" s="31">
        <f>'Ind T1'!D10</f>
        <v>245.93300000000002</v>
      </c>
      <c r="E20" s="31">
        <f>'Ind T1'!E10</f>
        <v>253.60199999999986</v>
      </c>
      <c r="F20" s="31">
        <f>'Ind T1'!F10</f>
        <v>265.99499999999989</v>
      </c>
      <c r="H20" s="31">
        <f t="shared" si="0"/>
        <v>11.132999999999839</v>
      </c>
      <c r="I20" s="31">
        <f t="shared" si="1"/>
        <v>-1.067999999999671</v>
      </c>
      <c r="J20" s="31">
        <f t="shared" si="2"/>
        <v>7.6689999999998406</v>
      </c>
      <c r="K20" s="31">
        <f t="shared" si="3"/>
        <v>12.393000000000029</v>
      </c>
      <c r="L20" s="31">
        <f t="shared" si="4"/>
        <v>20.06199999999987</v>
      </c>
    </row>
    <row r="21" spans="1:12" x14ac:dyDescent="0.2">
      <c r="A21" s="10" t="str">
        <f>'Ind T2'!A13</f>
        <v>Wholesale and retail trade</v>
      </c>
      <c r="B21" s="32">
        <f>'Ind T2'!B13</f>
        <v>132.27599999999995</v>
      </c>
      <c r="C21" s="32">
        <f>'Ind T2'!C13</f>
        <v>130.77199999999968</v>
      </c>
      <c r="D21" s="32">
        <f>'Ind T2'!D13</f>
        <v>133.32999999999998</v>
      </c>
      <c r="E21" s="32">
        <f>'Ind T2'!E13</f>
        <v>133.90999999999985</v>
      </c>
      <c r="F21" s="32">
        <f>'Ind T2'!F13</f>
        <v>134.80599999999995</v>
      </c>
      <c r="H21" s="11">
        <f t="shared" si="0"/>
        <v>-1.5040000000002749</v>
      </c>
      <c r="I21" s="31">
        <f t="shared" si="1"/>
        <v>2.5580000000003054</v>
      </c>
      <c r="J21" s="11">
        <f t="shared" si="2"/>
        <v>0.5799999999998704</v>
      </c>
      <c r="K21" s="11">
        <f t="shared" si="3"/>
        <v>0.89600000000010027</v>
      </c>
      <c r="L21" s="31">
        <f t="shared" si="4"/>
        <v>1.4759999999999707</v>
      </c>
    </row>
    <row r="22" spans="1:12" x14ac:dyDescent="0.2">
      <c r="A22" s="10" t="str">
        <f>'Ind T2'!A14</f>
        <v>Transport and storage</v>
      </c>
      <c r="B22" s="32">
        <f>'Ind T2'!B14</f>
        <v>34.83900000000007</v>
      </c>
      <c r="C22" s="32">
        <f>'Ind T2'!C14</f>
        <v>34.582999999999984</v>
      </c>
      <c r="D22" s="32">
        <f>'Ind T2'!D14</f>
        <v>34.010000000000034</v>
      </c>
      <c r="E22" s="32">
        <f>'Ind T2'!E14</f>
        <v>35.038000000000039</v>
      </c>
      <c r="F22" s="32">
        <f>'Ind T2'!F14</f>
        <v>35.022000000000112</v>
      </c>
      <c r="H22" s="11">
        <f t="shared" si="0"/>
        <v>-0.25600000000008549</v>
      </c>
      <c r="I22" s="31">
        <f t="shared" si="1"/>
        <v>-0.57299999999995066</v>
      </c>
      <c r="J22" s="11">
        <f t="shared" si="2"/>
        <v>1.0280000000000058</v>
      </c>
      <c r="K22" s="11">
        <f t="shared" si="3"/>
        <v>-1.5999999999927184E-2</v>
      </c>
      <c r="L22" s="31">
        <f t="shared" si="4"/>
        <v>1.0120000000000786</v>
      </c>
    </row>
    <row r="23" spans="1:12" x14ac:dyDescent="0.2">
      <c r="A23" s="10" t="str">
        <f>'Ind T2'!A15</f>
        <v>Accommodation and food</v>
      </c>
      <c r="B23" s="32">
        <f>'Ind T2'!B15</f>
        <v>68.752999999999844</v>
      </c>
      <c r="C23" s="32">
        <f>'Ind T2'!C15</f>
        <v>81.646000000000029</v>
      </c>
      <c r="D23" s="32">
        <f>'Ind T2'!D15</f>
        <v>78.592999999999989</v>
      </c>
      <c r="E23" s="32">
        <f>'Ind T2'!E15</f>
        <v>84.653999999999954</v>
      </c>
      <c r="F23" s="32">
        <f>'Ind T2'!F15</f>
        <v>96.166999999999845</v>
      </c>
      <c r="H23" s="11">
        <f t="shared" si="0"/>
        <v>12.893000000000185</v>
      </c>
      <c r="I23" s="31">
        <f t="shared" si="1"/>
        <v>-3.0530000000000399</v>
      </c>
      <c r="J23" s="11">
        <f t="shared" si="2"/>
        <v>6.0609999999999644</v>
      </c>
      <c r="K23" s="11">
        <f t="shared" si="3"/>
        <v>11.512999999999892</v>
      </c>
      <c r="L23" s="31">
        <f t="shared" si="4"/>
        <v>17.573999999999856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216.02199999999996</v>
      </c>
      <c r="C25" s="31">
        <f>'Ind T1'!C11</f>
        <v>219.09300000000013</v>
      </c>
      <c r="D25" s="31">
        <f>'Ind T1'!D11</f>
        <v>213.18899999999988</v>
      </c>
      <c r="E25" s="31">
        <f>'Ind T1'!E11</f>
        <v>226.268</v>
      </c>
      <c r="F25" s="31">
        <f>'Ind T1'!F11</f>
        <v>242.07000000000005</v>
      </c>
      <c r="H25" s="31">
        <f t="shared" si="0"/>
        <v>3.0710000000001685</v>
      </c>
      <c r="I25" s="31">
        <f t="shared" si="1"/>
        <v>-5.9040000000002522</v>
      </c>
      <c r="J25" s="31">
        <f t="shared" si="2"/>
        <v>13.079000000000121</v>
      </c>
      <c r="K25" s="31">
        <f t="shared" si="3"/>
        <v>15.802000000000049</v>
      </c>
      <c r="L25" s="31">
        <f t="shared" si="4"/>
        <v>28.881000000000171</v>
      </c>
    </row>
    <row r="26" spans="1:12" x14ac:dyDescent="0.2">
      <c r="A26" s="10" t="str">
        <f>'Ind T2'!A16</f>
        <v>Media</v>
      </c>
      <c r="B26" s="11">
        <f>'Ind T2'!B16</f>
        <v>4.3999999999999995</v>
      </c>
      <c r="C26" s="11">
        <f>'Ind T2'!C16</f>
        <v>5.6780000000000008</v>
      </c>
      <c r="D26" s="11">
        <f>'Ind T2'!D16</f>
        <v>5.276999999999993</v>
      </c>
      <c r="E26" s="11">
        <f>'Ind T2'!E16</f>
        <v>5.1490000000000142</v>
      </c>
      <c r="F26" s="11">
        <f>'Ind T2'!F16</f>
        <v>5.0560000000000072</v>
      </c>
      <c r="H26" s="11">
        <f t="shared" si="0"/>
        <v>1.2780000000000014</v>
      </c>
      <c r="I26" s="31">
        <f t="shared" si="1"/>
        <v>-0.40100000000000779</v>
      </c>
      <c r="J26" s="11">
        <f t="shared" si="2"/>
        <v>-0.1279999999999788</v>
      </c>
      <c r="K26" s="11">
        <f t="shared" si="3"/>
        <v>-9.3000000000007077E-2</v>
      </c>
      <c r="L26" s="31">
        <f t="shared" si="4"/>
        <v>-0.22099999999998587</v>
      </c>
    </row>
    <row r="27" spans="1:12" x14ac:dyDescent="0.2">
      <c r="A27" s="10" t="str">
        <f>'Ind T2'!A17</f>
        <v>Information technology</v>
      </c>
      <c r="B27" s="11">
        <f>'Ind T2'!B17</f>
        <v>17.798999999999975</v>
      </c>
      <c r="C27" s="11">
        <f>'Ind T2'!C17</f>
        <v>14.622999999999978</v>
      </c>
      <c r="D27" s="11">
        <f>'Ind T2'!D17</f>
        <v>14.101000000000017</v>
      </c>
      <c r="E27" s="11">
        <f>'Ind T2'!E17</f>
        <v>14.962999999999987</v>
      </c>
      <c r="F27" s="11">
        <f>'Ind T2'!F17</f>
        <v>15.886000000000017</v>
      </c>
      <c r="H27" s="11">
        <f t="shared" si="0"/>
        <v>-3.1759999999999966</v>
      </c>
      <c r="I27" s="31">
        <f t="shared" si="1"/>
        <v>-0.52199999999996116</v>
      </c>
      <c r="J27" s="11">
        <f t="shared" si="2"/>
        <v>0.8619999999999699</v>
      </c>
      <c r="K27" s="11">
        <f t="shared" si="3"/>
        <v>0.92300000000003024</v>
      </c>
      <c r="L27" s="31">
        <f t="shared" si="4"/>
        <v>1.7850000000000001</v>
      </c>
    </row>
    <row r="28" spans="1:12" x14ac:dyDescent="0.2">
      <c r="A28" s="10" t="str">
        <f>'Ind T2'!A18</f>
        <v>Finance and insurance</v>
      </c>
      <c r="B28" s="11">
        <f>'Ind T2'!B18</f>
        <v>11.810999999999998</v>
      </c>
      <c r="C28" s="11">
        <f>'Ind T2'!C18</f>
        <v>10.475999999999996</v>
      </c>
      <c r="D28" s="11">
        <f>'Ind T2'!D18</f>
        <v>12.293000000000003</v>
      </c>
      <c r="E28" s="11">
        <f>'Ind T2'!E18</f>
        <v>12.278999999999996</v>
      </c>
      <c r="F28" s="11">
        <f>'Ind T2'!F18</f>
        <v>11.592000000000036</v>
      </c>
      <c r="H28" s="11">
        <f t="shared" si="0"/>
        <v>-1.3350000000000026</v>
      </c>
      <c r="I28" s="31">
        <f t="shared" si="1"/>
        <v>1.8170000000000073</v>
      </c>
      <c r="J28" s="11">
        <f t="shared" si="2"/>
        <v>-1.4000000000006452E-2</v>
      </c>
      <c r="K28" s="11">
        <f t="shared" si="3"/>
        <v>-0.68699999999996031</v>
      </c>
      <c r="L28" s="31">
        <f t="shared" si="4"/>
        <v>-0.70099999999996676</v>
      </c>
    </row>
    <row r="29" spans="1:12" x14ac:dyDescent="0.2">
      <c r="A29" s="10" t="str">
        <f>'Ind T2'!A19</f>
        <v>Real estate</v>
      </c>
      <c r="B29" s="11">
        <f>'Ind T2'!B19</f>
        <v>15.586000000000023</v>
      </c>
      <c r="C29" s="11">
        <f>'Ind T2'!C19</f>
        <v>15.781999999999984</v>
      </c>
      <c r="D29" s="11">
        <f>'Ind T2'!D19</f>
        <v>16.303999999999945</v>
      </c>
      <c r="E29" s="11">
        <f>'Ind T2'!E19</f>
        <v>14.82599999999996</v>
      </c>
      <c r="F29" s="11">
        <f>'Ind T2'!F19</f>
        <v>14.913000000000007</v>
      </c>
      <c r="H29" s="11">
        <f t="shared" ref="H29:H31" si="9">C29-B29</f>
        <v>0.19599999999996065</v>
      </c>
      <c r="I29" s="31">
        <f t="shared" ref="I29:I31" si="10">D29-C29</f>
        <v>0.52199999999996116</v>
      </c>
      <c r="J29" s="11">
        <f t="shared" ref="J29:J31" si="11">E29-D29</f>
        <v>-1.4779999999999855</v>
      </c>
      <c r="K29" s="11">
        <f t="shared" ref="K29:K31" si="12">F29-E29</f>
        <v>8.7000000000047706E-2</v>
      </c>
      <c r="L29" s="31">
        <f t="shared" si="4"/>
        <v>-1.3909999999999378</v>
      </c>
    </row>
    <row r="30" spans="1:12" x14ac:dyDescent="0.2">
      <c r="A30" s="10" t="str">
        <f>'Ind T2'!A20</f>
        <v>Professional services</v>
      </c>
      <c r="B30" s="11">
        <f>'Ind T2'!B20</f>
        <v>63.482000000000042</v>
      </c>
      <c r="C30" s="11">
        <f>'Ind T2'!C20</f>
        <v>65.194000000000187</v>
      </c>
      <c r="D30" s="11">
        <f>'Ind T2'!D20</f>
        <v>63.695999999999955</v>
      </c>
      <c r="E30" s="11">
        <f>'Ind T2'!E20</f>
        <v>67.691000000000045</v>
      </c>
      <c r="F30" s="11">
        <f>'Ind T2'!F20</f>
        <v>73.613</v>
      </c>
      <c r="H30" s="11">
        <f t="shared" si="9"/>
        <v>1.7120000000001454</v>
      </c>
      <c r="I30" s="31">
        <f t="shared" si="10"/>
        <v>-1.498000000000232</v>
      </c>
      <c r="J30" s="11">
        <f t="shared" si="11"/>
        <v>3.9950000000000898</v>
      </c>
      <c r="K30" s="11">
        <f t="shared" si="12"/>
        <v>5.9219999999999544</v>
      </c>
      <c r="L30" s="31">
        <f t="shared" si="4"/>
        <v>9.9170000000000442</v>
      </c>
    </row>
    <row r="31" spans="1:12" x14ac:dyDescent="0.2">
      <c r="A31" s="10" t="str">
        <f>'Ind T2'!A21</f>
        <v>Support services</v>
      </c>
      <c r="B31" s="11">
        <f>'Ind T2'!B21</f>
        <v>52.370999999999952</v>
      </c>
      <c r="C31" s="11">
        <f>'Ind T2'!C21</f>
        <v>53.267999999999958</v>
      </c>
      <c r="D31" s="11">
        <f>'Ind T2'!D21</f>
        <v>51.620000000000005</v>
      </c>
      <c r="E31" s="11">
        <f>'Ind T2'!E21</f>
        <v>56.874000000000002</v>
      </c>
      <c r="F31" s="11">
        <f>'Ind T2'!F21</f>
        <v>61.988</v>
      </c>
      <c r="H31" s="11">
        <f t="shared" si="9"/>
        <v>0.89700000000000557</v>
      </c>
      <c r="I31" s="31">
        <f t="shared" si="10"/>
        <v>-1.6479999999999535</v>
      </c>
      <c r="J31" s="11">
        <f t="shared" si="11"/>
        <v>5.2539999999999978</v>
      </c>
      <c r="K31" s="11">
        <f t="shared" si="12"/>
        <v>5.1139999999999972</v>
      </c>
      <c r="L31" s="31">
        <f t="shared" si="4"/>
        <v>10.367999999999995</v>
      </c>
    </row>
    <row r="32" spans="1:12" x14ac:dyDescent="0.2">
      <c r="A32" s="10" t="str">
        <f>'Ind T2'!A25</f>
        <v>Arts and entertainment</v>
      </c>
      <c r="B32" s="11">
        <f>'Ind T2'!B25</f>
        <v>27.439999999999994</v>
      </c>
      <c r="C32" s="11">
        <f>'Ind T2'!C25</f>
        <v>27.632000000000001</v>
      </c>
      <c r="D32" s="11">
        <f>'Ind T2'!D25</f>
        <v>25.20699999999994</v>
      </c>
      <c r="E32" s="11">
        <f>'Ind T2'!E25</f>
        <v>29.056000000000008</v>
      </c>
      <c r="F32" s="11">
        <f>'Ind T2'!F25</f>
        <v>33.023999999999994</v>
      </c>
      <c r="H32" s="11">
        <f t="shared" ref="H32" si="13">C32-B32</f>
        <v>0.19200000000000728</v>
      </c>
      <c r="I32" s="31">
        <f t="shared" ref="I32:I33" si="14">D32-C32</f>
        <v>-2.4250000000000611</v>
      </c>
      <c r="J32" s="11">
        <f t="shared" ref="J32:J33" si="15">E32-D32</f>
        <v>3.8490000000000677</v>
      </c>
      <c r="K32" s="11">
        <f t="shared" ref="K32:K33" si="16">F32-E32</f>
        <v>3.9679999999999858</v>
      </c>
      <c r="L32" s="31">
        <f t="shared" si="4"/>
        <v>7.8170000000000535</v>
      </c>
    </row>
    <row r="33" spans="1:12" x14ac:dyDescent="0.2">
      <c r="A33" s="10" t="str">
        <f>'Ind T2'!A26</f>
        <v>Other services</v>
      </c>
      <c r="B33" s="11">
        <f>'Ind T2'!B26</f>
        <v>23.132999999999992</v>
      </c>
      <c r="C33" s="11">
        <f>'Ind T2'!C26</f>
        <v>26.440000000000005</v>
      </c>
      <c r="D33" s="11">
        <f>'Ind T2'!D26</f>
        <v>24.691000000000038</v>
      </c>
      <c r="E33" s="11">
        <f>'Ind T2'!E26</f>
        <v>25.429999999999986</v>
      </c>
      <c r="F33" s="11">
        <f>'Ind T2'!F26</f>
        <v>25.998000000000001</v>
      </c>
      <c r="H33" s="11">
        <f>C33-B33</f>
        <v>3.3070000000000128</v>
      </c>
      <c r="I33" s="31">
        <f t="shared" si="14"/>
        <v>-1.7489999999999668</v>
      </c>
      <c r="J33" s="11">
        <f t="shared" si="15"/>
        <v>0.73899999999994748</v>
      </c>
      <c r="K33" s="11">
        <f t="shared" si="16"/>
        <v>0.5680000000000156</v>
      </c>
      <c r="L33" s="31">
        <f t="shared" si="4"/>
        <v>1.3069999999999631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246.80799999999994</v>
      </c>
      <c r="C35" s="31">
        <f>'Ind T1'!C12</f>
        <v>240.99900000000002</v>
      </c>
      <c r="D35" s="31">
        <f>'Ind T1'!D12</f>
        <v>236.33499999999992</v>
      </c>
      <c r="E35" s="31">
        <f>'Ind T1'!E12</f>
        <v>249.49299999999997</v>
      </c>
      <c r="F35" s="31">
        <f>'Ind T1'!F12</f>
        <v>269.69999999999965</v>
      </c>
      <c r="H35" s="31">
        <f t="shared" si="0"/>
        <v>-5.8089999999999122</v>
      </c>
      <c r="I35" s="31">
        <f t="shared" si="1"/>
        <v>-4.664000000000101</v>
      </c>
      <c r="J35" s="31">
        <f t="shared" si="2"/>
        <v>13.158000000000044</v>
      </c>
      <c r="K35" s="31">
        <f t="shared" si="3"/>
        <v>20.206999999999681</v>
      </c>
      <c r="L35" s="31">
        <f t="shared" si="4"/>
        <v>33.364999999999725</v>
      </c>
    </row>
    <row r="36" spans="1:12" x14ac:dyDescent="0.2">
      <c r="A36" s="10" t="str">
        <f>'Ind T2'!A22</f>
        <v>Public admin. and defence</v>
      </c>
      <c r="B36" s="32">
        <f>'Ind T2'!B22</f>
        <v>40.831999999999951</v>
      </c>
      <c r="C36" s="32">
        <f>'Ind T2'!C22</f>
        <v>39.797999999999981</v>
      </c>
      <c r="D36" s="32">
        <f>'Ind T2'!D22</f>
        <v>42.38300000000001</v>
      </c>
      <c r="E36" s="32">
        <f>'Ind T2'!E22</f>
        <v>43.401999999999951</v>
      </c>
      <c r="F36" s="32">
        <f>'Ind T2'!F22</f>
        <v>43.722999999999857</v>
      </c>
      <c r="H36" s="11">
        <f t="shared" si="0"/>
        <v>-1.0339999999999705</v>
      </c>
      <c r="I36" s="31">
        <f t="shared" si="1"/>
        <v>2.5850000000000293</v>
      </c>
      <c r="J36" s="11">
        <f t="shared" si="2"/>
        <v>1.0189999999999415</v>
      </c>
      <c r="K36" s="11">
        <f t="shared" si="3"/>
        <v>0.32099999999990558</v>
      </c>
      <c r="L36" s="31">
        <f t="shared" si="4"/>
        <v>1.3399999999998471</v>
      </c>
    </row>
    <row r="37" spans="1:12" x14ac:dyDescent="0.2">
      <c r="A37" s="10" t="str">
        <f>'Ind T2'!A23</f>
        <v>Education</v>
      </c>
      <c r="B37" s="32">
        <f>'Ind T2'!B23</f>
        <v>76.095000000000113</v>
      </c>
      <c r="C37" s="32">
        <f>'Ind T2'!C23</f>
        <v>77.722999999999956</v>
      </c>
      <c r="D37" s="32">
        <f>'Ind T2'!D23</f>
        <v>75.121000000000038</v>
      </c>
      <c r="E37" s="32">
        <f>'Ind T2'!E23</f>
        <v>76.450999999999908</v>
      </c>
      <c r="F37" s="32">
        <f>'Ind T2'!F23</f>
        <v>80.122999999999877</v>
      </c>
      <c r="H37" s="11">
        <f t="shared" si="0"/>
        <v>1.6279999999998438</v>
      </c>
      <c r="I37" s="31">
        <f t="shared" si="1"/>
        <v>-2.6019999999999186</v>
      </c>
      <c r="J37" s="11">
        <f t="shared" si="2"/>
        <v>1.3299999999998704</v>
      </c>
      <c r="K37" s="11">
        <f t="shared" si="3"/>
        <v>3.6719999999999686</v>
      </c>
      <c r="L37" s="31">
        <f t="shared" si="4"/>
        <v>5.001999999999839</v>
      </c>
    </row>
    <row r="38" spans="1:12" x14ac:dyDescent="0.2">
      <c r="A38" s="10" t="str">
        <f>'Ind T2'!A24</f>
        <v>Health and social work</v>
      </c>
      <c r="B38" s="32">
        <f>'Ind T2'!B24</f>
        <v>129.88099999999989</v>
      </c>
      <c r="C38" s="32">
        <f>'Ind T2'!C24</f>
        <v>123.47800000000011</v>
      </c>
      <c r="D38" s="32">
        <f>'Ind T2'!D24</f>
        <v>118.83099999999989</v>
      </c>
      <c r="E38" s="32">
        <f>'Ind T2'!E24</f>
        <v>129.6400000000001</v>
      </c>
      <c r="F38" s="32">
        <f>'Ind T2'!F24</f>
        <v>145.85399999999993</v>
      </c>
      <c r="H38" s="11">
        <f t="shared" si="0"/>
        <v>-6.4029999999997784</v>
      </c>
      <c r="I38" s="31">
        <f t="shared" si="1"/>
        <v>-4.6470000000002187</v>
      </c>
      <c r="J38" s="11">
        <f t="shared" si="2"/>
        <v>10.809000000000211</v>
      </c>
      <c r="K38" s="11">
        <f t="shared" si="3"/>
        <v>16.213999999999828</v>
      </c>
      <c r="L38" s="31">
        <f t="shared" si="4"/>
        <v>27.023000000000039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864.32399999999984</v>
      </c>
      <c r="C40" s="33">
        <f>'Ind T1'!C14</f>
        <v>880.43299999999977</v>
      </c>
      <c r="D40" s="33">
        <f>'Ind T1'!D14</f>
        <v>873.20700000000011</v>
      </c>
      <c r="E40" s="33">
        <f>'Ind T1'!E14</f>
        <v>909.03699999999992</v>
      </c>
      <c r="F40" s="33">
        <f>'Ind T1'!F14</f>
        <v>962.12299999999959</v>
      </c>
      <c r="G40" s="24"/>
      <c r="H40" s="34">
        <f t="shared" si="0"/>
        <v>16.108999999999924</v>
      </c>
      <c r="I40" s="34">
        <f>D40-C40</f>
        <v>-7.225999999999658</v>
      </c>
      <c r="J40" s="34">
        <f>E40-D40</f>
        <v>35.829999999999814</v>
      </c>
      <c r="K40" s="34">
        <f>F40-E40</f>
        <v>53.085999999999672</v>
      </c>
      <c r="L40" s="205">
        <f t="shared" si="4"/>
        <v>88.915999999999485</v>
      </c>
    </row>
    <row r="44" spans="1:12" ht="15.75" x14ac:dyDescent="0.25">
      <c r="A44" s="19" t="str">
        <f>CONCATENATE(A1," (Continued)")</f>
        <v>Industry Table 4  Employment by Industry Group in Sector (SIC 2007), 2015-2035, Heart of the South-West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1.2938639370984939</v>
      </c>
      <c r="C50" s="44">
        <f t="shared" ref="B50:E54" si="17">IF(AND(D$5-C$5 &lt;&gt; 0,C7&lt;&gt;0,D7&lt;&gt;0),(EXP(LN(D7/C7)/(D$5-C$5))-1)*100,0)</f>
        <v>17.551521768800459</v>
      </c>
      <c r="D50" s="44">
        <f t="shared" si="17"/>
        <v>0.15509692837267774</v>
      </c>
      <c r="E50" s="44">
        <f t="shared" si="17"/>
        <v>0.14280006146909496</v>
      </c>
      <c r="F50" s="44">
        <f>IF(AND(F$5-D$5 &lt;&gt; 0,D7&lt;&gt;0,F7&lt;&gt;0),(EXP(LN(F7/D7)/(F$5-D$5))-1)*100,0)</f>
        <v>0.1468988493402712</v>
      </c>
      <c r="H50" s="44">
        <f>(B7/B$40)*100</f>
        <v>3.2208986444898029</v>
      </c>
      <c r="I50" s="44">
        <f>(C7/C$40)*100</f>
        <v>3.3288166163694481</v>
      </c>
      <c r="J50" s="44">
        <f>(D7/D$40)*100</f>
        <v>3.9454562320274631</v>
      </c>
      <c r="K50" s="44">
        <f>(E7/E$40)*100</f>
        <v>3.8194264919909764</v>
      </c>
      <c r="L50" s="44">
        <f>(F7/F$40)*100</f>
        <v>3.6605506780318118</v>
      </c>
    </row>
    <row r="51" spans="1:12" x14ac:dyDescent="0.2">
      <c r="A51" t="str">
        <f>A8</f>
        <v>Agriculture</v>
      </c>
      <c r="B51" s="40">
        <f t="shared" si="17"/>
        <v>-1.0830742052766573</v>
      </c>
      <c r="C51" s="44">
        <f t="shared" si="17"/>
        <v>18.54603646339401</v>
      </c>
      <c r="D51" s="40">
        <f t="shared" si="17"/>
        <v>0.63690322742169236</v>
      </c>
      <c r="E51" s="40">
        <f t="shared" si="17"/>
        <v>0.24527831366478736</v>
      </c>
      <c r="F51" s="44">
        <f t="shared" ref="F51:F83" si="18">IF(AND(F$5-D$5 &lt;&gt; 0,D8&lt;&gt;0,F8&lt;&gt;0),(EXP(LN(F8/D8)/(F$5-D$5))-1)*100,0)</f>
        <v>0.37565032534274678</v>
      </c>
      <c r="H51" s="40">
        <f t="shared" ref="H51:L54" si="19">(B8/B$7)*100</f>
        <v>65.648909802794648</v>
      </c>
      <c r="I51" s="40">
        <f t="shared" si="19"/>
        <v>59.700423092670952</v>
      </c>
      <c r="J51" s="40">
        <f t="shared" si="19"/>
        <v>60.20550330895167</v>
      </c>
      <c r="K51" s="40">
        <f t="shared" si="19"/>
        <v>61.667626728110555</v>
      </c>
      <c r="L51" s="40">
        <f t="shared" si="19"/>
        <v>62.301598568954255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-1.9515228389521022</v>
      </c>
      <c r="C52" s="44">
        <f t="shared" si="17"/>
        <v>1.2987012987008884</v>
      </c>
      <c r="D52" s="40">
        <f t="shared" si="17"/>
        <v>-4.4552648871105767</v>
      </c>
      <c r="E52" s="40">
        <f t="shared" si="17"/>
        <v>-3.3071064555798335</v>
      </c>
      <c r="F52" s="44">
        <f t="shared" si="18"/>
        <v>-3.6913508450161281</v>
      </c>
      <c r="H52" s="40">
        <f t="shared" si="19"/>
        <v>5.6862674665038107</v>
      </c>
      <c r="I52" s="40">
        <f t="shared" si="19"/>
        <v>4.9918111095946562</v>
      </c>
      <c r="J52" s="40">
        <f t="shared" si="19"/>
        <v>4.3016370602577325</v>
      </c>
      <c r="K52" s="40">
        <f t="shared" si="19"/>
        <v>3.3986175115207322</v>
      </c>
      <c r="L52" s="40">
        <f t="shared" si="19"/>
        <v>2.3935943666770831</v>
      </c>
    </row>
    <row r="53" spans="1:12" x14ac:dyDescent="0.2">
      <c r="A53" t="str">
        <f>A10</f>
        <v>Electricity and gas</v>
      </c>
      <c r="B53" s="40">
        <f t="shared" si="17"/>
        <v>22.39618361014033</v>
      </c>
      <c r="C53" s="44">
        <f t="shared" si="17"/>
        <v>53.073770491803259</v>
      </c>
      <c r="D53" s="40">
        <f t="shared" si="17"/>
        <v>-1.3038250370469795</v>
      </c>
      <c r="E53" s="40">
        <f t="shared" si="17"/>
        <v>-0.36489170674192106</v>
      </c>
      <c r="F53" s="44">
        <f t="shared" si="18"/>
        <v>-0.67885780147158847</v>
      </c>
      <c r="H53" s="40">
        <f t="shared" si="19"/>
        <v>7.0297065268148886</v>
      </c>
      <c r="I53" s="40">
        <f t="shared" si="19"/>
        <v>14.985669441790625</v>
      </c>
      <c r="J53" s="40">
        <f t="shared" si="19"/>
        <v>19.51410658307206</v>
      </c>
      <c r="K53" s="40">
        <f t="shared" si="19"/>
        <v>18.133640552995391</v>
      </c>
      <c r="L53" s="40">
        <f t="shared" si="19"/>
        <v>17.235015190664125</v>
      </c>
    </row>
    <row r="54" spans="1:12" x14ac:dyDescent="0.2">
      <c r="A54" t="str">
        <f>A11</f>
        <v>Water and sewerage</v>
      </c>
      <c r="B54" s="40">
        <f t="shared" si="17"/>
        <v>-0.27926829954408872</v>
      </c>
      <c r="C54" s="44">
        <f t="shared" si="17"/>
        <v>-7.5721961047683468</v>
      </c>
      <c r="D54" s="40">
        <f t="shared" si="17"/>
        <v>1.1642184301815295</v>
      </c>
      <c r="E54" s="40">
        <f t="shared" si="17"/>
        <v>0.87506311431779782</v>
      </c>
      <c r="F54" s="44">
        <f t="shared" si="18"/>
        <v>0.97135627098989819</v>
      </c>
      <c r="H54" s="40">
        <f t="shared" si="19"/>
        <v>21.635116203886646</v>
      </c>
      <c r="I54" s="40">
        <f t="shared" si="19"/>
        <v>20.322096355943774</v>
      </c>
      <c r="J54" s="40">
        <f t="shared" si="19"/>
        <v>15.978753047718545</v>
      </c>
      <c r="K54" s="40">
        <f t="shared" si="19"/>
        <v>16.80011520737331</v>
      </c>
      <c r="L54" s="40">
        <f t="shared" si="19"/>
        <v>18.069791873704546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0.92415663331624209</v>
      </c>
      <c r="C56" s="44">
        <f t="shared" si="20"/>
        <v>0.53178979277213045</v>
      </c>
      <c r="D56" s="44">
        <f t="shared" si="20"/>
        <v>-1.1741012511554016</v>
      </c>
      <c r="E56" s="44">
        <f t="shared" si="20"/>
        <v>-0.59372810473827808</v>
      </c>
      <c r="F56" s="44">
        <f t="shared" si="18"/>
        <v>-0.78756354039209997</v>
      </c>
      <c r="H56" s="44">
        <f>(B13/B$40)*100</f>
        <v>8.5348781244070562</v>
      </c>
      <c r="I56" s="44">
        <f>(C13/C$40)*100</f>
        <v>8.6927682174566261</v>
      </c>
      <c r="J56" s="44">
        <f>(D13/D$40)*100</f>
        <v>8.8113127815054266</v>
      </c>
      <c r="K56" s="44">
        <f>(E13/E$40)*100</f>
        <v>7.9786631347239041</v>
      </c>
      <c r="L56" s="44">
        <f>(F13/F$40)*100</f>
        <v>7.1026261714978283</v>
      </c>
    </row>
    <row r="57" spans="1:12" x14ac:dyDescent="0.2">
      <c r="A57" t="str">
        <f>A14</f>
        <v>Food drink and tobacco</v>
      </c>
      <c r="B57" s="40">
        <f t="shared" si="20"/>
        <v>0.97921607981394931</v>
      </c>
      <c r="C57" s="44">
        <f t="shared" si="20"/>
        <v>1.9889970376638422</v>
      </c>
      <c r="D57" s="40">
        <f t="shared" si="20"/>
        <v>-1.3046960142779618</v>
      </c>
      <c r="E57" s="40">
        <f t="shared" si="20"/>
        <v>-1.7521553436388726</v>
      </c>
      <c r="F57" s="44">
        <f t="shared" si="18"/>
        <v>-1.6032280966348345</v>
      </c>
      <c r="H57" s="40">
        <f t="shared" ref="H57:L59" si="21">(B14/B$13)*100</f>
        <v>18.484729357860331</v>
      </c>
      <c r="I57" s="40">
        <f t="shared" si="21"/>
        <v>18.525099955575332</v>
      </c>
      <c r="J57" s="40">
        <f t="shared" si="21"/>
        <v>18.793621086286848</v>
      </c>
      <c r="K57" s="40">
        <f t="shared" si="21"/>
        <v>18.669773469922323</v>
      </c>
      <c r="L57" s="40">
        <f t="shared" si="21"/>
        <v>16.604717864668668</v>
      </c>
    </row>
    <row r="58" spans="1:12" x14ac:dyDescent="0.2">
      <c r="A58" t="str">
        <f>A15</f>
        <v>Engineering</v>
      </c>
      <c r="B58" s="40">
        <f t="shared" si="20"/>
        <v>0.97917467479093911</v>
      </c>
      <c r="C58" s="44">
        <f t="shared" si="20"/>
        <v>-3.1961297485922247</v>
      </c>
      <c r="D58" s="40">
        <f t="shared" si="20"/>
        <v>-0.77718422840840073</v>
      </c>
      <c r="E58" s="40">
        <f t="shared" si="20"/>
        <v>-1.7621191772521305</v>
      </c>
      <c r="F58" s="44">
        <f t="shared" si="18"/>
        <v>-1.4348986763748073</v>
      </c>
      <c r="H58" s="40">
        <f t="shared" si="21"/>
        <v>16.439154658460904</v>
      </c>
      <c r="I58" s="40">
        <f t="shared" si="21"/>
        <v>16.475030705307457</v>
      </c>
      <c r="J58" s="40">
        <f t="shared" si="21"/>
        <v>15.864103663846299</v>
      </c>
      <c r="K58" s="40">
        <f t="shared" si="21"/>
        <v>16.185250037915814</v>
      </c>
      <c r="L58" s="40">
        <f t="shared" si="21"/>
        <v>14.380414422851793</v>
      </c>
    </row>
    <row r="59" spans="1:12" x14ac:dyDescent="0.2">
      <c r="A59" t="str">
        <f>A16</f>
        <v>Rest of manufacturing</v>
      </c>
      <c r="B59" s="40">
        <f t="shared" si="20"/>
        <v>0.89458160604569681</v>
      </c>
      <c r="C59" s="44">
        <f t="shared" si="20"/>
        <v>1.0613705349070912</v>
      </c>
      <c r="D59" s="40">
        <f t="shared" si="20"/>
        <v>-1.2338537449993248</v>
      </c>
      <c r="E59" s="40">
        <f t="shared" si="20"/>
        <v>-1.8428362805111842E-2</v>
      </c>
      <c r="F59" s="44">
        <f t="shared" si="18"/>
        <v>-0.42522303621271851</v>
      </c>
      <c r="H59" s="40">
        <f t="shared" si="21"/>
        <v>65.076115983678761</v>
      </c>
      <c r="I59" s="40">
        <f t="shared" si="21"/>
        <v>64.999869339117225</v>
      </c>
      <c r="J59" s="40">
        <f t="shared" si="21"/>
        <v>65.342275249866859</v>
      </c>
      <c r="K59" s="40">
        <f t="shared" si="21"/>
        <v>65.144976492161859</v>
      </c>
      <c r="L59" s="40">
        <f t="shared" si="21"/>
        <v>69.014867712479543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1.332136770899961</v>
      </c>
      <c r="C61" s="44">
        <f>IF(AND(D$5-C$5 &lt;&gt; 0,C18&lt;&gt;0,D18&lt;&gt;0),(EXP(LN(D18/C18)/(D$5-C$5))-1)*100,0)</f>
        <v>-1.6904204569021863</v>
      </c>
      <c r="D61" s="44">
        <f>IF(AND(E$5-D$5 &lt;&gt; 0,D18&lt;&gt;0,E18&lt;&gt;0),(EXP(LN(E18/D18)/(E$5-D$5))-1)*100,0)</f>
        <v>1.765448768925415</v>
      </c>
      <c r="E61" s="44">
        <f>IF(AND(F$5-E$5 &lt;&gt; 0,E18&lt;&gt;0,F18&lt;&gt;0),(EXP(LN(F18/E18)/(F$5-E$5))-1)*100,0)</f>
        <v>1.100638443581281</v>
      </c>
      <c r="F61" s="44">
        <f t="shared" si="18"/>
        <v>1.3217579174267691</v>
      </c>
      <c r="H61" s="44">
        <f>(B18/B$40)*100</f>
        <v>7.406713223282023</v>
      </c>
      <c r="I61" s="44">
        <f>(C18/C$40)*100</f>
        <v>7.6664550283780759</v>
      </c>
      <c r="J61" s="44">
        <f>(D18/D$40)*100</f>
        <v>7.5992290487822576</v>
      </c>
      <c r="K61" s="44">
        <f>(E18/E$40)*100</f>
        <v>7.9672224562916503</v>
      </c>
      <c r="L61" s="44">
        <f>(F18/F$40)*100</f>
        <v>8.3984064407565402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1.1596741498833607</v>
      </c>
      <c r="C63" s="44">
        <f t="shared" si="22"/>
        <v>-0.43238691341317415</v>
      </c>
      <c r="D63" s="44">
        <f t="shared" si="22"/>
        <v>0.61602905932978125</v>
      </c>
      <c r="E63" s="44">
        <f t="shared" si="22"/>
        <v>0.47825402773793435</v>
      </c>
      <c r="F63" s="44">
        <f t="shared" si="18"/>
        <v>0.52415806356693739</v>
      </c>
      <c r="H63" s="44">
        <f>(B20/B$40)*100</f>
        <v>27.289303548206444</v>
      </c>
      <c r="I63" s="44">
        <f>(C20/C$40)*100</f>
        <v>28.054491369587435</v>
      </c>
      <c r="J63" s="44">
        <f>(D20/D$40)*100</f>
        <v>28.16434133029167</v>
      </c>
      <c r="K63" s="44">
        <f>(E20/E$40)*100</f>
        <v>27.89787434394858</v>
      </c>
      <c r="L63" s="44">
        <f>(F20/F$40)*100</f>
        <v>27.646673034528852</v>
      </c>
    </row>
    <row r="64" spans="1:12" x14ac:dyDescent="0.2">
      <c r="A64" t="str">
        <f>A21</f>
        <v>Wholesale and retail trade</v>
      </c>
      <c r="B64" s="40">
        <f t="shared" si="22"/>
        <v>-0.28547424362200813</v>
      </c>
      <c r="C64" s="44">
        <f t="shared" si="22"/>
        <v>1.9560762242684326</v>
      </c>
      <c r="D64" s="40">
        <f t="shared" si="22"/>
        <v>8.6851181417268997E-2</v>
      </c>
      <c r="E64" s="40">
        <f t="shared" si="22"/>
        <v>6.6709994885538748E-2</v>
      </c>
      <c r="F64" s="44">
        <f t="shared" si="18"/>
        <v>7.342327333874632E-2</v>
      </c>
      <c r="H64" s="40">
        <f t="shared" ref="H64:L66" si="23">(B21/B$20)*100</f>
        <v>56.080519612664723</v>
      </c>
      <c r="I64" s="40">
        <f t="shared" si="23"/>
        <v>52.943915206820961</v>
      </c>
      <c r="J64" s="40">
        <f t="shared" si="23"/>
        <v>54.21395258058088</v>
      </c>
      <c r="K64" s="40">
        <f t="shared" si="23"/>
        <v>52.803211331140901</v>
      </c>
      <c r="L64" s="40">
        <f t="shared" si="23"/>
        <v>50.67989999812027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-0.18421055095506622</v>
      </c>
      <c r="C65" s="44">
        <f t="shared" si="22"/>
        <v>-1.6568834398402399</v>
      </c>
      <c r="D65" s="40">
        <f t="shared" si="22"/>
        <v>0.59734881059962941</v>
      </c>
      <c r="E65" s="40">
        <f t="shared" si="22"/>
        <v>-4.5674093298808671E-3</v>
      </c>
      <c r="F65" s="44">
        <f t="shared" si="18"/>
        <v>0.19567009411263214</v>
      </c>
      <c r="H65" s="40">
        <f t="shared" si="23"/>
        <v>14.7705496294538</v>
      </c>
      <c r="I65" s="40">
        <f t="shared" si="23"/>
        <v>14.00115789004904</v>
      </c>
      <c r="J65" s="40">
        <f t="shared" si="23"/>
        <v>13.828969678733651</v>
      </c>
      <c r="K65" s="40">
        <f t="shared" si="23"/>
        <v>13.816137096710618</v>
      </c>
      <c r="L65" s="40">
        <f t="shared" si="23"/>
        <v>13.166412902498214</v>
      </c>
    </row>
    <row r="66" spans="1:12" x14ac:dyDescent="0.2">
      <c r="A66" t="str">
        <f>A23</f>
        <v>Accommodation and food</v>
      </c>
      <c r="B66" s="40">
        <f t="shared" si="22"/>
        <v>4.3904608552037816</v>
      </c>
      <c r="C66" s="44">
        <f t="shared" si="22"/>
        <v>-3.7393136222228174</v>
      </c>
      <c r="D66" s="40">
        <f t="shared" si="22"/>
        <v>1.4968872750694917</v>
      </c>
      <c r="E66" s="40">
        <f t="shared" si="22"/>
        <v>1.2833035901482548</v>
      </c>
      <c r="F66" s="44">
        <f t="shared" si="18"/>
        <v>1.3544481659014673</v>
      </c>
      <c r="H66" s="40">
        <f t="shared" si="23"/>
        <v>29.14893075788148</v>
      </c>
      <c r="I66" s="40">
        <f t="shared" si="23"/>
        <v>33.054926903130003</v>
      </c>
      <c r="J66" s="40">
        <f t="shared" si="23"/>
        <v>31.957077740685463</v>
      </c>
      <c r="K66" s="40">
        <f t="shared" si="23"/>
        <v>33.380651572148487</v>
      </c>
      <c r="L66" s="40">
        <f t="shared" si="23"/>
        <v>36.153687099381528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0.35352450047276829</v>
      </c>
      <c r="C68" s="44">
        <f t="shared" si="24"/>
        <v>-2.6947460667388956</v>
      </c>
      <c r="D68" s="44">
        <f t="shared" si="24"/>
        <v>1.1979393235577174</v>
      </c>
      <c r="E68" s="44">
        <f t="shared" si="24"/>
        <v>0.67735175124881142</v>
      </c>
      <c r="F68" s="44">
        <f t="shared" si="18"/>
        <v>0.85058270042868145</v>
      </c>
      <c r="H68" s="44">
        <f>(B25/B$40)*100</f>
        <v>24.99317385610026</v>
      </c>
      <c r="I68" s="44">
        <f>(C25/C$40)*100</f>
        <v>24.884687420848628</v>
      </c>
      <c r="J68" s="44">
        <f>(D25/D$40)*100</f>
        <v>24.414485912275079</v>
      </c>
      <c r="K68" s="44">
        <f>(E25/E$40)*100</f>
        <v>24.890956033692802</v>
      </c>
      <c r="L68" s="44">
        <f>(F25/F$40)*100</f>
        <v>25.159984742075615</v>
      </c>
    </row>
    <row r="69" spans="1:12" x14ac:dyDescent="0.2">
      <c r="A69" t="str">
        <f>A26</f>
        <v>Media</v>
      </c>
      <c r="B69" s="40">
        <f t="shared" si="24"/>
        <v>6.5824448028286575</v>
      </c>
      <c r="C69" s="44">
        <f t="shared" si="24"/>
        <v>-7.0623458964425456</v>
      </c>
      <c r="D69" s="40">
        <f t="shared" si="24"/>
        <v>-0.48990071990652195</v>
      </c>
      <c r="E69" s="40">
        <f t="shared" si="24"/>
        <v>-0.18210263378060088</v>
      </c>
      <c r="F69" s="44">
        <f t="shared" si="18"/>
        <v>-0.28480763518974328</v>
      </c>
      <c r="H69" s="40">
        <f t="shared" ref="H69:L71" si="25">(B26/B$25)*100</f>
        <v>2.036829582172186</v>
      </c>
      <c r="I69" s="40">
        <f t="shared" si="25"/>
        <v>2.5915935242111785</v>
      </c>
      <c r="J69" s="40">
        <f t="shared" si="25"/>
        <v>2.4752684237929703</v>
      </c>
      <c r="K69" s="40">
        <f t="shared" si="25"/>
        <v>2.2756200611664106</v>
      </c>
      <c r="L69" s="40">
        <f t="shared" si="25"/>
        <v>2.0886520427975404</v>
      </c>
    </row>
    <row r="70" spans="1:12" x14ac:dyDescent="0.2">
      <c r="A70" t="str">
        <f>A27</f>
        <v>Information technology</v>
      </c>
      <c r="B70" s="40">
        <f t="shared" si="24"/>
        <v>-4.7948987510633589</v>
      </c>
      <c r="C70" s="44">
        <f t="shared" si="24"/>
        <v>-3.5697189359226056</v>
      </c>
      <c r="D70" s="40">
        <f t="shared" si="24"/>
        <v>1.1937645723466339</v>
      </c>
      <c r="E70" s="40">
        <f t="shared" si="24"/>
        <v>0.60037236388503779</v>
      </c>
      <c r="F70" s="44">
        <f t="shared" si="18"/>
        <v>0.79778213287409194</v>
      </c>
      <c r="H70" s="40">
        <f t="shared" si="25"/>
        <v>8.2394385757006123</v>
      </c>
      <c r="I70" s="40">
        <f t="shared" si="25"/>
        <v>6.674334643279324</v>
      </c>
      <c r="J70" s="40">
        <f t="shared" si="25"/>
        <v>6.6143187500293283</v>
      </c>
      <c r="K70" s="40">
        <f t="shared" si="25"/>
        <v>6.6129545494723008</v>
      </c>
      <c r="L70" s="40">
        <f t="shared" si="25"/>
        <v>6.5625645474449605</v>
      </c>
    </row>
    <row r="71" spans="1:12" x14ac:dyDescent="0.2">
      <c r="A71" t="str">
        <f>A28</f>
        <v>Finance and insurance</v>
      </c>
      <c r="B71" s="40">
        <f t="shared" si="24"/>
        <v>-2.95409708530191</v>
      </c>
      <c r="C71" s="44">
        <f t="shared" si="24"/>
        <v>17.344406261932122</v>
      </c>
      <c r="D71" s="40">
        <f t="shared" si="24"/>
        <v>-2.2787573374571934E-2</v>
      </c>
      <c r="E71" s="40">
        <f t="shared" si="24"/>
        <v>-0.57409853147705192</v>
      </c>
      <c r="F71" s="44">
        <f t="shared" si="18"/>
        <v>-0.39066683493113041</v>
      </c>
      <c r="H71" s="40">
        <f t="shared" si="25"/>
        <v>5.4674986806899302</v>
      </c>
      <c r="I71" s="40">
        <f t="shared" si="25"/>
        <v>4.7815311306157611</v>
      </c>
      <c r="J71" s="40">
        <f t="shared" si="25"/>
        <v>5.7662449751159812</v>
      </c>
      <c r="K71" s="40">
        <f t="shared" si="25"/>
        <v>5.4267505789594628</v>
      </c>
      <c r="L71" s="40">
        <f t="shared" si="25"/>
        <v>4.7886974841987993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0.31291292051638386</v>
      </c>
      <c r="C72" s="44">
        <f t="shared" si="27"/>
        <v>3.3075655810414606</v>
      </c>
      <c r="D72" s="40">
        <f t="shared" si="27"/>
        <v>-1.8826148093261885</v>
      </c>
      <c r="E72" s="40">
        <f t="shared" si="27"/>
        <v>5.8526315429729969E-2</v>
      </c>
      <c r="F72" s="44">
        <f t="shared" si="18"/>
        <v>-0.59275066473828408</v>
      </c>
      <c r="H72" s="40">
        <f t="shared" ref="H72:L72" si="28">(B29/B$25)*100</f>
        <v>7.2150058790308513</v>
      </c>
      <c r="I72" s="40">
        <f t="shared" si="28"/>
        <v>7.2033337441177832</v>
      </c>
      <c r="J72" s="40">
        <f t="shared" si="28"/>
        <v>7.6476741295282382</v>
      </c>
      <c r="K72" s="40">
        <f t="shared" si="28"/>
        <v>6.5524068803365738</v>
      </c>
      <c r="L72" s="40">
        <f t="shared" si="28"/>
        <v>6.1606146982277874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0.66749385147519824</v>
      </c>
      <c r="C73" s="44">
        <f t="shared" si="29"/>
        <v>-2.2977574623435082</v>
      </c>
      <c r="D73" s="40">
        <f t="shared" si="29"/>
        <v>1.2240603475395018</v>
      </c>
      <c r="E73" s="40">
        <f t="shared" si="29"/>
        <v>0.84221089700511342</v>
      </c>
      <c r="F73" s="44">
        <f t="shared" si="18"/>
        <v>0.96933372736838219</v>
      </c>
      <c r="H73" s="40">
        <f t="shared" ref="H73:L73" si="30">(B30/B$25)*100</f>
        <v>29.386821712603371</v>
      </c>
      <c r="I73" s="40">
        <f t="shared" si="30"/>
        <v>29.756313528958088</v>
      </c>
      <c r="J73" s="40">
        <f t="shared" si="30"/>
        <v>29.877714140973499</v>
      </c>
      <c r="K73" s="40">
        <f t="shared" si="30"/>
        <v>29.916293952304368</v>
      </c>
      <c r="L73" s="40">
        <f t="shared" si="30"/>
        <v>30.409798818523559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0.42547188814439085</v>
      </c>
      <c r="C74" s="44">
        <f t="shared" si="31"/>
        <v>-3.0937898926183705</v>
      </c>
      <c r="D74" s="40">
        <f t="shared" si="31"/>
        <v>1.9574945230329988</v>
      </c>
      <c r="E74" s="40">
        <f t="shared" si="31"/>
        <v>0.86474271634626731</v>
      </c>
      <c r="F74" s="44">
        <f t="shared" si="18"/>
        <v>1.2276857689295539</v>
      </c>
      <c r="H74" s="40">
        <f>(B31/B$25)*100</f>
        <v>24.243364101804428</v>
      </c>
      <c r="I74" s="40">
        <f t="shared" ref="I74:L74" si="32">(C31/C$25)*100</f>
        <v>24.312962988319995</v>
      </c>
      <c r="J74" s="40">
        <f t="shared" si="32"/>
        <v>24.213256781541279</v>
      </c>
      <c r="K74" s="40">
        <f t="shared" si="32"/>
        <v>25.135679813318717</v>
      </c>
      <c r="L74" s="40">
        <f t="shared" si="32"/>
        <v>25.607468913950505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0.17446998574934813</v>
      </c>
      <c r="C75" s="44">
        <f t="shared" si="33"/>
        <v>-8.776056745802185</v>
      </c>
      <c r="D75" s="40">
        <f t="shared" si="33"/>
        <v>2.8828373911471195</v>
      </c>
      <c r="E75" s="40">
        <f t="shared" si="33"/>
        <v>1.2883239716204198</v>
      </c>
      <c r="F75" s="44">
        <f t="shared" si="18"/>
        <v>1.81706354570772</v>
      </c>
      <c r="H75" s="40">
        <f t="shared" ref="H75:L75" si="34">(B32/B$25)*100</f>
        <v>12.70240993972836</v>
      </c>
      <c r="I75" s="40">
        <f t="shared" si="34"/>
        <v>12.611995819127031</v>
      </c>
      <c r="J75" s="40">
        <f t="shared" si="34"/>
        <v>11.823780776681703</v>
      </c>
      <c r="K75" s="40">
        <f t="shared" si="34"/>
        <v>12.841409302243362</v>
      </c>
      <c r="L75" s="40">
        <f t="shared" si="34"/>
        <v>13.642334861816824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3.3968655054526398</v>
      </c>
      <c r="C76" s="44">
        <f t="shared" si="35"/>
        <v>-6.6149773071103146</v>
      </c>
      <c r="D76" s="40">
        <f t="shared" si="35"/>
        <v>0.59155832979294054</v>
      </c>
      <c r="E76" s="40">
        <f t="shared" si="35"/>
        <v>0.22114449004071446</v>
      </c>
      <c r="F76" s="44">
        <f t="shared" si="18"/>
        <v>0.34446396635547938</v>
      </c>
      <c r="H76" s="40">
        <f t="shared" ref="H76:L76" si="36">(B33/B$25)*100</f>
        <v>10.708631528270267</v>
      </c>
      <c r="I76" s="40">
        <f t="shared" si="36"/>
        <v>12.067934621370828</v>
      </c>
      <c r="J76" s="40">
        <f t="shared" si="36"/>
        <v>11.581742022337012</v>
      </c>
      <c r="K76" s="40">
        <f t="shared" si="36"/>
        <v>11.238884862198802</v>
      </c>
      <c r="L76" s="40">
        <f t="shared" si="36"/>
        <v>10.739868633040029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-0.59367877931275626</v>
      </c>
      <c r="C78" s="44">
        <f t="shared" ref="C78:C83" si="38">IF(AND(D$5-C$5 &lt;&gt; 0,C35&lt;&gt;0,D35&lt;&gt;0),(EXP(LN(D35/C35)/(D$5-C$5))-1)*100,0)</f>
        <v>-1.9352777397417031</v>
      </c>
      <c r="D78" s="44">
        <f t="shared" si="37"/>
        <v>1.089503705343664</v>
      </c>
      <c r="E78" s="44">
        <f t="shared" si="37"/>
        <v>0.78183420076181065</v>
      </c>
      <c r="F78" s="44">
        <f t="shared" si="18"/>
        <v>0.88428651651093482</v>
      </c>
      <c r="H78" s="44">
        <f>(B35/B$40)*100</f>
        <v>28.55503260351442</v>
      </c>
      <c r="I78" s="44">
        <f>(C35/C$40)*100</f>
        <v>27.372781347359776</v>
      </c>
      <c r="J78" s="44">
        <f>(D35/D$40)*100</f>
        <v>27.065174695118099</v>
      </c>
      <c r="K78" s="44">
        <f>(E35/E$40)*100</f>
        <v>27.44585753935208</v>
      </c>
      <c r="L78" s="44">
        <f>(F35/F$40)*100</f>
        <v>28.031758933109359</v>
      </c>
    </row>
    <row r="79" spans="1:12" x14ac:dyDescent="0.2">
      <c r="A79" t="str">
        <f>A36</f>
        <v>Public admin. and defence</v>
      </c>
      <c r="B79" s="40">
        <f t="shared" si="37"/>
        <v>-0.63918417005139894</v>
      </c>
      <c r="C79" s="44">
        <f t="shared" si="38"/>
        <v>6.4953012714207503</v>
      </c>
      <c r="D79" s="40">
        <f t="shared" si="37"/>
        <v>0.47629438386738165</v>
      </c>
      <c r="E79" s="40">
        <f t="shared" si="37"/>
        <v>7.3714720371098608E-2</v>
      </c>
      <c r="F79" s="44">
        <f t="shared" si="18"/>
        <v>0.2077283970629118</v>
      </c>
      <c r="H79" s="40">
        <f>(B36/B$35)*100</f>
        <v>16.54403422903632</v>
      </c>
      <c r="I79" s="40">
        <f t="shared" ref="I79:L81" si="39">(C36/C$35)*100</f>
        <v>16.5137614678899</v>
      </c>
      <c r="J79" s="40">
        <f t="shared" si="39"/>
        <v>17.933441936234594</v>
      </c>
      <c r="K79" s="40">
        <f t="shared" si="39"/>
        <v>17.396079248716379</v>
      </c>
      <c r="L79" s="40">
        <f t="shared" si="39"/>
        <v>16.211716722283988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0.53061942915209048</v>
      </c>
      <c r="C80" s="44">
        <f t="shared" si="38"/>
        <v>-3.3477863695430155</v>
      </c>
      <c r="D80" s="40">
        <f t="shared" si="40"/>
        <v>0.35161403470309605</v>
      </c>
      <c r="E80" s="40">
        <f t="shared" si="40"/>
        <v>0.4702315467974616</v>
      </c>
      <c r="F80" s="44">
        <f t="shared" si="18"/>
        <v>0.43067680559447652</v>
      </c>
      <c r="H80" s="40">
        <f>(B37/B$35)*100</f>
        <v>30.831658617224779</v>
      </c>
      <c r="I80" s="40">
        <f t="shared" si="39"/>
        <v>32.250341287723167</v>
      </c>
      <c r="J80" s="40">
        <f t="shared" si="39"/>
        <v>31.785812511900506</v>
      </c>
      <c r="K80" s="40">
        <f t="shared" si="39"/>
        <v>30.642543077360855</v>
      </c>
      <c r="L80" s="40">
        <f t="shared" si="39"/>
        <v>29.708194289951788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-1.2559375415904461</v>
      </c>
      <c r="C81" s="44">
        <f t="shared" si="38"/>
        <v>-3.7634234438525205</v>
      </c>
      <c r="D81" s="40">
        <f t="shared" si="40"/>
        <v>1.7564281768866818</v>
      </c>
      <c r="E81" s="40">
        <f t="shared" si="40"/>
        <v>1.1854184792192024</v>
      </c>
      <c r="F81" s="44">
        <f t="shared" si="18"/>
        <v>1.3753981275254068</v>
      </c>
      <c r="H81" s="40">
        <f>(B38/B$35)*100</f>
        <v>52.624307153738904</v>
      </c>
      <c r="I81" s="40">
        <f t="shared" si="39"/>
        <v>51.23589724438694</v>
      </c>
      <c r="J81" s="40">
        <f t="shared" si="39"/>
        <v>50.280745551864904</v>
      </c>
      <c r="K81" s="40">
        <f t="shared" si="39"/>
        <v>51.961377673922762</v>
      </c>
      <c r="L81" s="40">
        <f t="shared" si="39"/>
        <v>54.080088987764228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0.4627205958001257</v>
      </c>
      <c r="C83" s="206">
        <f t="shared" si="38"/>
        <v>-0.82073252592754775</v>
      </c>
      <c r="D83" s="43">
        <f>IF(AND(E$5-D$5 &lt;&gt; 0,D40&lt;&gt;0,E40&lt;&gt;0),(EXP(LN(E40/D40)/(E$5-D$5))-1)*100,0)</f>
        <v>0.80750600951529083</v>
      </c>
      <c r="E83" s="43">
        <f>IF(AND(F$5-E$5 &lt;&gt; 0,E40&lt;&gt;0,F40&lt;&gt;0),(EXP(LN(F40/E40)/(F$5-E$5))-1)*100,0)</f>
        <v>0.56917873885600212</v>
      </c>
      <c r="F83" s="206">
        <f t="shared" si="18"/>
        <v>0.64855849109184405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4.3547354680896655</v>
      </c>
      <c r="C89" s="44">
        <f>IF(AND(F$5-D$5 &lt;&gt; 0,D7&lt;&gt;0,F7&lt;&gt;0),(EXP(LN(F7/D7)/(F$5-D$5))-1)*100,0)</f>
        <v>0.1468988493402712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2.5637511092189591</v>
      </c>
      <c r="C90" s="44">
        <f t="shared" ref="C90:C122" si="43">IF(AND(F$5-D$5 &lt;&gt; 0,D8&lt;&gt;0,F8&lt;&gt;0),(EXP(LN(F8/D8)/(F$5-D$5))-1)*100,0)</f>
        <v>0.37565032534274678</v>
      </c>
    </row>
    <row r="91" spans="1:12" x14ac:dyDescent="0.2">
      <c r="A91" s="30" t="str">
        <f t="shared" si="41"/>
        <v>Mining and quarrying</v>
      </c>
      <c r="B91" s="44">
        <f t="shared" si="42"/>
        <v>-1.3099298314660501</v>
      </c>
      <c r="C91" s="44">
        <f t="shared" si="43"/>
        <v>-3.6913508450161281</v>
      </c>
    </row>
    <row r="92" spans="1:12" x14ac:dyDescent="0.2">
      <c r="A92" s="30" t="str">
        <f t="shared" si="41"/>
        <v>Electricity and gas</v>
      </c>
      <c r="B92" s="44">
        <f t="shared" si="42"/>
        <v>27.995428060285342</v>
      </c>
      <c r="C92" s="44">
        <f t="shared" si="43"/>
        <v>-0.67885780147158847</v>
      </c>
    </row>
    <row r="93" spans="1:12" x14ac:dyDescent="0.2">
      <c r="A93" s="30" t="str">
        <f t="shared" si="41"/>
        <v>Water and sewerage</v>
      </c>
      <c r="B93" s="44">
        <f t="shared" si="42"/>
        <v>-1.7824962689048873</v>
      </c>
      <c r="C93" s="44">
        <f t="shared" si="43"/>
        <v>0.97135627098989819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0.84556094616115018</v>
      </c>
      <c r="C95" s="44">
        <f t="shared" si="43"/>
        <v>-0.78756354039209997</v>
      </c>
    </row>
    <row r="96" spans="1:12" x14ac:dyDescent="0.2">
      <c r="A96" s="30" t="str">
        <f t="shared" si="41"/>
        <v>Food drink and tobacco</v>
      </c>
      <c r="B96" s="44">
        <f t="shared" si="42"/>
        <v>1.1803692687492484</v>
      </c>
      <c r="C96" s="44">
        <f t="shared" si="43"/>
        <v>-1.6032280966348345</v>
      </c>
    </row>
    <row r="97" spans="1:3" x14ac:dyDescent="0.2">
      <c r="A97" s="30" t="str">
        <f t="shared" si="41"/>
        <v>Engineering</v>
      </c>
      <c r="B97" s="44">
        <f t="shared" si="42"/>
        <v>0.12994961038210739</v>
      </c>
      <c r="C97" s="44">
        <f t="shared" si="43"/>
        <v>-1.4348986763748073</v>
      </c>
    </row>
    <row r="98" spans="1:3" x14ac:dyDescent="0.2">
      <c r="A98" s="30" t="str">
        <f t="shared" si="41"/>
        <v>Rest of manufacturing</v>
      </c>
      <c r="B98" s="44">
        <f t="shared" si="42"/>
        <v>0.92791735615571636</v>
      </c>
      <c r="C98" s="44">
        <f t="shared" si="43"/>
        <v>-0.42522303621271851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0.72028088404556545</v>
      </c>
      <c r="C100" s="44">
        <f t="shared" si="43"/>
        <v>1.3217579174267691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0.83923831684598049</v>
      </c>
      <c r="C102" s="44">
        <f t="shared" si="43"/>
        <v>0.52415806356693739</v>
      </c>
    </row>
    <row r="103" spans="1:3" x14ac:dyDescent="0.2">
      <c r="A103" s="30" t="str">
        <f t="shared" si="41"/>
        <v>Wholesale and retail trade</v>
      </c>
      <c r="B103" s="44">
        <f t="shared" si="42"/>
        <v>0.1588582333831301</v>
      </c>
      <c r="C103" s="44">
        <f t="shared" si="43"/>
        <v>7.342327333874632E-2</v>
      </c>
    </row>
    <row r="104" spans="1:3" x14ac:dyDescent="0.2">
      <c r="A104" s="30" t="str">
        <f t="shared" si="41"/>
        <v>Transport and storage</v>
      </c>
      <c r="B104" s="44">
        <f t="shared" si="42"/>
        <v>-0.48049889104693211</v>
      </c>
      <c r="C104" s="44">
        <f t="shared" si="43"/>
        <v>0.19567009411263214</v>
      </c>
    </row>
    <row r="105" spans="1:3" x14ac:dyDescent="0.2">
      <c r="A105" s="30" t="str">
        <f t="shared" si="41"/>
        <v>Accommodation and food</v>
      </c>
      <c r="B105" s="44">
        <f t="shared" si="42"/>
        <v>2.7113512419004282</v>
      </c>
      <c r="C105" s="44">
        <f t="shared" si="43"/>
        <v>1.3544481659014673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-0.26367492809955539</v>
      </c>
      <c r="C107" s="44">
        <f t="shared" si="43"/>
        <v>0.85058270042868145</v>
      </c>
    </row>
    <row r="108" spans="1:3" x14ac:dyDescent="0.2">
      <c r="A108" s="30" t="str">
        <f t="shared" si="41"/>
        <v>Media</v>
      </c>
      <c r="B108" s="44">
        <f t="shared" si="42"/>
        <v>3.7019406031790325</v>
      </c>
      <c r="C108" s="44">
        <f t="shared" si="43"/>
        <v>-0.28480763518974328</v>
      </c>
    </row>
    <row r="109" spans="1:3" x14ac:dyDescent="0.2">
      <c r="A109" s="30" t="str">
        <f t="shared" si="41"/>
        <v>Information technology</v>
      </c>
      <c r="B109" s="44">
        <f t="shared" si="42"/>
        <v>-4.5511144678435089</v>
      </c>
      <c r="C109" s="44">
        <f t="shared" si="43"/>
        <v>0.79778213287409194</v>
      </c>
    </row>
    <row r="110" spans="1:3" x14ac:dyDescent="0.2">
      <c r="A110" s="30" t="str">
        <f t="shared" si="41"/>
        <v>Finance and insurance</v>
      </c>
      <c r="B110" s="44">
        <f t="shared" si="42"/>
        <v>0.80318222175150833</v>
      </c>
      <c r="C110" s="44">
        <f t="shared" si="43"/>
        <v>-0.39066683493113041</v>
      </c>
    </row>
    <row r="111" spans="1:3" x14ac:dyDescent="0.2">
      <c r="A111" s="30" t="str">
        <f t="shared" si="41"/>
        <v>Real estate</v>
      </c>
      <c r="B111" s="44">
        <f t="shared" si="42"/>
        <v>0.90481696396622624</v>
      </c>
      <c r="C111" s="44">
        <f t="shared" si="43"/>
        <v>-0.59275066473828408</v>
      </c>
    </row>
    <row r="112" spans="1:3" x14ac:dyDescent="0.2">
      <c r="A112" s="30" t="str">
        <f t="shared" si="41"/>
        <v>Professional services</v>
      </c>
      <c r="B112" s="44">
        <f t="shared" si="42"/>
        <v>6.7329958645867549E-2</v>
      </c>
      <c r="C112" s="44">
        <f t="shared" si="43"/>
        <v>0.96933372736838219</v>
      </c>
    </row>
    <row r="113" spans="1:3" x14ac:dyDescent="0.2">
      <c r="A113" s="30" t="str">
        <f t="shared" si="41"/>
        <v>Support services</v>
      </c>
      <c r="B113" s="44">
        <f t="shared" si="42"/>
        <v>-0.28845932867092028</v>
      </c>
      <c r="C113" s="44">
        <f t="shared" si="43"/>
        <v>1.2276857689295539</v>
      </c>
    </row>
    <row r="114" spans="1:3" x14ac:dyDescent="0.2">
      <c r="A114" s="30" t="str">
        <f t="shared" si="41"/>
        <v>Arts and entertainment</v>
      </c>
      <c r="B114" s="44">
        <f t="shared" si="42"/>
        <v>-1.6832733227890251</v>
      </c>
      <c r="C114" s="44">
        <f t="shared" si="43"/>
        <v>1.81706354570772</v>
      </c>
    </row>
    <row r="115" spans="1:3" x14ac:dyDescent="0.2">
      <c r="A115" s="30" t="str">
        <f t="shared" si="41"/>
        <v>Other services</v>
      </c>
      <c r="B115" s="44">
        <f t="shared" si="42"/>
        <v>1.3121062539194872</v>
      </c>
      <c r="C115" s="44">
        <f t="shared" si="43"/>
        <v>0.34446396635547938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-0.8634589226217626</v>
      </c>
      <c r="C117" s="44">
        <f t="shared" si="43"/>
        <v>0.88428651651093482</v>
      </c>
    </row>
    <row r="118" spans="1:3" x14ac:dyDescent="0.2">
      <c r="A118" s="30" t="str">
        <f t="shared" si="41"/>
        <v>Public admin. and defence</v>
      </c>
      <c r="B118" s="44">
        <f t="shared" si="42"/>
        <v>0.74841171952966246</v>
      </c>
      <c r="C118" s="44">
        <f t="shared" si="43"/>
        <v>0.2077283970629118</v>
      </c>
    </row>
    <row r="119" spans="1:3" x14ac:dyDescent="0.2">
      <c r="A119" s="30" t="str">
        <f t="shared" si="41"/>
        <v>Education</v>
      </c>
      <c r="B119" s="44">
        <f t="shared" si="42"/>
        <v>-0.25731662857702009</v>
      </c>
      <c r="C119" s="44">
        <f t="shared" si="43"/>
        <v>0.43067680559447652</v>
      </c>
    </row>
    <row r="120" spans="1:3" x14ac:dyDescent="0.2">
      <c r="A120" s="30" t="str">
        <f t="shared" si="41"/>
        <v>Health and social work</v>
      </c>
      <c r="B120" s="44">
        <f t="shared" si="42"/>
        <v>-1.762607707359376</v>
      </c>
      <c r="C120" s="44">
        <f t="shared" si="43"/>
        <v>1.3753981275254068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0.20470809402315382</v>
      </c>
      <c r="C122" s="206">
        <f t="shared" si="43"/>
        <v>0.64855849109184405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Heart of the South-West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293.46133929520602</v>
      </c>
      <c r="C9" s="299" t="str">
        <f>CONCATENATE("(",ROUND((B9/$H11)*100,1),")")</f>
        <v>(33.6)</v>
      </c>
      <c r="D9" s="249">
        <f>SUM(D30,D51,D72,D93,D114,D135,D156,D177,D198,D219,D240,D261,D282,D303,D324,D345,D366,D387,D408,D429,D450,D471)</f>
        <v>72.266721385769699</v>
      </c>
      <c r="E9" s="299" t="str">
        <f>CONCATENATE("(",ROUND((D9/$H11)*100,1),")")</f>
        <v>(8.3)</v>
      </c>
      <c r="F9" s="249">
        <f>SUM(F30,F51,F72,F93,F114,F135,F156,F177,F198,F219,F240,F261,F282,F303,F324,F345,F366,F387,F408,F429,F450,F471)</f>
        <v>76.228098388638131</v>
      </c>
      <c r="G9" s="299" t="str">
        <f>CONCATENATE("(",ROUND((F9/$H11)*100,1),")")</f>
        <v>(8.7)</v>
      </c>
      <c r="H9" s="249">
        <f>SUM(H30,H51,H72,H93,H114,H135,H156,H177,H198,H219,H240,H261,H282,H303,H324,H345,H366,H387,H408,H429,H450,H471)</f>
        <v>441.95615906961388</v>
      </c>
      <c r="I9" s="299" t="str">
        <f>CONCATENATE("(",ROUND((H9/$H11)*100,1),")")</f>
        <v>(50.6)</v>
      </c>
      <c r="K9" s="249">
        <f>B14-B9</f>
        <v>6.7191871792696247</v>
      </c>
      <c r="L9" s="249">
        <f>D14-D9</f>
        <v>3.9495087508575608</v>
      </c>
      <c r="M9" s="249">
        <f>F14-F9</f>
        <v>4.5590813743649505</v>
      </c>
      <c r="N9" s="249">
        <f>SUM(K9:M9)</f>
        <v>15.227777304492136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180.60508917405417</v>
      </c>
      <c r="C10" s="299" t="str">
        <f>CONCATENATE("(",ROUND((B10/$H11)*100,1),")")</f>
        <v>(20.7)</v>
      </c>
      <c r="D10" s="249">
        <f t="shared" ref="D10" si="1">SUM(D31,D52,D73,D94,D115,D136,D157,D178,D199,D220,D241,D262,D283,D304,D325,D346,D367,D388,D409,D430,D451,D472)</f>
        <v>191.62288463358749</v>
      </c>
      <c r="E10" s="299" t="str">
        <f>CONCATENATE("(",ROUND((D10/$H11)*100,1),")")</f>
        <v>(21.9)</v>
      </c>
      <c r="F10" s="249">
        <f t="shared" ref="F10" si="2">SUM(F31,F52,F73,F94,F115,F136,F157,F178,F199,F220,F241,F262,F283,F304,F325,F346,F367,F388,F409,F430,F451,F472)</f>
        <v>59.02286712274428</v>
      </c>
      <c r="G10" s="299" t="str">
        <f>CONCATENATE("(",ROUND((F10/$H11)*100,1),")")</f>
        <v>(6.8)</v>
      </c>
      <c r="H10" s="249">
        <f t="shared" ref="H10" si="3">SUM(H31,H52,H73,H94,H115,H136,H157,H178,H199,H220,H241,H262,H283,H304,H325,H346,H367,H388,H409,H430,H451,H472)</f>
        <v>431.25084093038589</v>
      </c>
      <c r="I10" s="299" t="str">
        <f>CONCATENATE("(",ROUND((H10/$H11)*100,1),")")</f>
        <v>(49.4)</v>
      </c>
      <c r="K10" s="249">
        <f t="shared" ref="K10:K11" si="4">B15-B10</f>
        <v>10.367897375159288</v>
      </c>
      <c r="L10" s="249">
        <f t="shared" ref="L10:L11" si="5">D15-D10</f>
        <v>6.2346111986801134</v>
      </c>
      <c r="M10" s="249">
        <f t="shared" ref="M10:M11" si="6">F15-F10</f>
        <v>3.9997141216684682</v>
      </c>
      <c r="N10" s="249">
        <f t="shared" ref="N10:N11" si="7">SUM(K10:M10)</f>
        <v>20.602222695507869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474.06642846926019</v>
      </c>
      <c r="C11" s="299" t="str">
        <f>CONCATENATE("(",ROUND((B11/$H11)*100,1),")")</f>
        <v>(54.3)</v>
      </c>
      <c r="D11" s="249">
        <f t="shared" ref="D11" si="8">SUM(D32,D53,D74,D95,D116,D137,D158,D179,D200,D221,D242,D263,D284,D305,D326,D347,D368,D389,D410,D431,D452,D473)</f>
        <v>263.88960601935719</v>
      </c>
      <c r="E11" s="299" t="str">
        <f>CONCATENATE("(",ROUND((D11/$H11)*100,1),")")</f>
        <v>(30.2)</v>
      </c>
      <c r="F11" s="249">
        <f t="shared" ref="F11" si="9">SUM(F32,F53,F74,F95,F116,F137,F158,F179,F200,F221,F242,F263,F284,F305,F326,F347,F368,F389,F410,F431,F452,F473)</f>
        <v>135.25096551138239</v>
      </c>
      <c r="G11" s="299" t="str">
        <f>CONCATENATE("(",ROUND((F11/$H11)*100,1),")")</f>
        <v>(15.5)</v>
      </c>
      <c r="H11" s="249">
        <f t="shared" ref="H11" si="10">SUM(H32,H53,H74,H95,H116,H137,H158,H179,H200,H221,H242,H263,H284,H305,H326,H347,H368,H389,H410,H431,H452,H473)</f>
        <v>873.20699999999977</v>
      </c>
      <c r="I11" s="299" t="str">
        <f>CONCATENATE("(",ROUND((H11/$H11)*100,1),")")</f>
        <v>(100)</v>
      </c>
      <c r="K11" s="249">
        <f t="shared" si="4"/>
        <v>17.087084554428941</v>
      </c>
      <c r="L11" s="249">
        <f t="shared" si="5"/>
        <v>10.18411994953766</v>
      </c>
      <c r="M11" s="249">
        <f t="shared" si="6"/>
        <v>8.55879549603344</v>
      </c>
      <c r="N11" s="249">
        <f t="shared" si="7"/>
        <v>35.830000000000041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300.18052647447564</v>
      </c>
      <c r="C14" s="299" t="str">
        <f>CONCATENATE("(",ROUND((B14/$H16)*100,1),")")</f>
        <v>(33)</v>
      </c>
      <c r="D14" s="249">
        <f t="shared" ref="D14" si="11">SUM(D35,D56,D77,D98,D119,D140,D161,D182,D203,D224,D245,D266,D287,D308,D329,D350,D371,D392,D413,D434,D455,D476)</f>
        <v>76.21623013662726</v>
      </c>
      <c r="E14" s="299" t="str">
        <f>CONCATENATE("(",ROUND((D14/$H16)*100,1),")")</f>
        <v>(8.4)</v>
      </c>
      <c r="F14" s="249">
        <f t="shared" ref="F14" si="12">SUM(F35,F56,F77,F98,F119,F140,F161,F182,F203,F224,F245,F266,F287,F308,F329,F350,F371,F392,F413,F434,F455,F476)</f>
        <v>80.787179763003081</v>
      </c>
      <c r="G14" s="299" t="str">
        <f>CONCATENATE("(",ROUND((F14/$H16)*100,1),")")</f>
        <v>(8.9)</v>
      </c>
      <c r="H14" s="249">
        <f t="shared" ref="H14" si="13">SUM(H35,H56,H77,H98,H119,H140,H161,H182,H203,H224,H245,H266,H287,H308,H329,H350,H371,H392,H413,H434,H455,H476)</f>
        <v>457.183936374106</v>
      </c>
      <c r="I14" s="299" t="str">
        <f>CONCATENATE("(",ROUND((H14/$H16)*100,1),")")</f>
        <v>(50.3)</v>
      </c>
      <c r="K14" s="249">
        <f>B19-B14</f>
        <v>9.4427690203266934</v>
      </c>
      <c r="L14" s="249">
        <f>D19-D14</f>
        <v>6.7094539410476273</v>
      </c>
      <c r="M14" s="249">
        <f>F19-F14</f>
        <v>6.4669986452496744</v>
      </c>
      <c r="N14" s="249">
        <f>SUM(K14:M14)</f>
        <v>22.619221606623995</v>
      </c>
    </row>
    <row r="15" spans="1:17" x14ac:dyDescent="0.2">
      <c r="A15" s="282" t="s">
        <v>365</v>
      </c>
      <c r="B15" s="249">
        <f t="shared" si="0"/>
        <v>190.97298654921346</v>
      </c>
      <c r="C15" s="299" t="str">
        <f>CONCATENATE("(",ROUND((B15/$H16)*100,1),")")</f>
        <v>(21)</v>
      </c>
      <c r="D15" s="249">
        <f t="shared" ref="D15" si="14">SUM(D36,D57,D78,D99,D120,D141,D162,D183,D204,D225,D246,D267,D288,D309,D330,D351,D372,D393,D414,D435,D456,D477)</f>
        <v>197.8574958322676</v>
      </c>
      <c r="E15" s="299" t="str">
        <f>CONCATENATE("(",ROUND((D15/$H16)*100,1),")")</f>
        <v>(21.8)</v>
      </c>
      <c r="F15" s="249">
        <f t="shared" ref="F15" si="15">SUM(F36,F57,F78,F99,F120,F141,F162,F183,F204,F225,F246,F267,F288,F309,F330,F351,F372,F393,F414,F435,F456,F477)</f>
        <v>63.022581244412748</v>
      </c>
      <c r="G15" s="299" t="str">
        <f>CONCATENATE("(",ROUND((F15/$H16)*100,1),")")</f>
        <v>(6.9)</v>
      </c>
      <c r="H15" s="249">
        <f t="shared" ref="H15" si="16">SUM(H36,H57,H78,H99,H120,H141,H162,H183,H204,H225,H246,H267,H288,H309,H330,H351,H372,H393,H414,H435,H456,H477)</f>
        <v>451.85306362589387</v>
      </c>
      <c r="I15" s="299" t="str">
        <f>CONCATENATE("(",ROUND((H15/$H16)*100,1),")")</f>
        <v>(49.7)</v>
      </c>
      <c r="K15" s="249">
        <f t="shared" ref="K15:K16" si="17">B20-B15</f>
        <v>17.314994469272619</v>
      </c>
      <c r="L15" s="249">
        <f t="shared" ref="L15:L16" si="18">D20-D15</f>
        <v>7.094746117977877</v>
      </c>
      <c r="M15" s="249">
        <f t="shared" ref="M15:M16" si="19">F20-F15</f>
        <v>6.0570378061254786</v>
      </c>
      <c r="N15" s="249">
        <f t="shared" ref="N15:N16" si="20">SUM(K15:M15)</f>
        <v>30.466778393375975</v>
      </c>
    </row>
    <row r="16" spans="1:17" x14ac:dyDescent="0.2">
      <c r="A16" s="282" t="s">
        <v>363</v>
      </c>
      <c r="B16" s="249">
        <f t="shared" si="0"/>
        <v>491.15351302368913</v>
      </c>
      <c r="C16" s="299" t="str">
        <f>CONCATENATE("(",ROUND((B16/$H16)*100,1),")")</f>
        <v>(54)</v>
      </c>
      <c r="D16" s="249">
        <f t="shared" ref="D16" si="21">SUM(D37,D58,D79,D100,D121,D142,D163,D184,D205,D226,D247,D268,D289,D310,D331,D352,D373,D394,D415,D436,D457,D478)</f>
        <v>274.07372596889485</v>
      </c>
      <c r="E16" s="299" t="str">
        <f>CONCATENATE("(",ROUND((D16/$H16)*100,1),")")</f>
        <v>(30.1)</v>
      </c>
      <c r="F16" s="249">
        <f t="shared" ref="F16" si="22">SUM(F37,F58,F79,F100,F121,F142,F163,F184,F205,F226,F247,F268,F289,F310,F331,F352,F373,F394,F415,F436,F457,F478)</f>
        <v>143.80976100741583</v>
      </c>
      <c r="G16" s="299" t="str">
        <f>CONCATENATE("(",ROUND((F16/$H16)*100,1),")")</f>
        <v>(15.8)</v>
      </c>
      <c r="H16" s="249">
        <f t="shared" ref="H16" si="23">SUM(H37,H58,H79,H100,H121,H142,H163,H184,H205,H226,H247,H268,H289,H310,H331,H352,H373,H394,H415,H436,H457,H478)</f>
        <v>909.03699999999969</v>
      </c>
      <c r="I16" s="299" t="str">
        <f>CONCATENATE("(",ROUND((H16/$H16)*100,1),")")</f>
        <v>(100)</v>
      </c>
      <c r="K16" s="249">
        <f t="shared" si="17"/>
        <v>26.757763489599256</v>
      </c>
      <c r="L16" s="249">
        <f t="shared" si="18"/>
        <v>13.804200059025561</v>
      </c>
      <c r="M16" s="249">
        <f t="shared" si="19"/>
        <v>12.524036451375224</v>
      </c>
      <c r="N16" s="249">
        <f t="shared" si="20"/>
        <v>53.086000000000041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309.62329549480233</v>
      </c>
      <c r="C19" s="299" t="str">
        <f>CONCATENATE("(",ROUND((B19/$H21)*100,1),")")</f>
        <v>(32.2)</v>
      </c>
      <c r="D19" s="249">
        <f t="shared" ref="D19" si="24">SUM(D40,D61,D82,D103,D124,D145,D166,D187,D208,D229,D250,D271,D292,D313,D334,D355,D376,D397,D418,D439,D460,D481)</f>
        <v>82.925684077674887</v>
      </c>
      <c r="E19" s="299" t="str">
        <f>CONCATENATE("(",ROUND((D19/$H21)*100,1),")")</f>
        <v>(8.6)</v>
      </c>
      <c r="F19" s="249">
        <f t="shared" ref="F19" si="25">SUM(F40,F61,F82,F103,F124,F145,F166,F187,F208,F229,F250,F271,F292,F313,F334,F355,F376,F397,F418,F439,F460,F481)</f>
        <v>87.254178408252756</v>
      </c>
      <c r="G19" s="299" t="str">
        <f>CONCATENATE("(",ROUND((F19/$H21)*100,1),")")</f>
        <v>(9.1)</v>
      </c>
      <c r="H19" s="249">
        <f t="shared" ref="H19" si="26">SUM(H40,H61,H82,H103,H124,H145,H166,H187,H208,H229,H250,H271,H292,H313,H334,H355,H376,H397,H418,H439,H460,H481)</f>
        <v>479.80315798073008</v>
      </c>
      <c r="I19" s="299" t="str">
        <f>CONCATENATE("(",ROUND((H19/$H21)*100,1),")")</f>
        <v>(49.9)</v>
      </c>
      <c r="K19" s="249">
        <f>B19-B9</f>
        <v>16.161956199596318</v>
      </c>
      <c r="L19" s="249">
        <f>D19-D9</f>
        <v>10.658962691905188</v>
      </c>
      <c r="M19" s="249">
        <f>F19-F9</f>
        <v>11.026080019614625</v>
      </c>
      <c r="N19" s="249">
        <f>SUM(K19:M19)</f>
        <v>37.846998911116131</v>
      </c>
    </row>
    <row r="20" spans="1:14" x14ac:dyDescent="0.2">
      <c r="A20" s="282" t="s">
        <v>365</v>
      </c>
      <c r="B20" s="249">
        <f t="shared" si="0"/>
        <v>208.28798101848608</v>
      </c>
      <c r="C20" s="299" t="str">
        <f>CONCATENATE("(",ROUND((B20/$H21)*100,1),")")</f>
        <v>(21.6)</v>
      </c>
      <c r="D20" s="249">
        <f t="shared" ref="D20" si="27">SUM(D41,D62,D83,D104,D125,D146,D167,D188,D209,D230,D251,D272,D293,D314,D335,D356,D377,D398,D419,D440,D461,D482)</f>
        <v>204.95224195024548</v>
      </c>
      <c r="E20" s="299" t="str">
        <f>CONCATENATE("(",ROUND((D20/$H21)*100,1),")")</f>
        <v>(21.3)</v>
      </c>
      <c r="F20" s="249">
        <f t="shared" ref="F20" si="28">SUM(F41,F62,F83,F104,F125,F146,F167,F188,F209,F230,F251,F272,F293,F314,F335,F356,F377,F398,F419,F440,F461,F482)</f>
        <v>69.079619050538227</v>
      </c>
      <c r="G20" s="299" t="str">
        <f>CONCATENATE("(",ROUND((F20/$H21)*100,1),")")</f>
        <v>(7.2)</v>
      </c>
      <c r="H20" s="249">
        <f t="shared" ref="H20" si="29">SUM(H41,H62,H83,H104,H125,H146,H167,H188,H209,H230,H251,H272,H293,H314,H335,H356,H377,H398,H419,H440,H461,H482)</f>
        <v>482.31984201926974</v>
      </c>
      <c r="I20" s="299" t="str">
        <f>CONCATENATE("(",ROUND((H20/$H21)*100,1),")")</f>
        <v>(50.1)</v>
      </c>
      <c r="K20" s="249">
        <f t="shared" ref="K20:K21" si="30">B20-B10</f>
        <v>27.682891844431907</v>
      </c>
      <c r="L20" s="249">
        <f t="shared" ref="L20:L21" si="31">D20-D10</f>
        <v>13.32935731665799</v>
      </c>
      <c r="M20" s="249">
        <f t="shared" ref="M20:M21" si="32">F20-F10</f>
        <v>10.056751927793947</v>
      </c>
      <c r="N20" s="249">
        <f t="shared" ref="N20:N21" si="33">SUM(K20:M20)</f>
        <v>51.069001088883844</v>
      </c>
    </row>
    <row r="21" spans="1:14" x14ac:dyDescent="0.2">
      <c r="A21" s="282" t="s">
        <v>363</v>
      </c>
      <c r="B21" s="249">
        <f t="shared" si="0"/>
        <v>517.91127651328839</v>
      </c>
      <c r="C21" s="299" t="str">
        <f>CONCATENATE("(",ROUND((B21/$H21)*100,1),")")</f>
        <v>(53.8)</v>
      </c>
      <c r="D21" s="249">
        <f t="shared" ref="D21" si="34">SUM(D42,D63,D84,D105,D126,D147,D168,D189,D210,D231,D252,D273,D294,D315,D336,D357,D378,D399,D420,D441,D462,D483)</f>
        <v>287.87792602792041</v>
      </c>
      <c r="E21" s="299" t="str">
        <f>CONCATENATE("(",ROUND((D21/$H21)*100,1),")")</f>
        <v>(29.9)</v>
      </c>
      <c r="F21" s="249">
        <f>SUM(F42,F63,F84,F105,F126,F147,F168,F189,F210,F231,F252,F273,F294,F315,F336,F357,F378,F399,F420,F441,F462,F483)</f>
        <v>156.33379745879105</v>
      </c>
      <c r="G21" s="299" t="str">
        <f>CONCATENATE("(",ROUND((F21/$H21)*100,1),")")</f>
        <v>(16.2)</v>
      </c>
      <c r="H21" s="249">
        <f t="shared" ref="H21" si="35">SUM(H42,H63,H84,H105,H126,H147,H168,H189,H210,H231,H252,H273,H294,H315,H336,H357,H378,H399,H420,H441,H462,H483)</f>
        <v>962.12299999999982</v>
      </c>
      <c r="I21" s="299" t="str">
        <f>CONCATENATE("(",ROUND((H21/$H21)*100,1),")")</f>
        <v>(100)</v>
      </c>
      <c r="K21" s="249">
        <f t="shared" si="30"/>
        <v>43.844848044028197</v>
      </c>
      <c r="L21" s="249">
        <f t="shared" si="31"/>
        <v>23.988320008563221</v>
      </c>
      <c r="M21" s="249">
        <f t="shared" si="32"/>
        <v>21.082831947408664</v>
      </c>
      <c r="N21" s="249">
        <f t="shared" si="33"/>
        <v>88.916000000000082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5.4698781768080886</v>
      </c>
      <c r="C30" s="299" t="str">
        <f>CONCATENATE("(",ROUND((B30/$H32)*100,1),")")</f>
        <v>(26.4)</v>
      </c>
      <c r="D30" s="302">
        <f>'Ind T6'!M9</f>
        <v>1.4754229859075285</v>
      </c>
      <c r="E30" s="299" t="str">
        <f>CONCATENATE("(",ROUND((D30/$H32)*100,1),")")</f>
        <v>(7.1)</v>
      </c>
      <c r="F30" s="302">
        <f>'Ind T6'!N9</f>
        <v>7.9117245600293744</v>
      </c>
      <c r="G30" s="299" t="str">
        <f>CONCATENATE("(",ROUND((F30/$H32)*100,1),")")</f>
        <v>(38.1)</v>
      </c>
      <c r="H30" s="302">
        <f>SUM(B30,D30,F30)</f>
        <v>14.857025722744993</v>
      </c>
      <c r="I30" s="299" t="str">
        <f>CONCATENATE("(",ROUND((H30/$H32)*100,1),")")</f>
        <v>(71.6)</v>
      </c>
      <c r="K30" s="302">
        <f>B35-B30</f>
        <v>0.37915856521104185</v>
      </c>
      <c r="L30" s="302">
        <f>D35-D30</f>
        <v>6.1407782568724478E-2</v>
      </c>
      <c r="M30" s="302">
        <f>F35-F30</f>
        <v>2.7799268927235943E-2</v>
      </c>
      <c r="N30" s="302">
        <f>SUM(K30:M30)</f>
        <v>0.46836561670700227</v>
      </c>
    </row>
    <row r="31" spans="1:14" x14ac:dyDescent="0.2">
      <c r="A31" s="282" t="s">
        <v>365</v>
      </c>
      <c r="B31" s="302">
        <f>'Ind T6'!L8</f>
        <v>1.5960036011973251</v>
      </c>
      <c r="C31" s="299" t="str">
        <f>CONCATENATE("(",ROUND((B31/$H32)*100,1),")")</f>
        <v>(7.7)</v>
      </c>
      <c r="D31" s="302">
        <f>'Ind T6'!M8</f>
        <v>1.4398534828883722</v>
      </c>
      <c r="E31" s="299" t="str">
        <f>CONCATENATE("(",ROUND((D31/$H32)*100,1),")")</f>
        <v>(6.9)</v>
      </c>
      <c r="F31" s="302">
        <f>'Ind T6'!N8</f>
        <v>2.8491171931693557</v>
      </c>
      <c r="G31" s="299" t="str">
        <f>CONCATENATE("(",ROUND((F31/$H32)*100,1),")")</f>
        <v>(13.7)</v>
      </c>
      <c r="H31" s="302">
        <f t="shared" ref="H31" si="36">SUM(B31,D31,F31)</f>
        <v>5.8849742772550533</v>
      </c>
      <c r="I31" s="299" t="str">
        <f>CONCATENATE("(",ROUND((H31/$H32)*100,1),")")</f>
        <v>(28.4)</v>
      </c>
      <c r="K31" s="302">
        <f t="shared" ref="K31:K32" si="37">B36-B31</f>
        <v>5.503430035485124E-2</v>
      </c>
      <c r="L31" s="302">
        <f t="shared" ref="L31:L32" si="38">D36-D31</f>
        <v>4.4056653712534199E-3</v>
      </c>
      <c r="M31" s="302">
        <f t="shared" ref="M31:M32" si="39">F36-F31</f>
        <v>0.14119441756685402</v>
      </c>
      <c r="N31" s="302">
        <f t="shared" ref="N31:N32" si="40">SUM(K31:M31)</f>
        <v>0.20063438329295868</v>
      </c>
    </row>
    <row r="32" spans="1:14" x14ac:dyDescent="0.2">
      <c r="A32" s="282" t="s">
        <v>363</v>
      </c>
      <c r="B32" s="302">
        <f>SUM(B30:B31)</f>
        <v>7.0658817780054139</v>
      </c>
      <c r="C32" s="299" t="str">
        <f>CONCATENATE("(",ROUND((B32/$H32)*100,1),")")</f>
        <v>(34.1)</v>
      </c>
      <c r="D32" s="302">
        <f>SUM(D30:D31)</f>
        <v>2.9152764687959007</v>
      </c>
      <c r="E32" s="299" t="str">
        <f>CONCATENATE("(",ROUND((D32/$H32)*100,1),")")</f>
        <v>(14.1)</v>
      </c>
      <c r="F32" s="302">
        <f>SUM(F30:F31)</f>
        <v>10.760841753198729</v>
      </c>
      <c r="G32" s="299" t="str">
        <f>CONCATENATE("(",ROUND((F32/$H32)*100,1),")")</f>
        <v>(51.9)</v>
      </c>
      <c r="H32" s="302">
        <f>SUM(H30:H31)</f>
        <v>20.742000000000047</v>
      </c>
      <c r="I32" s="299" t="str">
        <f>CONCATENATE("(",ROUND((H32/$H32)*100,1),")")</f>
        <v>(100)</v>
      </c>
      <c r="K32" s="302">
        <f t="shared" si="37"/>
        <v>0.43419286556589309</v>
      </c>
      <c r="L32" s="302">
        <f t="shared" si="38"/>
        <v>6.5813447939977898E-2</v>
      </c>
      <c r="M32" s="302">
        <f t="shared" si="39"/>
        <v>0.16899368649409041</v>
      </c>
      <c r="N32" s="302">
        <f t="shared" si="40"/>
        <v>0.6689999999999614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5.8490367420191305</v>
      </c>
      <c r="C35" s="299" t="str">
        <f>CONCATENATE("(",ROUND((B35/$H37)*100,1),")")</f>
        <v>(27.3)</v>
      </c>
      <c r="D35" s="302">
        <f>'Ind T6'!R9</f>
        <v>1.536830768476253</v>
      </c>
      <c r="E35" s="299" t="str">
        <f>CONCATENATE("(",ROUND((D35/$H37)*100,1),")")</f>
        <v>(7.2)</v>
      </c>
      <c r="F35" s="302">
        <f>'Ind T6'!S9</f>
        <v>7.9395238289566104</v>
      </c>
      <c r="G35" s="299" t="str">
        <f>CONCATENATE("(",ROUND((F35/$H37)*100,1),")")</f>
        <v>(37.1)</v>
      </c>
      <c r="H35" s="302">
        <f>SUM(B35,D35,F35)</f>
        <v>15.325391339451993</v>
      </c>
      <c r="I35" s="299" t="str">
        <f>CONCATENATE("(",ROUND((H35/$H37)*100,1),")")</f>
        <v>(71.6)</v>
      </c>
      <c r="K35" s="302">
        <f>B40-B35</f>
        <v>0.68121935096841835</v>
      </c>
      <c r="L35" s="302">
        <f>D40-D35</f>
        <v>5.5060624190981233E-2</v>
      </c>
      <c r="M35" s="302">
        <f>F40-F35</f>
        <v>-0.37123146936028917</v>
      </c>
      <c r="N35" s="302">
        <f>SUM(K35:M35)</f>
        <v>0.36504850579911041</v>
      </c>
    </row>
    <row r="36" spans="1:14" x14ac:dyDescent="0.2">
      <c r="A36" s="282" t="s">
        <v>365</v>
      </c>
      <c r="B36" s="302">
        <f>'Ind T6'!Q8</f>
        <v>1.6510379015521763</v>
      </c>
      <c r="C36" s="299" t="str">
        <f>CONCATENATE("(",ROUND((B36/$H37)*100,1),")")</f>
        <v>(7.7)</v>
      </c>
      <c r="D36" s="302">
        <f>'Ind T6'!R8</f>
        <v>1.4442591482596256</v>
      </c>
      <c r="E36" s="299" t="str">
        <f>CONCATENATE("(",ROUND((D36/$H37)*100,1),")")</f>
        <v>(6.7)</v>
      </c>
      <c r="F36" s="302">
        <f>'Ind T6'!S8</f>
        <v>2.9903116107362098</v>
      </c>
      <c r="G36" s="299" t="str">
        <f>CONCATENATE("(",ROUND((F36/$H37)*100,1),")")</f>
        <v>(14)</v>
      </c>
      <c r="H36" s="302">
        <f t="shared" ref="H36" si="41">SUM(B36,D36,F36)</f>
        <v>6.0856086605480115</v>
      </c>
      <c r="I36" s="299" t="str">
        <f>CONCATENATE("(",ROUND((H36/$H37)*100,1),")")</f>
        <v>(28.4)</v>
      </c>
      <c r="K36" s="302">
        <f t="shared" ref="K36:K37" si="42">B41-B36</f>
        <v>4.7663355712642241E-2</v>
      </c>
      <c r="L36" s="302">
        <f t="shared" ref="L36:L37" si="43">D41-D36</f>
        <v>-6.2450734324927204E-2</v>
      </c>
      <c r="M36" s="302">
        <f t="shared" ref="M36:M37" si="44">F41-F36</f>
        <v>0.18073887281315759</v>
      </c>
      <c r="N36" s="302">
        <f t="shared" ref="N36:N37" si="45">SUM(K36:M36)</f>
        <v>0.16595149420087263</v>
      </c>
    </row>
    <row r="37" spans="1:14" x14ac:dyDescent="0.2">
      <c r="A37" s="282" t="s">
        <v>363</v>
      </c>
      <c r="B37" s="302">
        <f>SUM(B35:B36)</f>
        <v>7.500074643571307</v>
      </c>
      <c r="C37" s="299" t="str">
        <f>CONCATENATE("(",ROUND((B37/$H37)*100,1),")")</f>
        <v>(35)</v>
      </c>
      <c r="D37" s="302">
        <f>SUM(D35:D36)</f>
        <v>2.9810899167358786</v>
      </c>
      <c r="E37" s="299" t="str">
        <f>CONCATENATE("(",ROUND((D37/$H37)*100,1),")")</f>
        <v>(13.9)</v>
      </c>
      <c r="F37" s="302">
        <f>SUM(F35:F36)</f>
        <v>10.92983543969282</v>
      </c>
      <c r="G37" s="299" t="str">
        <f>CONCATENATE("(",ROUND((F37/$H37)*100,1),")")</f>
        <v>(51)</v>
      </c>
      <c r="H37" s="302">
        <f>SUM(H35:H36)</f>
        <v>21.411000000000005</v>
      </c>
      <c r="I37" s="299" t="str">
        <f>CONCATENATE("(",ROUND((H37/$H37)*100,1),")")</f>
        <v>(100)</v>
      </c>
      <c r="K37" s="302">
        <f t="shared" si="42"/>
        <v>0.72888270668105992</v>
      </c>
      <c r="L37" s="302">
        <f t="shared" si="43"/>
        <v>-7.3901101339459707E-3</v>
      </c>
      <c r="M37" s="302">
        <f t="shared" si="44"/>
        <v>-0.19049259654713069</v>
      </c>
      <c r="N37" s="302">
        <f t="shared" si="45"/>
        <v>0.53099999999998326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6.5302560929875488</v>
      </c>
      <c r="C40" s="299" t="str">
        <f>CONCATENATE("(",ROUND((B40/$H42)*100,1),")")</f>
        <v>(29.8)</v>
      </c>
      <c r="D40" s="302">
        <f>'Ind T6'!W9</f>
        <v>1.5918913926672342</v>
      </c>
      <c r="E40" s="299" t="str">
        <f>CONCATENATE("(",ROUND((D40/$H42)*100,1),")")</f>
        <v>(7.3)</v>
      </c>
      <c r="F40" s="302">
        <f>'Ind T6'!X9</f>
        <v>7.5682923595963212</v>
      </c>
      <c r="G40" s="299" t="str">
        <f>CONCATENATE("(",ROUND((F40/$H42)*100,1),")")</f>
        <v>(34.5)</v>
      </c>
      <c r="H40" s="302">
        <f>SUM(B40,D40,F40)</f>
        <v>15.690439845251102</v>
      </c>
      <c r="I40" s="299" t="str">
        <f>CONCATENATE("(",ROUND((H40/$H42)*100,1),")")</f>
        <v>(71.5)</v>
      </c>
      <c r="K40" s="302">
        <f>B40-B30</f>
        <v>1.0603779161794602</v>
      </c>
      <c r="L40" s="302">
        <f>D40-D30</f>
        <v>0.11646840675970571</v>
      </c>
      <c r="M40" s="302">
        <f>F40-F30</f>
        <v>-0.34343220043305323</v>
      </c>
      <c r="N40" s="302">
        <f>SUM(K40:M40)</f>
        <v>0.83341412250611269</v>
      </c>
    </row>
    <row r="41" spans="1:14" x14ac:dyDescent="0.2">
      <c r="A41" s="282" t="s">
        <v>365</v>
      </c>
      <c r="B41" s="302">
        <f>'Ind T6'!V8</f>
        <v>1.6987012572648186</v>
      </c>
      <c r="C41" s="299" t="str">
        <f>CONCATENATE("(",ROUND((B41/$H42)*100,1),")")</f>
        <v>(7.7)</v>
      </c>
      <c r="D41" s="302">
        <f>'Ind T6'!W8</f>
        <v>1.3818084139346984</v>
      </c>
      <c r="E41" s="299" t="str">
        <f>CONCATENATE("(",ROUND((D41/$H42)*100,1),")")</f>
        <v>(6.3)</v>
      </c>
      <c r="F41" s="302">
        <f>'Ind T6'!X8</f>
        <v>3.1710504835493674</v>
      </c>
      <c r="G41" s="299" t="str">
        <f>CONCATENATE("(",ROUND((F41/$H42)*100,1),")")</f>
        <v>(14.5)</v>
      </c>
      <c r="H41" s="302">
        <f t="shared" ref="H41" si="46">SUM(B41,D41,F41)</f>
        <v>6.2515601547488844</v>
      </c>
      <c r="I41" s="299" t="str">
        <f>CONCATENATE("(",ROUND((H41/$H42)*100,1),")")</f>
        <v>(28.5)</v>
      </c>
      <c r="K41" s="302">
        <f t="shared" ref="K41:K42" si="47">B41-B31</f>
        <v>0.10269765606749348</v>
      </c>
      <c r="L41" s="302">
        <f t="shared" ref="L41:L42" si="48">D41-D31</f>
        <v>-5.8045068953673784E-2</v>
      </c>
      <c r="M41" s="302">
        <f t="shared" ref="M41:M42" si="49">F41-F31</f>
        <v>0.32193329038001162</v>
      </c>
      <c r="N41" s="302">
        <f t="shared" ref="N41:N42" si="50">SUM(K41:M41)</f>
        <v>0.36658587749383131</v>
      </c>
    </row>
    <row r="42" spans="1:14" x14ac:dyDescent="0.2">
      <c r="A42" s="282" t="s">
        <v>363</v>
      </c>
      <c r="B42" s="302">
        <f>SUM(B40:B41)</f>
        <v>8.228957350252367</v>
      </c>
      <c r="C42" s="299" t="str">
        <f>CONCATENATE("(",ROUND((B42/$H42)*100,1),")")</f>
        <v>(37.5)</v>
      </c>
      <c r="D42" s="302">
        <f>SUM(D40:D41)</f>
        <v>2.9736998066019327</v>
      </c>
      <c r="E42" s="299" t="str">
        <f>CONCATENATE("(",ROUND((D42/$H42)*100,1),")")</f>
        <v>(13.6)</v>
      </c>
      <c r="F42" s="302">
        <f>SUM(F40:F41)</f>
        <v>10.739342843145689</v>
      </c>
      <c r="G42" s="299" t="str">
        <f>CONCATENATE("(",ROUND((F42/$H42)*100,1),")")</f>
        <v>(48.9)</v>
      </c>
      <c r="H42" s="302">
        <f>SUM(H40:H41)</f>
        <v>21.941999999999986</v>
      </c>
      <c r="I42" s="299" t="str">
        <f>CONCATENATE("(",ROUND((H42/$H42)*100,1),")")</f>
        <v>(100)</v>
      </c>
      <c r="K42" s="302">
        <f t="shared" si="47"/>
        <v>1.163075572246953</v>
      </c>
      <c r="L42" s="302">
        <f t="shared" si="48"/>
        <v>5.8423337806031927E-2</v>
      </c>
      <c r="M42" s="302">
        <f t="shared" si="49"/>
        <v>-2.1498910053040277E-2</v>
      </c>
      <c r="N42" s="302">
        <f t="shared" si="50"/>
        <v>1.1999999999999447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1.2467819420809649</v>
      </c>
      <c r="C51" s="299" t="str">
        <f>CONCATENATE("(",ROUND((B51/$H53)*100,1),")")</f>
        <v>(84.1)</v>
      </c>
      <c r="D51" s="302">
        <f>'Ind T6'!M18</f>
        <v>1.4727427598062913E-2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1.2615093696790278</v>
      </c>
      <c r="I51" s="299" t="str">
        <f>CONCATENATE("(",ROUND((H51/$H53)*100,1),")")</f>
        <v>(85.1)</v>
      </c>
      <c r="K51" s="302">
        <f>B56-B51</f>
        <v>-0.25447986254706201</v>
      </c>
      <c r="L51" s="302">
        <f>D56-D51</f>
        <v>-2.6734327057094231E-3</v>
      </c>
      <c r="M51" s="302">
        <f>F56-F51</f>
        <v>0</v>
      </c>
      <c r="N51" s="302">
        <f>SUM(K51:M51)</f>
        <v>-0.25715329525277142</v>
      </c>
    </row>
    <row r="52" spans="1:14" x14ac:dyDescent="0.2">
      <c r="A52" s="282" t="s">
        <v>365</v>
      </c>
      <c r="B52" s="302">
        <f>'Ind T6'!L17</f>
        <v>0.17252129471664449</v>
      </c>
      <c r="C52" s="299" t="str">
        <f>CONCATENATE("(",ROUND((B52/$H53)*100,1),")")</f>
        <v>(11.6)</v>
      </c>
      <c r="D52" s="302">
        <f>'Ind T6'!M17</f>
        <v>4.7969335604325494E-2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0.22049063032096999</v>
      </c>
      <c r="I52" s="299" t="str">
        <f>CONCATENATE("(",ROUND((H52/$H53)*100,1),")")</f>
        <v>(14.9)</v>
      </c>
      <c r="K52" s="302">
        <f t="shared" ref="K52:K53" si="52">B57-B52</f>
        <v>-3.5622352724869966E-2</v>
      </c>
      <c r="L52" s="302">
        <f t="shared" ref="L52:L53" si="53">D57-D52</f>
        <v>-9.2243520223576903E-3</v>
      </c>
      <c r="M52" s="302">
        <f t="shared" ref="M52:M53" si="54">F57-F52</f>
        <v>0</v>
      </c>
      <c r="N52" s="302">
        <f t="shared" ref="N52:N53" si="55">SUM(K52:M52)</f>
        <v>-4.4846704747227656E-2</v>
      </c>
    </row>
    <row r="53" spans="1:14" x14ac:dyDescent="0.2">
      <c r="A53" s="282" t="s">
        <v>363</v>
      </c>
      <c r="B53" s="302">
        <f>SUM(B51:B52)</f>
        <v>1.4193032367976095</v>
      </c>
      <c r="C53" s="299" t="str">
        <f>CONCATENATE("(",ROUND((B53/$H53)*100,1),")")</f>
        <v>(95.8)</v>
      </c>
      <c r="D53" s="302">
        <f>SUM(D51:D52)</f>
        <v>6.26967632023884E-2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1.4819999999999978</v>
      </c>
      <c r="I53" s="299" t="str">
        <f>CONCATENATE("(",ROUND((H53/$H53)*100,1),")")</f>
        <v>(100)</v>
      </c>
      <c r="K53" s="302">
        <f t="shared" si="52"/>
        <v>-0.29010221527193214</v>
      </c>
      <c r="L53" s="302">
        <f t="shared" si="53"/>
        <v>-1.1897784728067108E-2</v>
      </c>
      <c r="M53" s="302">
        <f t="shared" si="54"/>
        <v>0</v>
      </c>
      <c r="N53" s="302">
        <f t="shared" si="55"/>
        <v>-0.30199999999999927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0.99230207953390293</v>
      </c>
      <c r="C56" s="299" t="str">
        <f>CONCATENATE("(",ROUND((B56/$H58)*100,1),")")</f>
        <v>(84.1)</v>
      </c>
      <c r="D56" s="302">
        <f>'Ind T6'!R18</f>
        <v>1.205399489235349E-2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1.0043560744262565</v>
      </c>
      <c r="I56" s="299" t="str">
        <f>CONCATENATE("(",ROUND((H56/$H58)*100,1),")")</f>
        <v>(85.1)</v>
      </c>
      <c r="K56" s="302">
        <f>B61-B56</f>
        <v>-0.28231368903113607</v>
      </c>
      <c r="L56" s="302">
        <f>D61-D56</f>
        <v>-2.7120423857904582E-3</v>
      </c>
      <c r="M56" s="302">
        <f>F61-F56</f>
        <v>0</v>
      </c>
      <c r="N56" s="302">
        <f>SUM(K56:M56)</f>
        <v>-0.28502573141692655</v>
      </c>
    </row>
    <row r="57" spans="1:14" x14ac:dyDescent="0.2">
      <c r="A57" s="282" t="s">
        <v>365</v>
      </c>
      <c r="B57" s="302">
        <f>'Ind T6'!Q17</f>
        <v>0.13689894199177452</v>
      </c>
      <c r="C57" s="299" t="str">
        <f>CONCATENATE("(",ROUND((B57/$H58)*100,1),")")</f>
        <v>(11.6)</v>
      </c>
      <c r="D57" s="302">
        <f>'Ind T6'!R17</f>
        <v>3.8744983581967804E-2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0.17564392557374231</v>
      </c>
      <c r="I57" s="299" t="str">
        <f>CONCATENATE("(",ROUND((H57/$H58)*100,1),")")</f>
        <v>(14.9)</v>
      </c>
      <c r="K57" s="302">
        <f t="shared" ref="K57:K58" si="57">B62-B57</f>
        <v>-4.2144852282883366E-2</v>
      </c>
      <c r="L57" s="302">
        <f t="shared" ref="L57:L58" si="58">D62-D57</f>
        <v>-9.8294163001877433E-3</v>
      </c>
      <c r="M57" s="302">
        <f t="shared" ref="M57:M58" si="59">F62-F57</f>
        <v>0</v>
      </c>
      <c r="N57" s="302">
        <f t="shared" ref="N57:N58" si="60">SUM(K57:M57)</f>
        <v>-5.1974268583071109E-2</v>
      </c>
    </row>
    <row r="58" spans="1:14" x14ac:dyDescent="0.2">
      <c r="A58" s="282" t="s">
        <v>363</v>
      </c>
      <c r="B58" s="302">
        <f>SUM(B56:B57)</f>
        <v>1.1292010215256774</v>
      </c>
      <c r="C58" s="299" t="str">
        <f>CONCATENATE("(",ROUND((B58/$H58)*100,1),")")</f>
        <v>(95.7)</v>
      </c>
      <c r="D58" s="302">
        <f>SUM(D56:D57)</f>
        <v>5.0798978474321292E-2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1.1799999999999988</v>
      </c>
      <c r="I58" s="299" t="str">
        <f>CONCATENATE("(",ROUND((H58/$H58)*100,1),")")</f>
        <v>(100)</v>
      </c>
      <c r="K58" s="302">
        <f t="shared" si="57"/>
        <v>-0.3244585413140193</v>
      </c>
      <c r="L58" s="302">
        <f t="shared" si="58"/>
        <v>-1.2541458685978203E-2</v>
      </c>
      <c r="M58" s="302">
        <f t="shared" si="59"/>
        <v>0</v>
      </c>
      <c r="N58" s="302">
        <f t="shared" si="60"/>
        <v>-0.33699999999999752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0.70998839050276685</v>
      </c>
      <c r="C61" s="299" t="str">
        <f>CONCATENATE("(",ROUND((B61/$H63)*100,1),")")</f>
        <v>(84.2)</v>
      </c>
      <c r="D61" s="302">
        <f>'Ind T6'!W18</f>
        <v>9.3419525065630317E-3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0.71933034300932985</v>
      </c>
      <c r="I61" s="299" t="str">
        <f>CONCATENATE("(",ROUND((H61/$H63)*100,1),")")</f>
        <v>(85.3)</v>
      </c>
      <c r="K61" s="302">
        <f>B61-B51</f>
        <v>-0.53679355157819808</v>
      </c>
      <c r="L61" s="302">
        <f>D61-D51</f>
        <v>-5.3854750914998813E-3</v>
      </c>
      <c r="M61" s="302">
        <f>F61-F51</f>
        <v>0</v>
      </c>
      <c r="N61" s="302">
        <f>SUM(K61:M61)</f>
        <v>-0.54217902666969797</v>
      </c>
    </row>
    <row r="62" spans="1:14" x14ac:dyDescent="0.2">
      <c r="A62" s="282" t="s">
        <v>365</v>
      </c>
      <c r="B62" s="302">
        <f>'Ind T6'!V17</f>
        <v>9.4754089708891154E-2</v>
      </c>
      <c r="C62" s="299" t="str">
        <f>CONCATENATE("(",ROUND((B62/$H63)*100,1),")")</f>
        <v>(11.2)</v>
      </c>
      <c r="D62" s="302">
        <f>'Ind T6'!W17</f>
        <v>2.8915567281780061E-2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0.12366965699067121</v>
      </c>
      <c r="I62" s="299" t="str">
        <f>CONCATENATE("(",ROUND((H62/$H63)*100,1),")")</f>
        <v>(14.7)</v>
      </c>
      <c r="K62" s="302">
        <f t="shared" ref="K62:K63" si="62">B62-B52</f>
        <v>-7.7767205007753332E-2</v>
      </c>
      <c r="L62" s="302">
        <f t="shared" ref="L62:L63" si="63">D62-D52</f>
        <v>-1.9053768322545434E-2</v>
      </c>
      <c r="M62" s="302">
        <f t="shared" ref="M62:M63" si="64">F62-F52</f>
        <v>0</v>
      </c>
      <c r="N62" s="302">
        <f t="shared" ref="N62:N63" si="65">SUM(K62:M62)</f>
        <v>-9.6820973330298765E-2</v>
      </c>
    </row>
    <row r="63" spans="1:14" x14ac:dyDescent="0.2">
      <c r="A63" s="282" t="s">
        <v>363</v>
      </c>
      <c r="B63" s="302">
        <f>SUM(B61:B62)</f>
        <v>0.80474248021165806</v>
      </c>
      <c r="C63" s="299" t="str">
        <f>CONCATENATE("(",ROUND((B63/$H63)*100,1),")")</f>
        <v>(95.5)</v>
      </c>
      <c r="D63" s="302">
        <f>SUM(D61:D62)</f>
        <v>3.8257519788343089E-2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0.84300000000000108</v>
      </c>
      <c r="I63" s="299" t="str">
        <f>CONCATENATE("(",ROUND((H63/$H63)*100,1),")")</f>
        <v>(100)</v>
      </c>
      <c r="K63" s="302">
        <f t="shared" si="62"/>
        <v>-0.61456075658595144</v>
      </c>
      <c r="L63" s="302">
        <f t="shared" si="63"/>
        <v>-2.4439243414045311E-2</v>
      </c>
      <c r="M63" s="302">
        <f t="shared" si="64"/>
        <v>0</v>
      </c>
      <c r="N63" s="302">
        <f t="shared" si="65"/>
        <v>-0.63899999999999679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7.6820152982417689</v>
      </c>
      <c r="C72" s="299" t="str">
        <f>CONCATENATE("(",ROUND((B72/$H74)*100,1),")")</f>
        <v>(53.1)</v>
      </c>
      <c r="D72" s="302">
        <f>'Ind T6'!M27</f>
        <v>0.62118942108805797</v>
      </c>
      <c r="E72" s="299" t="str">
        <f>CONCATENATE("(",ROUND((D72/$H74)*100,1),")")</f>
        <v>(4.3)</v>
      </c>
      <c r="F72" s="302">
        <f>'Ind T6'!N27</f>
        <v>0.32447147816370986</v>
      </c>
      <c r="G72" s="299" t="str">
        <f>CONCATENATE("(",ROUND((F72/$H74)*100,1),")")</f>
        <v>(2.2)</v>
      </c>
      <c r="H72" s="302">
        <f>SUM(B72,D72,F72)</f>
        <v>8.6276761974935372</v>
      </c>
      <c r="I72" s="299" t="str">
        <f>CONCATENATE("(",ROUND((H72/$H74)*100,1),")")</f>
        <v>(59.7)</v>
      </c>
      <c r="K72" s="302">
        <f>B77-B72</f>
        <v>-0.60509577716838336</v>
      </c>
      <c r="L72" s="302">
        <f>D77-D72</f>
        <v>-4.2738140754495779E-2</v>
      </c>
      <c r="M72" s="302">
        <f>F77-F72</f>
        <v>-1.9484780465587992E-2</v>
      </c>
      <c r="N72" s="302">
        <f>SUM(K72:M72)</f>
        <v>-0.66731869838846714</v>
      </c>
    </row>
    <row r="73" spans="1:14" x14ac:dyDescent="0.2">
      <c r="A73" s="282" t="s">
        <v>365</v>
      </c>
      <c r="B73" s="302">
        <f>'Ind T6'!L26</f>
        <v>3.6528550057574662</v>
      </c>
      <c r="C73" s="299" t="str">
        <f>CONCATENATE("(",ROUND((B73/$H74)*100,1),")")</f>
        <v>(25.3)</v>
      </c>
      <c r="D73" s="302">
        <f>'Ind T6'!M26</f>
        <v>1.2456439640060901</v>
      </c>
      <c r="E73" s="299" t="str">
        <f>CONCATENATE("(",ROUND((D73/$H74)*100,1),")")</f>
        <v>(8.6)</v>
      </c>
      <c r="F73" s="302">
        <f>'Ind T6'!N26</f>
        <v>0.93382483274289607</v>
      </c>
      <c r="G73" s="299" t="str">
        <f>CONCATENATE("(",ROUND((F73/$H74)*100,1),")")</f>
        <v>(6.5)</v>
      </c>
      <c r="H73" s="302">
        <f t="shared" ref="H73" si="66">SUM(B73,D73,F73)</f>
        <v>5.832323802506453</v>
      </c>
      <c r="I73" s="299" t="str">
        <f>CONCATENATE("(",ROUND((H73/$H74)*100,1),")")</f>
        <v>(40.3)</v>
      </c>
      <c r="K73" s="302">
        <f t="shared" ref="K73:K74" si="67">B78-B73</f>
        <v>-0.12360625279840942</v>
      </c>
      <c r="L73" s="302">
        <f t="shared" ref="L73:L74" si="68">D78-D73</f>
        <v>-8.7922647047296909E-2</v>
      </c>
      <c r="M73" s="302">
        <f t="shared" ref="M73:M74" si="69">F78-F73</f>
        <v>-4.0152401765816692E-2</v>
      </c>
      <c r="N73" s="302">
        <f t="shared" ref="N73:N74" si="70">SUM(K73:M73)</f>
        <v>-0.25168130161152302</v>
      </c>
    </row>
    <row r="74" spans="1:14" x14ac:dyDescent="0.2">
      <c r="A74" s="282" t="s">
        <v>363</v>
      </c>
      <c r="B74" s="302">
        <f>SUM(B72:B73)</f>
        <v>11.334870303999235</v>
      </c>
      <c r="C74" s="299" t="str">
        <f>CONCATENATE("(",ROUND((B74/$H74)*100,1),")")</f>
        <v>(78.4)</v>
      </c>
      <c r="D74" s="302">
        <f>SUM(D72:D73)</f>
        <v>1.8668333850941481</v>
      </c>
      <c r="E74" s="299" t="str">
        <f>CONCATENATE("(",ROUND((D74/$H74)*100,1),")")</f>
        <v>(12.9)</v>
      </c>
      <c r="F74" s="302">
        <f>SUM(F72:F73)</f>
        <v>1.2582963109066059</v>
      </c>
      <c r="G74" s="299" t="str">
        <f>CONCATENATE("(",ROUND((F74/$H74)*100,1),")")</f>
        <v>(8.7)</v>
      </c>
      <c r="H74" s="302">
        <f>SUM(H72:H73)</f>
        <v>14.45999999999999</v>
      </c>
      <c r="I74" s="299" t="str">
        <f>CONCATENATE("(",ROUND((H74/$H74)*100,1),")")</f>
        <v>(100)</v>
      </c>
      <c r="K74" s="302">
        <f t="shared" si="67"/>
        <v>-0.72870202996679367</v>
      </c>
      <c r="L74" s="302">
        <f t="shared" si="68"/>
        <v>-0.13066078780179269</v>
      </c>
      <c r="M74" s="302">
        <f t="shared" si="69"/>
        <v>-5.9637182231404573E-2</v>
      </c>
      <c r="N74" s="302">
        <f t="shared" si="70"/>
        <v>-0.91899999999999094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7.0769195210733855</v>
      </c>
      <c r="C77" s="299" t="str">
        <f>CONCATENATE("(",ROUND((B77/$H79)*100,1),")")</f>
        <v>(52.3)</v>
      </c>
      <c r="D77" s="302">
        <f>'Ind T6'!R27</f>
        <v>0.57845128033356219</v>
      </c>
      <c r="E77" s="299" t="str">
        <f>CONCATENATE("(",ROUND((D77/$H79)*100,1),")")</f>
        <v>(4.3)</v>
      </c>
      <c r="F77" s="302">
        <f>'Ind T6'!S27</f>
        <v>0.30498669769812187</v>
      </c>
      <c r="G77" s="299" t="str">
        <f>CONCATENATE("(",ROUND((F77/$H79)*100,1),")")</f>
        <v>(2.3)</v>
      </c>
      <c r="H77" s="302">
        <f>SUM(B77,D77,F77)</f>
        <v>7.9603574991050694</v>
      </c>
      <c r="I77" s="299" t="str">
        <f>CONCATENATE("(",ROUND((H77/$H79)*100,1),")")</f>
        <v>(58.8)</v>
      </c>
      <c r="K77" s="302">
        <f>B82-B77</f>
        <v>-1.3289392308168129</v>
      </c>
      <c r="L77" s="302">
        <f>D82-D77</f>
        <v>-9.8146251064194556E-2</v>
      </c>
      <c r="M77" s="302">
        <f>F82-F77</f>
        <v>-4.2964624169350818E-2</v>
      </c>
      <c r="N77" s="302">
        <f>SUM(K77:M77)</f>
        <v>-1.4700501060503584</v>
      </c>
    </row>
    <row r="78" spans="1:14" x14ac:dyDescent="0.2">
      <c r="A78" s="282" t="s">
        <v>365</v>
      </c>
      <c r="B78" s="302">
        <f>'Ind T6'!Q26</f>
        <v>3.5292487529590568</v>
      </c>
      <c r="C78" s="299" t="str">
        <f>CONCATENATE("(",ROUND((B78/$H79)*100,1),")")</f>
        <v>(26.1)</v>
      </c>
      <c r="D78" s="302">
        <f>'Ind T6'!R26</f>
        <v>1.1577213169587932</v>
      </c>
      <c r="E78" s="299" t="str">
        <f>CONCATENATE("(",ROUND((D78/$H79)*100,1),")")</f>
        <v>(8.5)</v>
      </c>
      <c r="F78" s="302">
        <f>'Ind T6'!S26</f>
        <v>0.89367243097707938</v>
      </c>
      <c r="G78" s="299" t="str">
        <f>CONCATENATE("(",ROUND((F78/$H79)*100,1),")")</f>
        <v>(6.6)</v>
      </c>
      <c r="H78" s="302">
        <f t="shared" ref="H78" si="71">SUM(B78,D78,F78)</f>
        <v>5.5806425008949292</v>
      </c>
      <c r="I78" s="299" t="str">
        <f>CONCATENATE("(",ROUND((H78/$H79)*100,1),")")</f>
        <v>(41.2)</v>
      </c>
      <c r="K78" s="302">
        <f t="shared" ref="K78:K79" si="72">B83-B78</f>
        <v>-0.39942603216733197</v>
      </c>
      <c r="L78" s="302">
        <f t="shared" ref="L78:L79" si="73">D83-D78</f>
        <v>-0.20330075622712263</v>
      </c>
      <c r="M78" s="302">
        <f t="shared" ref="M78:M79" si="74">F83-F78</f>
        <v>-0.12122310555518889</v>
      </c>
      <c r="N78" s="302">
        <f t="shared" ref="N78:N79" si="75">SUM(K78:M78)</f>
        <v>-0.72394989394964349</v>
      </c>
    </row>
    <row r="79" spans="1:14" x14ac:dyDescent="0.2">
      <c r="A79" s="282" t="s">
        <v>363</v>
      </c>
      <c r="B79" s="302">
        <f>SUM(B77:B78)</f>
        <v>10.606168274032441</v>
      </c>
      <c r="C79" s="299" t="str">
        <f>CONCATENATE("(",ROUND((B79/$H79)*100,1),")")</f>
        <v>(78.3)</v>
      </c>
      <c r="D79" s="302">
        <f>SUM(D77:D78)</f>
        <v>1.7361725972923554</v>
      </c>
      <c r="E79" s="299" t="str">
        <f>CONCATENATE("(",ROUND((D79/$H79)*100,1),")")</f>
        <v>(12.8)</v>
      </c>
      <c r="F79" s="302">
        <f>SUM(F77:F78)</f>
        <v>1.1986591286752013</v>
      </c>
      <c r="G79" s="299" t="str">
        <f>CONCATENATE("(",ROUND((F79/$H79)*100,1),")")</f>
        <v>(8.9)</v>
      </c>
      <c r="H79" s="302">
        <f>SUM(H77:H78)</f>
        <v>13.540999999999999</v>
      </c>
      <c r="I79" s="299" t="str">
        <f>CONCATENATE("(",ROUND((H79/$H79)*100,1),")")</f>
        <v>(100)</v>
      </c>
      <c r="K79" s="302">
        <f t="shared" si="72"/>
        <v>-1.7283652629841448</v>
      </c>
      <c r="L79" s="302">
        <f t="shared" si="73"/>
        <v>-0.30144700729131713</v>
      </c>
      <c r="M79" s="302">
        <f t="shared" si="74"/>
        <v>-0.16418772972453977</v>
      </c>
      <c r="N79" s="302">
        <f t="shared" si="75"/>
        <v>-2.1940000000000017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5.7479802902565726</v>
      </c>
      <c r="C82" s="299" t="str">
        <f>CONCATENATE("(",ROUND((B82/$H84)*100,1),")")</f>
        <v>(50.7)</v>
      </c>
      <c r="D82" s="302">
        <f>'Ind T6'!W27</f>
        <v>0.48030502926936763</v>
      </c>
      <c r="E82" s="299" t="str">
        <f>CONCATENATE("(",ROUND((D82/$H84)*100,1),")")</f>
        <v>(4.2)</v>
      </c>
      <c r="F82" s="302">
        <f>'Ind T6'!X27</f>
        <v>0.26202207352877105</v>
      </c>
      <c r="G82" s="299" t="str">
        <f>CONCATENATE("(",ROUND((F82/$H84)*100,1),")")</f>
        <v>(2.3)</v>
      </c>
      <c r="H82" s="302">
        <f>SUM(B82,D82,F82)</f>
        <v>6.4903073930547119</v>
      </c>
      <c r="I82" s="299" t="str">
        <f>CONCATENATE("(",ROUND((H82/$H84)*100,1),")")</f>
        <v>(57.2)</v>
      </c>
      <c r="K82" s="302">
        <f>B82-B72</f>
        <v>-1.9340350079851962</v>
      </c>
      <c r="L82" s="302">
        <f>D82-D72</f>
        <v>-0.14088439181869034</v>
      </c>
      <c r="M82" s="302">
        <f>F82-F72</f>
        <v>-6.244940463493881E-2</v>
      </c>
      <c r="N82" s="302">
        <f>SUM(K82:M82)</f>
        <v>-2.1373688044388253</v>
      </c>
    </row>
    <row r="83" spans="1:14" x14ac:dyDescent="0.2">
      <c r="A83" s="282" t="s">
        <v>365</v>
      </c>
      <c r="B83" s="302">
        <f>'Ind T6'!V26</f>
        <v>3.1298227207917249</v>
      </c>
      <c r="C83" s="299" t="str">
        <f>CONCATENATE("(",ROUND((B83/$H84)*100,1),")")</f>
        <v>(27.6)</v>
      </c>
      <c r="D83" s="302">
        <f>'Ind T6'!W26</f>
        <v>0.95442056073167059</v>
      </c>
      <c r="E83" s="299" t="str">
        <f>CONCATENATE("(",ROUND((D83/$H84)*100,1),")")</f>
        <v>(8.4)</v>
      </c>
      <c r="F83" s="302">
        <f>'Ind T6'!X26</f>
        <v>0.77244932542189049</v>
      </c>
      <c r="G83" s="299" t="str">
        <f>CONCATENATE("(",ROUND((F83/$H84)*100,1),")")</f>
        <v>(6.8)</v>
      </c>
      <c r="H83" s="302">
        <f t="shared" ref="H83" si="76">SUM(B83,D83,F83)</f>
        <v>4.8566926069452858</v>
      </c>
      <c r="I83" s="299" t="str">
        <f>CONCATENATE("(",ROUND((H83/$H84)*100,1),")")</f>
        <v>(42.8)</v>
      </c>
      <c r="K83" s="302">
        <f t="shared" ref="K83:K84" si="77">B83-B73</f>
        <v>-0.52303228496574139</v>
      </c>
      <c r="L83" s="302">
        <f t="shared" ref="L83:L84" si="78">D83-D73</f>
        <v>-0.29122340327441953</v>
      </c>
      <c r="M83" s="302">
        <f t="shared" ref="M83:M84" si="79">F83-F73</f>
        <v>-0.16137550732100558</v>
      </c>
      <c r="N83" s="302">
        <f t="shared" ref="N83:N84" si="80">SUM(K83:M83)</f>
        <v>-0.97563119556116651</v>
      </c>
    </row>
    <row r="84" spans="1:14" x14ac:dyDescent="0.2">
      <c r="A84" s="282" t="s">
        <v>363</v>
      </c>
      <c r="B84" s="302">
        <f>SUM(B82:B83)</f>
        <v>8.8778030110482966</v>
      </c>
      <c r="C84" s="299" t="str">
        <f>CONCATENATE("(",ROUND((B84/$H84)*100,1),")")</f>
        <v>(78.2)</v>
      </c>
      <c r="D84" s="302">
        <f>SUM(D82:D83)</f>
        <v>1.4347255900010383</v>
      </c>
      <c r="E84" s="299" t="str">
        <f>CONCATENATE("(",ROUND((D84/$H84)*100,1),")")</f>
        <v>(12.6)</v>
      </c>
      <c r="F84" s="302">
        <f>SUM(F82:F83)</f>
        <v>1.0344713989506615</v>
      </c>
      <c r="G84" s="299" t="str">
        <f>CONCATENATE("(",ROUND((F84/$H84)*100,1),")")</f>
        <v>(9.1)</v>
      </c>
      <c r="H84" s="302">
        <f>SUM(H82:H83)</f>
        <v>11.346999999999998</v>
      </c>
      <c r="I84" s="299" t="str">
        <f>CONCATENATE("(",ROUND((H84/$H84)*100,1),")")</f>
        <v>(100)</v>
      </c>
      <c r="K84" s="302">
        <f t="shared" si="77"/>
        <v>-2.4570672929509385</v>
      </c>
      <c r="L84" s="302">
        <f t="shared" si="78"/>
        <v>-0.43210779509310981</v>
      </c>
      <c r="M84" s="302">
        <f t="shared" si="79"/>
        <v>-0.22382491195594434</v>
      </c>
      <c r="N84" s="302">
        <f t="shared" si="80"/>
        <v>-3.1129999999999924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8.0304538869074484</v>
      </c>
      <c r="C93" s="299" t="str">
        <f>CONCATENATE("(",ROUND((B93/$H95)*100,1),")")</f>
        <v>(65.8)</v>
      </c>
      <c r="D93" s="302">
        <f>'Ind T6'!M36</f>
        <v>0.28121084008139269</v>
      </c>
      <c r="E93" s="299" t="str">
        <f>CONCATENATE("(",ROUND((D93/$H95)*100,1),")")</f>
        <v>(2.3)</v>
      </c>
      <c r="F93" s="302">
        <f>'Ind T6'!N36</f>
        <v>0.45225660879891771</v>
      </c>
      <c r="G93" s="299" t="str">
        <f>CONCATENATE("(",ROUND((F93/$H95)*100,1),")")</f>
        <v>(3.7)</v>
      </c>
      <c r="H93" s="302">
        <f>SUM(B93,D93,F93)</f>
        <v>8.7639213357877583</v>
      </c>
      <c r="I93" s="299" t="str">
        <f>CONCATENATE("(",ROUND((H93/$H95)*100,1),")")</f>
        <v>(71.8)</v>
      </c>
      <c r="K93" s="302">
        <f>B98-B93</f>
        <v>-0.31341642146932358</v>
      </c>
      <c r="L93" s="302">
        <f>D98-D93</f>
        <v>-6.4920334493490106E-4</v>
      </c>
      <c r="M93" s="302">
        <f>F98-F93</f>
        <v>-2.8889470202586587E-4</v>
      </c>
      <c r="N93" s="302">
        <f>SUM(K93:M93)</f>
        <v>-0.31435451951628435</v>
      </c>
    </row>
    <row r="94" spans="1:14" x14ac:dyDescent="0.2">
      <c r="A94" s="282" t="s">
        <v>365</v>
      </c>
      <c r="B94" s="302">
        <f>'Ind T6'!L35</f>
        <v>2.2841857824708973</v>
      </c>
      <c r="C94" s="299" t="str">
        <f>CONCATENATE("(",ROUND((B94/$H95)*100,1),")")</f>
        <v>(18.7)</v>
      </c>
      <c r="D94" s="302">
        <f>'Ind T6'!M35</f>
        <v>0.51603638696355858</v>
      </c>
      <c r="E94" s="299" t="str">
        <f>CONCATENATE("(",ROUND((D94/$H95)*100,1),")")</f>
        <v>(4.2)</v>
      </c>
      <c r="F94" s="302">
        <f>'Ind T6'!N35</f>
        <v>0.64185649477776952</v>
      </c>
      <c r="G94" s="299" t="str">
        <f>CONCATENATE("(",ROUND((F94/$H95)*100,1),")")</f>
        <v>(5.3)</v>
      </c>
      <c r="H94" s="302">
        <f t="shared" ref="H94" si="81">SUM(B94,D94,F94)</f>
        <v>3.4420786642122256</v>
      </c>
      <c r="I94" s="299" t="str">
        <f>CONCATENATE("(",ROUND((H94/$H95)*100,1),")")</f>
        <v>(28.2)</v>
      </c>
      <c r="K94" s="302">
        <f t="shared" ref="K94:K95" si="82">B99-B94</f>
        <v>-0.13002832388472596</v>
      </c>
      <c r="L94" s="302">
        <f t="shared" ref="L94:L95" si="83">D99-D94</f>
        <v>-8.1879753505125219E-3</v>
      </c>
      <c r="M94" s="302">
        <f t="shared" ref="M94:M95" si="84">F99-F94</f>
        <v>-1.4429181248476142E-2</v>
      </c>
      <c r="N94" s="302">
        <f t="shared" ref="N94:N95" si="85">SUM(K94:M94)</f>
        <v>-0.15264548048371462</v>
      </c>
    </row>
    <row r="95" spans="1:14" x14ac:dyDescent="0.2">
      <c r="A95" s="282" t="s">
        <v>363</v>
      </c>
      <c r="B95" s="302">
        <f>SUM(B93:B94)</f>
        <v>10.314639669378346</v>
      </c>
      <c r="C95" s="299" t="str">
        <f>CONCATENATE("(",ROUND((B95/$H95)*100,1),")")</f>
        <v>(84.5)</v>
      </c>
      <c r="D95" s="302">
        <f>SUM(D93:D94)</f>
        <v>0.79724722704495132</v>
      </c>
      <c r="E95" s="299" t="str">
        <f>CONCATENATE("(",ROUND((D95/$H95)*100,1),")")</f>
        <v>(6.5)</v>
      </c>
      <c r="F95" s="302">
        <f>SUM(F93:F94)</f>
        <v>1.0941131035766873</v>
      </c>
      <c r="G95" s="299" t="str">
        <f>CONCATENATE("(",ROUND((F95/$H95)*100,1),")")</f>
        <v>(9)</v>
      </c>
      <c r="H95" s="302">
        <f>SUM(H93:H94)</f>
        <v>12.205999999999984</v>
      </c>
      <c r="I95" s="299" t="str">
        <f>CONCATENATE("(",ROUND((H95/$H95)*100,1),")")</f>
        <v>(100)</v>
      </c>
      <c r="K95" s="302">
        <f t="shared" si="82"/>
        <v>-0.44344474535404999</v>
      </c>
      <c r="L95" s="302">
        <f t="shared" si="83"/>
        <v>-8.837178695447534E-3</v>
      </c>
      <c r="M95" s="302">
        <f t="shared" si="84"/>
        <v>-1.4718075950502119E-2</v>
      </c>
      <c r="N95" s="302">
        <f t="shared" si="85"/>
        <v>-0.46699999999999964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7.7170374654381249</v>
      </c>
      <c r="C98" s="299" t="str">
        <f>CONCATENATE("(",ROUND((B98/$H100)*100,1),")")</f>
        <v>(65.7)</v>
      </c>
      <c r="D98" s="302">
        <f>'Ind T6'!R36</f>
        <v>0.28056163673645779</v>
      </c>
      <c r="E98" s="299" t="str">
        <f>CONCATENATE("(",ROUND((D98/$H100)*100,1),")")</f>
        <v>(2.4)</v>
      </c>
      <c r="F98" s="302">
        <f>'Ind T6'!S36</f>
        <v>0.45196771409689185</v>
      </c>
      <c r="G98" s="299" t="str">
        <f>CONCATENATE("(",ROUND((F98/$H100)*100,1),")")</f>
        <v>(3.9)</v>
      </c>
      <c r="H98" s="302">
        <f>SUM(B98,D98,F98)</f>
        <v>8.4495668162714743</v>
      </c>
      <c r="I98" s="299" t="str">
        <f>CONCATENATE("(",ROUND((H98/$H100)*100,1),")")</f>
        <v>(72)</v>
      </c>
      <c r="K98" s="302">
        <f>B103-B98</f>
        <v>-1.3172142706659509</v>
      </c>
      <c r="L98" s="302">
        <f>D103-D98</f>
        <v>-2.3741760595188288E-2</v>
      </c>
      <c r="M98" s="302">
        <f>F103-F98</f>
        <v>-4.5481833024352381E-2</v>
      </c>
      <c r="N98" s="302">
        <f>SUM(K98:M98)</f>
        <v>-1.3864378642854915</v>
      </c>
    </row>
    <row r="99" spans="1:14" x14ac:dyDescent="0.2">
      <c r="A99" s="282" t="s">
        <v>365</v>
      </c>
      <c r="B99" s="302">
        <f>'Ind T6'!Q35</f>
        <v>2.1541574585861714</v>
      </c>
      <c r="C99" s="299" t="str">
        <f>CONCATENATE("(",ROUND((B99/$H100)*100,1),")")</f>
        <v>(18.4)</v>
      </c>
      <c r="D99" s="302">
        <f>'Ind T6'!R35</f>
        <v>0.50784841161304606</v>
      </c>
      <c r="E99" s="299" t="str">
        <f>CONCATENATE("(",ROUND((D99/$H100)*100,1),")")</f>
        <v>(4.3)</v>
      </c>
      <c r="F99" s="302">
        <f>'Ind T6'!S35</f>
        <v>0.62742731352929337</v>
      </c>
      <c r="G99" s="299" t="str">
        <f>CONCATENATE("(",ROUND((F99/$H100)*100,1),")")</f>
        <v>(5.3)</v>
      </c>
      <c r="H99" s="302">
        <f t="shared" ref="H99" si="86">SUM(B99,D99,F99)</f>
        <v>3.2894331837285105</v>
      </c>
      <c r="I99" s="299" t="str">
        <f>CONCATENATE("(",ROUND((H99/$H100)*100,1),")")</f>
        <v>(28)</v>
      </c>
      <c r="K99" s="302">
        <f t="shared" ref="K99:K100" si="87">B104-B99</f>
        <v>-0.41436294616111202</v>
      </c>
      <c r="L99" s="302">
        <f t="shared" ref="L99:L100" si="88">D104-D99</f>
        <v>-4.5747341958061571E-2</v>
      </c>
      <c r="M99" s="302">
        <f t="shared" ref="M99:M100" si="89">F104-F99</f>
        <v>-6.5451847595320967E-2</v>
      </c>
      <c r="N99" s="302">
        <f t="shared" ref="N99:N100" si="90">SUM(K99:M99)</f>
        <v>-0.52556213571449462</v>
      </c>
    </row>
    <row r="100" spans="1:14" x14ac:dyDescent="0.2">
      <c r="A100" s="282" t="s">
        <v>363</v>
      </c>
      <c r="B100" s="302">
        <f>SUM(B98:B99)</f>
        <v>9.8711949240242962</v>
      </c>
      <c r="C100" s="299" t="str">
        <f>CONCATENATE("(",ROUND((B100/$H100)*100,1),")")</f>
        <v>(84.1)</v>
      </c>
      <c r="D100" s="302">
        <f>SUM(D98:D99)</f>
        <v>0.78841004834950379</v>
      </c>
      <c r="E100" s="299" t="str">
        <f>CONCATENATE("(",ROUND((D100/$H100)*100,1),")")</f>
        <v>(6.7)</v>
      </c>
      <c r="F100" s="302">
        <f>SUM(F98:F99)</f>
        <v>1.0793950276261852</v>
      </c>
      <c r="G100" s="299" t="str">
        <f>CONCATENATE("(",ROUND((F100/$H100)*100,1),")")</f>
        <v>(9.2)</v>
      </c>
      <c r="H100" s="302">
        <f>SUM(H98:H99)</f>
        <v>11.738999999999985</v>
      </c>
      <c r="I100" s="299" t="str">
        <f>CONCATENATE("(",ROUND((H100/$H100)*100,1),")")</f>
        <v>(100)</v>
      </c>
      <c r="K100" s="302">
        <f t="shared" si="87"/>
        <v>-1.7315772168270627</v>
      </c>
      <c r="L100" s="302">
        <f t="shared" si="88"/>
        <v>-6.9489102553249804E-2</v>
      </c>
      <c r="M100" s="302">
        <f t="shared" si="89"/>
        <v>-0.11093368061967335</v>
      </c>
      <c r="N100" s="302">
        <f t="shared" si="90"/>
        <v>-1.9119999999999857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6.399823194772174</v>
      </c>
      <c r="C103" s="299" t="str">
        <f>CONCATENATE("(",ROUND((B103/$H105)*100,1),")")</f>
        <v>(65.1)</v>
      </c>
      <c r="D103" s="302">
        <f>'Ind T6'!W36</f>
        <v>0.2568198761412695</v>
      </c>
      <c r="E103" s="299" t="str">
        <f>CONCATENATE("(",ROUND((D103/$H105)*100,1),")")</f>
        <v>(2.6)</v>
      </c>
      <c r="F103" s="302">
        <f>'Ind T6'!X36</f>
        <v>0.40648588107253947</v>
      </c>
      <c r="G103" s="299" t="str">
        <f>CONCATENATE("(",ROUND((F103/$H105)*100,1),")")</f>
        <v>(4.1)</v>
      </c>
      <c r="H103" s="302">
        <f>SUM(B103,D103,F103)</f>
        <v>7.0631289519859832</v>
      </c>
      <c r="I103" s="299" t="str">
        <f>CONCATENATE("(",ROUND((H103/$H105)*100,1),")")</f>
        <v>(71.9)</v>
      </c>
      <c r="K103" s="302">
        <f>B103-B93</f>
        <v>-1.6306306921352745</v>
      </c>
      <c r="L103" s="302">
        <f>D103-D93</f>
        <v>-2.4390963940123189E-2</v>
      </c>
      <c r="M103" s="302">
        <f>F103-F93</f>
        <v>-4.5770727726378246E-2</v>
      </c>
      <c r="N103" s="302">
        <f>SUM(K103:M103)</f>
        <v>-1.700792383801776</v>
      </c>
    </row>
    <row r="104" spans="1:14" x14ac:dyDescent="0.2">
      <c r="A104" s="282" t="s">
        <v>365</v>
      </c>
      <c r="B104" s="302">
        <f>'Ind T6'!V35</f>
        <v>1.7397945124250593</v>
      </c>
      <c r="C104" s="299" t="str">
        <f>CONCATENATE("(",ROUND((B104/$H105)*100,1),")")</f>
        <v>(17.7)</v>
      </c>
      <c r="D104" s="302">
        <f>'Ind T6'!W35</f>
        <v>0.46210106965498449</v>
      </c>
      <c r="E104" s="299" t="str">
        <f>CONCATENATE("(",ROUND((D104/$H105)*100,1),")")</f>
        <v>(4.7)</v>
      </c>
      <c r="F104" s="302">
        <f>'Ind T6'!X35</f>
        <v>0.56197546593397241</v>
      </c>
      <c r="G104" s="299" t="str">
        <f>CONCATENATE("(",ROUND((F104/$H105)*100,1),")")</f>
        <v>(5.7)</v>
      </c>
      <c r="H104" s="302">
        <f t="shared" ref="H104" si="91">SUM(B104,D104,F104)</f>
        <v>2.7638710480140158</v>
      </c>
      <c r="I104" s="299" t="str">
        <f>CONCATENATE("(",ROUND((H104/$H105)*100,1),")")</f>
        <v>(28.1)</v>
      </c>
      <c r="K104" s="302">
        <f t="shared" ref="K104:K105" si="92">B104-B94</f>
        <v>-0.54439127004583798</v>
      </c>
      <c r="L104" s="302">
        <f t="shared" ref="L104:L105" si="93">D104-D94</f>
        <v>-5.3935317308574093E-2</v>
      </c>
      <c r="M104" s="302">
        <f t="shared" ref="M104:M105" si="94">F104-F94</f>
        <v>-7.9881028843797108E-2</v>
      </c>
      <c r="N104" s="302">
        <f t="shared" ref="N104:N105" si="95">SUM(K104:M104)</f>
        <v>-0.67820761619820924</v>
      </c>
    </row>
    <row r="105" spans="1:14" x14ac:dyDescent="0.2">
      <c r="A105" s="282" t="s">
        <v>363</v>
      </c>
      <c r="B105" s="302">
        <f>SUM(B103:B104)</f>
        <v>8.1396177071972335</v>
      </c>
      <c r="C105" s="299" t="str">
        <f>CONCATENATE("(",ROUND((B105/$H105)*100,1),")")</f>
        <v>(82.8)</v>
      </c>
      <c r="D105" s="302">
        <f>SUM(D103:D104)</f>
        <v>0.71892094579625399</v>
      </c>
      <c r="E105" s="299" t="str">
        <f>CONCATENATE("(",ROUND((D105/$H105)*100,1),")")</f>
        <v>(7.3)</v>
      </c>
      <c r="F105" s="302">
        <f>SUM(F103:F104)</f>
        <v>0.96846134700651187</v>
      </c>
      <c r="G105" s="299" t="str">
        <f>CONCATENATE("(",ROUND((F105/$H105)*100,1),")")</f>
        <v>(9.9)</v>
      </c>
      <c r="H105" s="302">
        <f>SUM(H103:H104)</f>
        <v>9.8269999999999982</v>
      </c>
      <c r="I105" s="299" t="str">
        <f>CONCATENATE("(",ROUND((H105/$H105)*100,1),")")</f>
        <v>(100)</v>
      </c>
      <c r="K105" s="302">
        <f t="shared" si="92"/>
        <v>-2.1750219621811127</v>
      </c>
      <c r="L105" s="302">
        <f t="shared" si="93"/>
        <v>-7.8326281248697338E-2</v>
      </c>
      <c r="M105" s="302">
        <f t="shared" si="94"/>
        <v>-0.12565175657017547</v>
      </c>
      <c r="N105" s="302">
        <f t="shared" si="95"/>
        <v>-2.3789999999999853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34.180425269971565</v>
      </c>
      <c r="C114" s="299" t="str">
        <f>CONCATENATE("(",ROUND((B114/$H116)*100,1),")")</f>
        <v>(68)</v>
      </c>
      <c r="D114" s="302">
        <f>'Ind T6'!M45</f>
        <v>1.36240224669489</v>
      </c>
      <c r="E114" s="299" t="str">
        <f>CONCATENATE("(",ROUND((D114/$H116)*100,1),")")</f>
        <v>(2.7)</v>
      </c>
      <c r="F114" s="302">
        <f>'Ind T6'!N45</f>
        <v>2.954228631795337</v>
      </c>
      <c r="G114" s="299" t="str">
        <f>CONCATENATE("(",ROUND((F114/$H116)*100,1),")")</f>
        <v>(5.9)</v>
      </c>
      <c r="H114" s="302">
        <f>SUM(B114,D114,F114)</f>
        <v>38.497056148461795</v>
      </c>
      <c r="I114" s="299" t="str">
        <f>CONCATENATE("(",ROUND((H114/$H116)*100,1),")")</f>
        <v>(76.6)</v>
      </c>
      <c r="K114" s="302">
        <f>B119-B114</f>
        <v>-2.269356240124889</v>
      </c>
      <c r="L114" s="302">
        <f>D119-D114</f>
        <v>-6.7266809084850276E-2</v>
      </c>
      <c r="M114" s="302">
        <f>F119-F114</f>
        <v>-0.15498481259548935</v>
      </c>
      <c r="N114" s="302">
        <f>SUM(K114:M114)</f>
        <v>-2.4916078618052286</v>
      </c>
    </row>
    <row r="115" spans="1:14" x14ac:dyDescent="0.2">
      <c r="A115" s="282" t="s">
        <v>365</v>
      </c>
      <c r="B115" s="302">
        <f>'Ind T6'!L44</f>
        <v>7.3428295481468462</v>
      </c>
      <c r="C115" s="299" t="str">
        <f>CONCATENATE("(",ROUND((B115/$H116)*100,1),")")</f>
        <v>(14.6)</v>
      </c>
      <c r="D115" s="302">
        <f>'Ind T6'!M44</f>
        <v>2.1631867737166854</v>
      </c>
      <c r="E115" s="299" t="str">
        <f>CONCATENATE("(",ROUND((D115/$H116)*100,1),")")</f>
        <v>(4.3)</v>
      </c>
      <c r="F115" s="302">
        <f>'Ind T6'!N44</f>
        <v>2.2719275296746946</v>
      </c>
      <c r="G115" s="299" t="str">
        <f>CONCATENATE("(",ROUND((F115/$H116)*100,1),")")</f>
        <v>(4.5)</v>
      </c>
      <c r="H115" s="302">
        <f t="shared" ref="H115" si="96">SUM(B115,D115,F115)</f>
        <v>11.777943851538227</v>
      </c>
      <c r="I115" s="299" t="str">
        <f>CONCATENATE("(",ROUND((H115/$H116)*100,1),")")</f>
        <v>(23.4)</v>
      </c>
      <c r="K115" s="302">
        <f t="shared" ref="K115:K116" si="97">B120-B115</f>
        <v>-0.25482747799798311</v>
      </c>
      <c r="L115" s="302">
        <f t="shared" ref="L115:L116" si="98">D120-D115</f>
        <v>-0.11133950160922712</v>
      </c>
      <c r="M115" s="302">
        <f t="shared" ref="M115:M116" si="99">F120-F115</f>
        <v>-0.16822515858749476</v>
      </c>
      <c r="N115" s="302">
        <f t="shared" ref="N115:N116" si="100">SUM(K115:M115)</f>
        <v>-0.53439213819470499</v>
      </c>
    </row>
    <row r="116" spans="1:14" x14ac:dyDescent="0.2">
      <c r="A116" s="282" t="s">
        <v>363</v>
      </c>
      <c r="B116" s="302">
        <f>SUM(B114:B115)</f>
        <v>41.52325481811841</v>
      </c>
      <c r="C116" s="299" t="str">
        <f>CONCATENATE("(",ROUND((B116/$H116)*100,1),")")</f>
        <v>(82.6)</v>
      </c>
      <c r="D116" s="302">
        <f>SUM(D114:D115)</f>
        <v>3.5255890204115756</v>
      </c>
      <c r="E116" s="299" t="str">
        <f>CONCATENATE("(",ROUND((D116/$H116)*100,1),")")</f>
        <v>(7)</v>
      </c>
      <c r="F116" s="302">
        <f>SUM(F114:F115)</f>
        <v>5.2261561614700316</v>
      </c>
      <c r="G116" s="299" t="str">
        <f>CONCATENATE("(",ROUND((F116/$H116)*100,1),")")</f>
        <v>(10.4)</v>
      </c>
      <c r="H116" s="302">
        <f>SUM(H114:H115)</f>
        <v>50.27500000000002</v>
      </c>
      <c r="I116" s="299" t="str">
        <f>CONCATENATE("(",ROUND((H116/$H116)*100,1),")")</f>
        <v>(100)</v>
      </c>
      <c r="K116" s="302">
        <f t="shared" si="97"/>
        <v>-2.5241837181228703</v>
      </c>
      <c r="L116" s="302">
        <f t="shared" si="98"/>
        <v>-0.17860631069407784</v>
      </c>
      <c r="M116" s="302">
        <f t="shared" si="99"/>
        <v>-0.32320997118298411</v>
      </c>
      <c r="N116" s="302">
        <f t="shared" si="100"/>
        <v>-3.0259999999999323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31.911069029846676</v>
      </c>
      <c r="C119" s="299" t="str">
        <f>CONCATENATE("(",ROUND((B119/$H121)*100,1),")")</f>
        <v>(67.5)</v>
      </c>
      <c r="D119" s="302">
        <f>'Ind T6'!R45</f>
        <v>1.2951354376100397</v>
      </c>
      <c r="E119" s="299" t="str">
        <f>CONCATENATE("(",ROUND((D119/$H121)*100,1),")")</f>
        <v>(2.7)</v>
      </c>
      <c r="F119" s="302">
        <f>'Ind T6'!S45</f>
        <v>2.7992438191998477</v>
      </c>
      <c r="G119" s="299" t="str">
        <f>CONCATENATE("(",ROUND((F119/$H121)*100,1),")")</f>
        <v>(5.9)</v>
      </c>
      <c r="H119" s="302">
        <f>SUM(B119,D119,F119)</f>
        <v>36.005448286656559</v>
      </c>
      <c r="I119" s="299" t="str">
        <f>CONCATENATE("(",ROUND((H119/$H121)*100,1),")")</f>
        <v>(76.2)</v>
      </c>
      <c r="K119" s="302">
        <f>B124-B119</f>
        <v>-0.33428284262625851</v>
      </c>
      <c r="L119" s="302">
        <f>D124-D119</f>
        <v>-1.5835005452191409E-2</v>
      </c>
      <c r="M119" s="302">
        <f>F124-F119</f>
        <v>7.9499125484459032E-2</v>
      </c>
      <c r="N119" s="302">
        <f>SUM(K119:M119)</f>
        <v>-0.27061872259399089</v>
      </c>
    </row>
    <row r="120" spans="1:14" x14ac:dyDescent="0.2">
      <c r="A120" s="282" t="s">
        <v>365</v>
      </c>
      <c r="B120" s="302">
        <f>'Ind T6'!Q44</f>
        <v>7.0880020701488631</v>
      </c>
      <c r="C120" s="299" t="str">
        <f>CONCATENATE("(",ROUND((B120/$H121)*100,1),")")</f>
        <v>(15)</v>
      </c>
      <c r="D120" s="302">
        <f>'Ind T6'!R44</f>
        <v>2.0518472721074583</v>
      </c>
      <c r="E120" s="299" t="str">
        <f>CONCATENATE("(",ROUND((D120/$H121)*100,1),")")</f>
        <v>(4.3)</v>
      </c>
      <c r="F120" s="302">
        <f>'Ind T6'!S44</f>
        <v>2.1037023710871998</v>
      </c>
      <c r="G120" s="299" t="str">
        <f>CONCATENATE("(",ROUND((F120/$H121)*100,1),")")</f>
        <v>(4.5)</v>
      </c>
      <c r="H120" s="302">
        <f t="shared" ref="H120" si="101">SUM(B120,D120,F120)</f>
        <v>11.243551713343521</v>
      </c>
      <c r="I120" s="299" t="str">
        <f>CONCATENATE("(",ROUND((H120/$H121)*100,1),")")</f>
        <v>(23.8)</v>
      </c>
      <c r="K120" s="302">
        <f t="shared" ref="K120:K121" si="102">B125-B120</f>
        <v>0.24547037740918487</v>
      </c>
      <c r="L120" s="302">
        <f t="shared" ref="L120:L121" si="103">D125-D120</f>
        <v>1.9567079730212544E-2</v>
      </c>
      <c r="M120" s="302">
        <f t="shared" ref="M120:M121" si="104">F125-F120</f>
        <v>-8.1418734545528171E-2</v>
      </c>
      <c r="N120" s="302">
        <f t="shared" ref="N120:N121" si="105">SUM(K120:M120)</f>
        <v>0.18361872259386924</v>
      </c>
    </row>
    <row r="121" spans="1:14" x14ac:dyDescent="0.2">
      <c r="A121" s="282" t="s">
        <v>363</v>
      </c>
      <c r="B121" s="302">
        <f>SUM(B119:B120)</f>
        <v>38.99907109999554</v>
      </c>
      <c r="C121" s="299" t="str">
        <f>CONCATENATE("(",ROUND((B121/$H121)*100,1),")")</f>
        <v>(82.5)</v>
      </c>
      <c r="D121" s="302">
        <f>SUM(D119:D120)</f>
        <v>3.3469827097174978</v>
      </c>
      <c r="E121" s="299" t="str">
        <f>CONCATENATE("(",ROUND((D121/$H121)*100,1),")")</f>
        <v>(7.1)</v>
      </c>
      <c r="F121" s="302">
        <f>SUM(F119:F120)</f>
        <v>4.9029461902870475</v>
      </c>
      <c r="G121" s="299" t="str">
        <f>CONCATENATE("(",ROUND((F121/$H121)*100,1),")")</f>
        <v>(10.4)</v>
      </c>
      <c r="H121" s="302">
        <f>SUM(H119:H120)</f>
        <v>47.24900000000008</v>
      </c>
      <c r="I121" s="299" t="str">
        <f>CONCATENATE("(",ROUND((H121/$H121)*100,1),")")</f>
        <v>(100)</v>
      </c>
      <c r="K121" s="302">
        <f t="shared" si="102"/>
        <v>-8.8812465217074532E-2</v>
      </c>
      <c r="L121" s="302">
        <f t="shared" si="103"/>
        <v>3.7320742780213578E-3</v>
      </c>
      <c r="M121" s="302">
        <f t="shared" si="104"/>
        <v>-1.9196090610691385E-3</v>
      </c>
      <c r="N121" s="302">
        <f t="shared" si="105"/>
        <v>-8.7000000000122313E-2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31.576786187220417</v>
      </c>
      <c r="C124" s="299" t="str">
        <f>CONCATENATE("(",ROUND((B124/$H126)*100,1),")")</f>
        <v>(67)</v>
      </c>
      <c r="D124" s="302">
        <f>'Ind T6'!W45</f>
        <v>1.2793004321578483</v>
      </c>
      <c r="E124" s="299" t="str">
        <f>CONCATENATE("(",ROUND((D124/$H126)*100,1),")")</f>
        <v>(2.7)</v>
      </c>
      <c r="F124" s="302">
        <f>'Ind T6'!X45</f>
        <v>2.8787429446843067</v>
      </c>
      <c r="G124" s="299" t="str">
        <f>CONCATENATE("(",ROUND((F124/$H126)*100,1),")")</f>
        <v>(6.1)</v>
      </c>
      <c r="H124" s="302">
        <f>SUM(B124,D124,F124)</f>
        <v>35.734829564062572</v>
      </c>
      <c r="I124" s="299" t="str">
        <f>CONCATENATE("(",ROUND((H124/$H126)*100,1),")")</f>
        <v>(75.8)</v>
      </c>
      <c r="K124" s="302">
        <f>B124-B114</f>
        <v>-2.6036390827511475</v>
      </c>
      <c r="L124" s="302">
        <f>D124-D114</f>
        <v>-8.3101814537041685E-2</v>
      </c>
      <c r="M124" s="302">
        <f>F124-F114</f>
        <v>-7.548568711103032E-2</v>
      </c>
      <c r="N124" s="302">
        <f>SUM(K124:M124)</f>
        <v>-2.7622265843992193</v>
      </c>
    </row>
    <row r="125" spans="1:14" x14ac:dyDescent="0.2">
      <c r="A125" s="282" t="s">
        <v>365</v>
      </c>
      <c r="B125" s="302">
        <f>'Ind T6'!V44</f>
        <v>7.3334724475580479</v>
      </c>
      <c r="C125" s="299" t="str">
        <f>CONCATENATE("(",ROUND((B125/$H126)*100,1),")")</f>
        <v>(15.5)</v>
      </c>
      <c r="D125" s="302">
        <f>'Ind T6'!W44</f>
        <v>2.0714143518376709</v>
      </c>
      <c r="E125" s="299" t="str">
        <f>CONCATENATE("(",ROUND((D125/$H126)*100,1),")")</f>
        <v>(4.4)</v>
      </c>
      <c r="F125" s="302">
        <f>'Ind T6'!X44</f>
        <v>2.0222836365416716</v>
      </c>
      <c r="G125" s="299" t="str">
        <f>CONCATENATE("(",ROUND((F125/$H126)*100,1),")")</f>
        <v>(4.3)</v>
      </c>
      <c r="H125" s="302">
        <f t="shared" ref="H125" si="106">SUM(B125,D125,F125)</f>
        <v>11.427170435937391</v>
      </c>
      <c r="I125" s="299" t="str">
        <f>CONCATENATE("(",ROUND((H125/$H126)*100,1),")")</f>
        <v>(24.2)</v>
      </c>
      <c r="K125" s="302">
        <f t="shared" ref="K125:K126" si="107">B125-B115</f>
        <v>-9.3571005887982395E-3</v>
      </c>
      <c r="L125" s="302">
        <f t="shared" ref="L125:L126" si="108">D125-D115</f>
        <v>-9.1772421879014576E-2</v>
      </c>
      <c r="M125" s="302">
        <f t="shared" ref="M125:M126" si="109">F125-F115</f>
        <v>-0.24964389313302293</v>
      </c>
      <c r="N125" s="302">
        <f t="shared" ref="N125:N126" si="110">SUM(K125:M125)</f>
        <v>-0.35077341560083575</v>
      </c>
    </row>
    <row r="126" spans="1:14" x14ac:dyDescent="0.2">
      <c r="A126" s="282" t="s">
        <v>363</v>
      </c>
      <c r="B126" s="302">
        <f>SUM(B124:B125)</f>
        <v>38.910258634778465</v>
      </c>
      <c r="C126" s="299" t="str">
        <f>CONCATENATE("(",ROUND((B126/$H126)*100,1),")")</f>
        <v>(82.5)</v>
      </c>
      <c r="D126" s="302">
        <f>SUM(D124:D125)</f>
        <v>3.3507147839955191</v>
      </c>
      <c r="E126" s="299" t="str">
        <f>CONCATENATE("(",ROUND((D126/$H126)*100,1),")")</f>
        <v>(7.1)</v>
      </c>
      <c r="F126" s="302">
        <f>SUM(F124:F125)</f>
        <v>4.9010265812259783</v>
      </c>
      <c r="G126" s="299" t="str">
        <f>CONCATENATE("(",ROUND((F126/$H126)*100,1),")")</f>
        <v>(10.4)</v>
      </c>
      <c r="H126" s="302">
        <f>SUM(H124:H125)</f>
        <v>47.161999999999964</v>
      </c>
      <c r="I126" s="299" t="str">
        <f>CONCATENATE("(",ROUND((H126/$H126)*100,1),")")</f>
        <v>(100)</v>
      </c>
      <c r="K126" s="302">
        <f t="shared" si="107"/>
        <v>-2.6129961833399449</v>
      </c>
      <c r="L126" s="302">
        <f t="shared" si="108"/>
        <v>-0.17487423641605648</v>
      </c>
      <c r="M126" s="302">
        <f t="shared" si="109"/>
        <v>-0.32512958024405325</v>
      </c>
      <c r="N126" s="302">
        <f t="shared" si="110"/>
        <v>-3.1130000000000546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4.4838976680424709</v>
      </c>
      <c r="C135" s="299" t="str">
        <f>CONCATENATE("(",ROUND((B135/$H137)*100,1),")")</f>
        <v>(66.7)</v>
      </c>
      <c r="D135" s="302">
        <f>'Ind T6'!M54</f>
        <v>0.27370212350272377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4.7575997915451946</v>
      </c>
      <c r="I135" s="299" t="str">
        <f>CONCATENATE("(",ROUND((H135/$H137)*100,1),")")</f>
        <v>(70.8)</v>
      </c>
      <c r="K135" s="302">
        <f>B140-B135</f>
        <v>-0.30495590712580523</v>
      </c>
      <c r="L135" s="302">
        <f>D140-D135</f>
        <v>-1.3034168771382193E-2</v>
      </c>
      <c r="M135" s="302">
        <f>F140-F135</f>
        <v>0</v>
      </c>
      <c r="N135" s="302">
        <f>SUM(K135:M135)</f>
        <v>-0.31799007589718742</v>
      </c>
    </row>
    <row r="136" spans="1:14" x14ac:dyDescent="0.2">
      <c r="A136" s="282" t="s">
        <v>365</v>
      </c>
      <c r="B136" s="302">
        <f>'Ind T6'!L53</f>
        <v>1.5060185643580835</v>
      </c>
      <c r="C136" s="299" t="str">
        <f>CONCATENATE("(",ROUND((B136/$H137)*100,1),")")</f>
        <v>(22.4)</v>
      </c>
      <c r="D136" s="302">
        <f>'Ind T6'!M53</f>
        <v>0.45938164409672316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1.9654002084548066</v>
      </c>
      <c r="I136" s="299" t="str">
        <f>CONCATENATE("(",ROUND((H136/$H137)*100,1),")")</f>
        <v>(29.2)</v>
      </c>
      <c r="K136" s="302">
        <f t="shared" ref="K136:K137" si="112">B141-B136</f>
        <v>-8.0164851922567504E-2</v>
      </c>
      <c r="L136" s="302">
        <f t="shared" ref="L136:L137" si="113">D141-D136</f>
        <v>-2.8845072180241571E-2</v>
      </c>
      <c r="M136" s="302">
        <f t="shared" ref="M136:M137" si="114">F141-F136</f>
        <v>0</v>
      </c>
      <c r="N136" s="302">
        <f t="shared" ref="N136:N137" si="115">SUM(K136:M136)</f>
        <v>-0.10900992410280907</v>
      </c>
    </row>
    <row r="137" spans="1:14" x14ac:dyDescent="0.2">
      <c r="A137" s="282" t="s">
        <v>363</v>
      </c>
      <c r="B137" s="302">
        <f>SUM(B135:B136)</f>
        <v>5.9899162324005548</v>
      </c>
      <c r="C137" s="299" t="str">
        <f>CONCATENATE("(",ROUND((B137/$H137)*100,1),")")</f>
        <v>(89.1)</v>
      </c>
      <c r="D137" s="302">
        <f>SUM(D135:D136)</f>
        <v>0.73308376759944693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6.7230000000000008</v>
      </c>
      <c r="I137" s="299" t="str">
        <f>CONCATENATE("(",ROUND((H137/$H137)*100,1),")")</f>
        <v>(100)</v>
      </c>
      <c r="K137" s="302">
        <f t="shared" si="112"/>
        <v>-0.38512075904837317</v>
      </c>
      <c r="L137" s="302">
        <f t="shared" si="113"/>
        <v>-4.1879240951623764E-2</v>
      </c>
      <c r="M137" s="302">
        <f t="shared" si="114"/>
        <v>0</v>
      </c>
      <c r="N137" s="302">
        <f t="shared" si="115"/>
        <v>-0.42699999999999694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4.1789417609166657</v>
      </c>
      <c r="C140" s="299" t="str">
        <f>CONCATENATE("(",ROUND((B140/$H142)*100,1),")")</f>
        <v>(66.4)</v>
      </c>
      <c r="D140" s="302">
        <f>'Ind T6'!R54</f>
        <v>0.26066795473134158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4.4396097156480074</v>
      </c>
      <c r="I140" s="299" t="str">
        <f>CONCATENATE("(",ROUND((H140/$H142)*100,1),")")</f>
        <v>(70.5)</v>
      </c>
      <c r="K140" s="302">
        <f>B145-B140</f>
        <v>-0.18994901140153964</v>
      </c>
      <c r="L140" s="302">
        <f>D145-D140</f>
        <v>-1.3510653338731915E-3</v>
      </c>
      <c r="M140" s="302">
        <f>F145-F140</f>
        <v>0</v>
      </c>
      <c r="N140" s="302">
        <f>SUM(K140:M140)</f>
        <v>-0.19130007673541283</v>
      </c>
    </row>
    <row r="141" spans="1:14" x14ac:dyDescent="0.2">
      <c r="A141" s="282" t="s">
        <v>365</v>
      </c>
      <c r="B141" s="302">
        <f>'Ind T6'!Q53</f>
        <v>1.425853712435516</v>
      </c>
      <c r="C141" s="299" t="str">
        <f>CONCATENATE("(",ROUND((B141/$H142)*100,1),")")</f>
        <v>(22.6)</v>
      </c>
      <c r="D141" s="302">
        <f>'Ind T6'!R53</f>
        <v>0.43053657191648159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1.8563902843519975</v>
      </c>
      <c r="I141" s="299" t="str">
        <f>CONCATENATE("(",ROUND((H141/$H142)*100,1),")")</f>
        <v>(29.5)</v>
      </c>
      <c r="K141" s="302">
        <f t="shared" ref="K141:K142" si="117">B146-B141</f>
        <v>-2.0537391718834952E-2</v>
      </c>
      <c r="L141" s="302">
        <f t="shared" ref="L141:L142" si="118">D146-D141</f>
        <v>-1.4162531545771573E-2</v>
      </c>
      <c r="M141" s="302">
        <f t="shared" ref="M141:M142" si="119">F146-F141</f>
        <v>0</v>
      </c>
      <c r="N141" s="302">
        <f t="shared" ref="N141:N142" si="120">SUM(K141:M141)</f>
        <v>-3.4699923264606525E-2</v>
      </c>
    </row>
    <row r="142" spans="1:14" x14ac:dyDescent="0.2">
      <c r="A142" s="282" t="s">
        <v>363</v>
      </c>
      <c r="B142" s="302">
        <f>SUM(B140:B141)</f>
        <v>5.6047954733521816</v>
      </c>
      <c r="C142" s="299" t="str">
        <f>CONCATENATE("(",ROUND((B142/$H142)*100,1),")")</f>
        <v>(89)</v>
      </c>
      <c r="D142" s="302">
        <f>SUM(D140:D141)</f>
        <v>0.69120452664782317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6.2960000000000047</v>
      </c>
      <c r="I142" s="299" t="str">
        <f>CONCATENATE("(",ROUND((H142/$H142)*100,1),")")</f>
        <v>(100)</v>
      </c>
      <c r="K142" s="302">
        <f t="shared" si="117"/>
        <v>-0.21048640312037481</v>
      </c>
      <c r="L142" s="302">
        <f t="shared" si="118"/>
        <v>-1.551359687964482E-2</v>
      </c>
      <c r="M142" s="302">
        <f t="shared" si="119"/>
        <v>0</v>
      </c>
      <c r="N142" s="302">
        <f t="shared" si="120"/>
        <v>-0.22600000000001963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3.9889927495151261</v>
      </c>
      <c r="C145" s="299" t="str">
        <f>CONCATENATE("(",ROUND((B145/$H147)*100,1),")")</f>
        <v>(65.7)</v>
      </c>
      <c r="D145" s="302">
        <f>'Ind T6'!W54</f>
        <v>0.25931688939746839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4.2483096389125947</v>
      </c>
      <c r="I145" s="299" t="str">
        <f>CONCATENATE("(",ROUND((H145/$H147)*100,1),")")</f>
        <v>(70)</v>
      </c>
      <c r="K145" s="302">
        <f>B145-B135</f>
        <v>-0.49490491852734486</v>
      </c>
      <c r="L145" s="302">
        <f>D145-D135</f>
        <v>-1.4385234105255384E-2</v>
      </c>
      <c r="M145" s="302">
        <f>F145-F135</f>
        <v>0</v>
      </c>
      <c r="N145" s="302">
        <f>SUM(K145:M145)</f>
        <v>-0.50929015263260025</v>
      </c>
    </row>
    <row r="146" spans="1:14" x14ac:dyDescent="0.2">
      <c r="A146" s="282" t="s">
        <v>365</v>
      </c>
      <c r="B146" s="302">
        <f>'Ind T6'!V53</f>
        <v>1.405316320716681</v>
      </c>
      <c r="C146" s="299" t="str">
        <f>CONCATENATE("(",ROUND((B146/$H147)*100,1),")")</f>
        <v>(23.2)</v>
      </c>
      <c r="D146" s="302">
        <f>'Ind T6'!W53</f>
        <v>0.41637404037071002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1.8216903610873909</v>
      </c>
      <c r="I146" s="299" t="str">
        <f>CONCATENATE("(",ROUND((H146/$H147)*100,1),")")</f>
        <v>(30)</v>
      </c>
      <c r="K146" s="302">
        <f t="shared" ref="K146:K147" si="122">B146-B136</f>
        <v>-0.10070224364140246</v>
      </c>
      <c r="L146" s="302">
        <f t="shared" ref="L146:L147" si="123">D146-D136</f>
        <v>-4.3007603726013144E-2</v>
      </c>
      <c r="M146" s="302">
        <f t="shared" ref="M146:M147" si="124">F146-F136</f>
        <v>0</v>
      </c>
      <c r="N146" s="302">
        <f t="shared" ref="N146:N147" si="125">SUM(K146:M146)</f>
        <v>-0.1437098473674156</v>
      </c>
    </row>
    <row r="147" spans="1:14" x14ac:dyDescent="0.2">
      <c r="A147" s="282" t="s">
        <v>363</v>
      </c>
      <c r="B147" s="302">
        <f>SUM(B145:B146)</f>
        <v>5.3943090702318068</v>
      </c>
      <c r="C147" s="299" t="str">
        <f>CONCATENATE("(",ROUND((B147/$H147)*100,1),")")</f>
        <v>(88.9)</v>
      </c>
      <c r="D147" s="302">
        <f>SUM(D145:D146)</f>
        <v>0.67569092976817835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6.0699999999999861</v>
      </c>
      <c r="I147" s="299" t="str">
        <f>CONCATENATE("(",ROUND((H147/$H147)*100,1),")")</f>
        <v>(100)</v>
      </c>
      <c r="K147" s="302">
        <f t="shared" si="122"/>
        <v>-0.59560716216874798</v>
      </c>
      <c r="L147" s="302">
        <f t="shared" si="123"/>
        <v>-5.7392837831268584E-2</v>
      </c>
      <c r="M147" s="302">
        <f t="shared" si="124"/>
        <v>0</v>
      </c>
      <c r="N147" s="302">
        <f t="shared" si="125"/>
        <v>-0.65300000000001657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4.1612699635834121</v>
      </c>
      <c r="C156" s="299" t="str">
        <f>CONCATENATE("(",ROUND((B156/$H158)*100,1),")")</f>
        <v>(75.6)</v>
      </c>
      <c r="D156" s="302">
        <f>'Ind T6'!M63</f>
        <v>0.19023536004564315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4.3515053236290555</v>
      </c>
      <c r="I156" s="299" t="str">
        <f>CONCATENATE("(",ROUND((H156/$H158)*100,1),")")</f>
        <v>(79)</v>
      </c>
      <c r="K156" s="302">
        <f>B161-B156</f>
        <v>0.21219387482763352</v>
      </c>
      <c r="L156" s="302">
        <f>D161-D156</f>
        <v>1.1949240412440887E-2</v>
      </c>
      <c r="M156" s="302">
        <f>F161-F156</f>
        <v>0</v>
      </c>
      <c r="N156" s="302">
        <f>SUM(K156:M156)</f>
        <v>0.22414311524007441</v>
      </c>
    </row>
    <row r="157" spans="1:14" x14ac:dyDescent="0.2">
      <c r="A157" s="282" t="s">
        <v>365</v>
      </c>
      <c r="B157" s="302">
        <f>'Ind T6'!L62</f>
        <v>0.77585177919988546</v>
      </c>
      <c r="C157" s="299" t="str">
        <f>CONCATENATE("(",ROUND((B157/$H158)*100,1),")")</f>
        <v>(14.1)</v>
      </c>
      <c r="D157" s="302">
        <f>'Ind T6'!M62</f>
        <v>0.35707691230165856</v>
      </c>
      <c r="E157" s="299" t="str">
        <f>CONCATENATE("(",ROUND((D157/$H158)*100,1),")")</f>
        <v>(6.5)</v>
      </c>
      <c r="F157" s="302">
        <f>'Ind T6'!N62</f>
        <v>2.0565984869406983E-2</v>
      </c>
      <c r="G157" s="299" t="str">
        <f>CONCATENATE("(",ROUND((F157/$H158)*100,1),")")</f>
        <v>(0.4)</v>
      </c>
      <c r="H157" s="302">
        <f t="shared" ref="H157" si="126">SUM(B157,D157,F157)</f>
        <v>1.153494676370951</v>
      </c>
      <c r="I157" s="299" t="str">
        <f>CONCATENATE("(",ROUND((H157/$H158)*100,1),")")</f>
        <v>(21)</v>
      </c>
      <c r="K157" s="302">
        <f t="shared" ref="K157:K158" si="127">B162-B157</f>
        <v>7.7130581010487975E-2</v>
      </c>
      <c r="L157" s="302">
        <f t="shared" ref="L157:L158" si="128">D162-D157</f>
        <v>2.5942006382333072E-2</v>
      </c>
      <c r="M157" s="302">
        <f t="shared" ref="M157:M158" si="129">F162-F157</f>
        <v>7.8429736710730266E-4</v>
      </c>
      <c r="N157" s="302">
        <f t="shared" ref="N157:N158" si="130">SUM(K157:M157)</f>
        <v>0.10385688475992835</v>
      </c>
    </row>
    <row r="158" spans="1:14" x14ac:dyDescent="0.2">
      <c r="A158" s="282" t="s">
        <v>363</v>
      </c>
      <c r="B158" s="302">
        <f>SUM(B156:B157)</f>
        <v>4.9371217427832974</v>
      </c>
      <c r="C158" s="299" t="str">
        <f>CONCATENATE("(",ROUND((B158/$H158)*100,1),")")</f>
        <v>(89.7)</v>
      </c>
      <c r="D158" s="302">
        <f>SUM(D156:D157)</f>
        <v>0.54731227234730173</v>
      </c>
      <c r="E158" s="299" t="str">
        <f>CONCATENATE("(",ROUND((D158/$H158)*100,1),")")</f>
        <v>(9.9)</v>
      </c>
      <c r="F158" s="302">
        <f>SUM(F156:F157)</f>
        <v>2.0565984869406983E-2</v>
      </c>
      <c r="G158" s="299" t="str">
        <f>CONCATENATE("(",ROUND((F158/$H158)*100,1),")")</f>
        <v>(0.4)</v>
      </c>
      <c r="H158" s="302">
        <f>SUM(H156:H157)</f>
        <v>5.5050000000000061</v>
      </c>
      <c r="I158" s="299" t="str">
        <f>CONCATENATE("(",ROUND((H158/$H158)*100,1),")")</f>
        <v>(100)</v>
      </c>
      <c r="K158" s="302">
        <f t="shared" si="127"/>
        <v>0.28932445583812161</v>
      </c>
      <c r="L158" s="302">
        <f t="shared" si="128"/>
        <v>3.7891246794773958E-2</v>
      </c>
      <c r="M158" s="302">
        <f t="shared" si="129"/>
        <v>7.8429736710730266E-4</v>
      </c>
      <c r="N158" s="302">
        <f t="shared" si="130"/>
        <v>0.32800000000000284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4.3734638384110456</v>
      </c>
      <c r="C161" s="299" t="str">
        <f>CONCATENATE("(",ROUND((B161/$H163)*100,1),")")</f>
        <v>(75)</v>
      </c>
      <c r="D161" s="302">
        <f>'Ind T6'!R63</f>
        <v>0.20218460045808404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4.5756484388691296</v>
      </c>
      <c r="I161" s="299" t="str">
        <f>CONCATENATE("(",ROUND((H161/$H163)*100,1),")")</f>
        <v>(78.4)</v>
      </c>
      <c r="K161" s="302">
        <f>B166-B161</f>
        <v>0.32139577807472097</v>
      </c>
      <c r="L161" s="302">
        <f>D166-D161</f>
        <v>1.8204751431601163E-2</v>
      </c>
      <c r="M161" s="302">
        <f>F166-F161</f>
        <v>0</v>
      </c>
      <c r="N161" s="302">
        <f>SUM(K161:M161)</f>
        <v>0.33960052950632214</v>
      </c>
    </row>
    <row r="162" spans="1:14" x14ac:dyDescent="0.2">
      <c r="A162" s="282" t="s">
        <v>365</v>
      </c>
      <c r="B162" s="302">
        <f>'Ind T6'!Q62</f>
        <v>0.85298236021037344</v>
      </c>
      <c r="C162" s="299" t="str">
        <f>CONCATENATE("(",ROUND((B162/$H163)*100,1),")")</f>
        <v>(14.6)</v>
      </c>
      <c r="D162" s="302">
        <f>'Ind T6'!R62</f>
        <v>0.38301891868399163</v>
      </c>
      <c r="E162" s="299" t="str">
        <f>CONCATENATE("(",ROUND((D162/$H163)*100,1),")")</f>
        <v>(6.6)</v>
      </c>
      <c r="F162" s="302">
        <f>'Ind T6'!S62</f>
        <v>2.1350282236514286E-2</v>
      </c>
      <c r="G162" s="299" t="str">
        <f>CONCATENATE("(",ROUND((F162/$H163)*100,1),")")</f>
        <v>(0.4)</v>
      </c>
      <c r="H162" s="302">
        <f t="shared" ref="H162" si="131">SUM(B162,D162,F162)</f>
        <v>1.2573515611308794</v>
      </c>
      <c r="I162" s="299" t="str">
        <f>CONCATENATE("(",ROUND((H162/$H163)*100,1),")")</f>
        <v>(21.6)</v>
      </c>
      <c r="K162" s="302">
        <f t="shared" ref="K162:K163" si="132">B167-B162</f>
        <v>0.14726604175795122</v>
      </c>
      <c r="L162" s="302">
        <f t="shared" ref="L162:L163" si="133">D167-D162</f>
        <v>4.2569397516535323E-2</v>
      </c>
      <c r="M162" s="302">
        <f t="shared" ref="M162:M163" si="134">F167-F162</f>
        <v>1.5640312191873736E-3</v>
      </c>
      <c r="N162" s="302">
        <f t="shared" ref="N162:N163" si="135">SUM(K162:M162)</f>
        <v>0.19139947049367392</v>
      </c>
    </row>
    <row r="163" spans="1:14" x14ac:dyDescent="0.2">
      <c r="A163" s="282" t="s">
        <v>363</v>
      </c>
      <c r="B163" s="302">
        <f>SUM(B161:B162)</f>
        <v>5.226446198621419</v>
      </c>
      <c r="C163" s="299" t="str">
        <f>CONCATENATE("(",ROUND((B163/$H163)*100,1),")")</f>
        <v>(89.6)</v>
      </c>
      <c r="D163" s="302">
        <f>SUM(D161:D162)</f>
        <v>0.58520351914207569</v>
      </c>
      <c r="E163" s="299" t="str">
        <f>CONCATENATE("(",ROUND((D163/$H163)*100,1),")")</f>
        <v>(10)</v>
      </c>
      <c r="F163" s="302">
        <f>SUM(F161:F162)</f>
        <v>2.1350282236514286E-2</v>
      </c>
      <c r="G163" s="299" t="str">
        <f>CONCATENATE("(",ROUND((F163/$H163)*100,1),")")</f>
        <v>(0.4)</v>
      </c>
      <c r="H163" s="302">
        <f>SUM(H161:H162)</f>
        <v>5.8330000000000091</v>
      </c>
      <c r="I163" s="299" t="str">
        <f>CONCATENATE("(",ROUND((H163/$H163)*100,1),")")</f>
        <v>(100)</v>
      </c>
      <c r="K163" s="302">
        <f t="shared" si="132"/>
        <v>0.46866181983267197</v>
      </c>
      <c r="L163" s="302">
        <f t="shared" si="133"/>
        <v>6.0774148948136486E-2</v>
      </c>
      <c r="M163" s="302">
        <f t="shared" si="134"/>
        <v>1.5640312191873736E-3</v>
      </c>
      <c r="N163" s="302">
        <f t="shared" si="135"/>
        <v>0.53099999999999581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4.6948596164857666</v>
      </c>
      <c r="C166" s="299" t="str">
        <f>CONCATENATE("(",ROUND((B166/$H168)*100,1),")")</f>
        <v>(73.8)</v>
      </c>
      <c r="D166" s="302">
        <f>'Ind T6'!W63</f>
        <v>0.2203893518896852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4.9152489683754519</v>
      </c>
      <c r="I166" s="299" t="str">
        <f>CONCATENATE("(",ROUND((H166/$H168)*100,1),")")</f>
        <v>(77.2)</v>
      </c>
      <c r="K166" s="302">
        <f>B166-B156</f>
        <v>0.53358965290235449</v>
      </c>
      <c r="L166" s="302">
        <f>D166-D156</f>
        <v>3.015399184404205E-2</v>
      </c>
      <c r="M166" s="302">
        <f>F166-F156</f>
        <v>0</v>
      </c>
      <c r="N166" s="302">
        <f>SUM(K166:M166)</f>
        <v>0.5637436447463966</v>
      </c>
    </row>
    <row r="167" spans="1:14" x14ac:dyDescent="0.2">
      <c r="A167" s="282" t="s">
        <v>365</v>
      </c>
      <c r="B167" s="302">
        <f>'Ind T6'!V62</f>
        <v>1.0002484019683247</v>
      </c>
      <c r="C167" s="299" t="str">
        <f>CONCATENATE("(",ROUND((B167/$H168)*100,1),")")</f>
        <v>(15.7)</v>
      </c>
      <c r="D167" s="302">
        <f>'Ind T6'!W62</f>
        <v>0.42558831620052695</v>
      </c>
      <c r="E167" s="299" t="str">
        <f>CONCATENATE("(",ROUND((D167/$H168)*100,1),")")</f>
        <v>(6.7)</v>
      </c>
      <c r="F167" s="302">
        <f>'Ind T6'!X62</f>
        <v>2.2914313455701659E-2</v>
      </c>
      <c r="G167" s="299" t="str">
        <f>CONCATENATE("(",ROUND((F167/$H168)*100,1),")")</f>
        <v>(0.4)</v>
      </c>
      <c r="H167" s="302">
        <f t="shared" ref="H167" si="136">SUM(B167,D167,F167)</f>
        <v>1.4487510316245533</v>
      </c>
      <c r="I167" s="299" t="str">
        <f>CONCATENATE("(",ROUND((H167/$H168)*100,1),")")</f>
        <v>(22.8)</v>
      </c>
      <c r="K167" s="302">
        <f t="shared" ref="K167:K168" si="137">B167-B157</f>
        <v>0.22439662276843919</v>
      </c>
      <c r="L167" s="302">
        <f t="shared" ref="L167:L168" si="138">D167-D157</f>
        <v>6.8511403898868395E-2</v>
      </c>
      <c r="M167" s="302">
        <f t="shared" ref="M167:M168" si="139">F167-F157</f>
        <v>2.3483285862946762E-3</v>
      </c>
      <c r="N167" s="302">
        <f t="shared" ref="N167:N168" si="140">SUM(K167:M167)</f>
        <v>0.29525635525360228</v>
      </c>
    </row>
    <row r="168" spans="1:14" x14ac:dyDescent="0.2">
      <c r="A168" s="282" t="s">
        <v>363</v>
      </c>
      <c r="B168" s="302">
        <f>SUM(B166:B167)</f>
        <v>5.695108018454091</v>
      </c>
      <c r="C168" s="299" t="str">
        <f>CONCATENATE("(",ROUND((B168/$H168)*100,1),")")</f>
        <v>(89.5)</v>
      </c>
      <c r="D168" s="302">
        <f>SUM(D166:D167)</f>
        <v>0.64597766809021218</v>
      </c>
      <c r="E168" s="299" t="str">
        <f>CONCATENATE("(",ROUND((D168/$H168)*100,1),")")</f>
        <v>(10.2)</v>
      </c>
      <c r="F168" s="302">
        <f>SUM(F166:F167)</f>
        <v>2.2914313455701659E-2</v>
      </c>
      <c r="G168" s="299" t="str">
        <f>CONCATENATE("(",ROUND((F168/$H168)*100,1),")")</f>
        <v>(0.4)</v>
      </c>
      <c r="H168" s="302">
        <f>SUM(H166:H167)</f>
        <v>6.3640000000000052</v>
      </c>
      <c r="I168" s="299" t="str">
        <f>CONCATENATE("(",ROUND((H168/$H168)*100,1),")")</f>
        <v>(100)</v>
      </c>
      <c r="K168" s="302">
        <f t="shared" si="137"/>
        <v>0.75798627567079357</v>
      </c>
      <c r="L168" s="302">
        <f t="shared" si="138"/>
        <v>9.8665395742910444E-2</v>
      </c>
      <c r="M168" s="302">
        <f t="shared" si="139"/>
        <v>2.3483285862946762E-3</v>
      </c>
      <c r="N168" s="302">
        <f t="shared" si="140"/>
        <v>0.85899999999999865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31.452467949996251</v>
      </c>
      <c r="C177" s="299" t="str">
        <f>CONCATENATE("(",ROUND((B177/$H179)*100,1),")")</f>
        <v>(47.4)</v>
      </c>
      <c r="D177" s="302">
        <f>'Ind T6'!M72</f>
        <v>1.9809250635980697</v>
      </c>
      <c r="E177" s="299" t="str">
        <f>CONCATENATE("(",ROUND((D177/$H179)*100,1),")")</f>
        <v>(3)</v>
      </c>
      <c r="F177" s="302">
        <f>'Ind T6'!N72</f>
        <v>22.581304506175734</v>
      </c>
      <c r="G177" s="299" t="str">
        <f>CONCATENATE("(",ROUND((F177/$H179)*100,1),")")</f>
        <v>(34)</v>
      </c>
      <c r="H177" s="302">
        <f>SUM(B177,D177,F177)</f>
        <v>56.014697519770053</v>
      </c>
      <c r="I177" s="299" t="str">
        <f>CONCATENATE("(",ROUND((H177/$H179)*100,1),")")</f>
        <v>(84.4)</v>
      </c>
      <c r="K177" s="302">
        <f>B182-B177</f>
        <v>2.4717451976311331</v>
      </c>
      <c r="L177" s="302">
        <f>D182-D177</f>
        <v>0.22246725474409934</v>
      </c>
      <c r="M177" s="302">
        <f>F182-F177</f>
        <v>2.3333831524366033</v>
      </c>
      <c r="N177" s="302">
        <f>SUM(K177:M177)</f>
        <v>5.027595604811836</v>
      </c>
    </row>
    <row r="178" spans="1:14" x14ac:dyDescent="0.2">
      <c r="A178" s="282" t="s">
        <v>365</v>
      </c>
      <c r="B178" s="302">
        <f>'Ind T6'!L71</f>
        <v>4.6785058453182469</v>
      </c>
      <c r="C178" s="299" t="str">
        <f>CONCATENATE("(",ROUND((B178/$H179)*100,1),")")</f>
        <v>(7.1)</v>
      </c>
      <c r="D178" s="302">
        <f>'Ind T6'!M71</f>
        <v>3.4857543078101654</v>
      </c>
      <c r="E178" s="299" t="str">
        <f>CONCATENATE("(",ROUND((D178/$H179)*100,1),")")</f>
        <v>(5.3)</v>
      </c>
      <c r="F178" s="302">
        <f>'Ind T6'!N71</f>
        <v>2.1780423271016396</v>
      </c>
      <c r="G178" s="299" t="str">
        <f>CONCATENATE("(",ROUND((F178/$H179)*100,1),")")</f>
        <v>(3.3)</v>
      </c>
      <c r="H178" s="302">
        <f t="shared" ref="H178" si="141">SUM(B178,D178,F178)</f>
        <v>10.342302480230051</v>
      </c>
      <c r="I178" s="299" t="str">
        <f>CONCATENATE("(",ROUND((H178/$H179)*100,1),")")</f>
        <v>(15.6)</v>
      </c>
      <c r="K178" s="302">
        <f t="shared" ref="K178:K179" si="142">B183-B178</f>
        <v>0.45411963470065153</v>
      </c>
      <c r="L178" s="302">
        <f t="shared" ref="L178:L179" si="143">D183-D178</f>
        <v>0.36378914075597235</v>
      </c>
      <c r="M178" s="302">
        <f t="shared" ref="M178:M179" si="144">F183-F178</f>
        <v>0.2224956197313821</v>
      </c>
      <c r="N178" s="302">
        <f t="shared" ref="N178:N179" si="145">SUM(K178:M178)</f>
        <v>1.040404395188006</v>
      </c>
    </row>
    <row r="179" spans="1:14" x14ac:dyDescent="0.2">
      <c r="A179" s="282" t="s">
        <v>363</v>
      </c>
      <c r="B179" s="302">
        <f>SUM(B177:B178)</f>
        <v>36.130973795314496</v>
      </c>
      <c r="C179" s="299" t="str">
        <f>CONCATENATE("(",ROUND((B179/$H179)*100,1),")")</f>
        <v>(54.4)</v>
      </c>
      <c r="D179" s="302">
        <f>SUM(D177:D178)</f>
        <v>5.4666793714082349</v>
      </c>
      <c r="E179" s="299" t="str">
        <f>CONCATENATE("(",ROUND((D179/$H179)*100,1),")")</f>
        <v>(8.2)</v>
      </c>
      <c r="F179" s="302">
        <f>SUM(F177:F178)</f>
        <v>24.759346833277373</v>
      </c>
      <c r="G179" s="299" t="str">
        <f>CONCATENATE("(",ROUND((F179/$H179)*100,1),")")</f>
        <v>(37.3)</v>
      </c>
      <c r="H179" s="302">
        <f>SUM(H177:H178)</f>
        <v>66.357000000000099</v>
      </c>
      <c r="I179" s="299" t="str">
        <f>CONCATENATE("(",ROUND((H179/$H179)*100,1),")")</f>
        <v>(100)</v>
      </c>
      <c r="K179" s="302">
        <f t="shared" si="142"/>
        <v>2.92586483233179</v>
      </c>
      <c r="L179" s="302">
        <f t="shared" si="143"/>
        <v>0.58625639550007236</v>
      </c>
      <c r="M179" s="302">
        <f t="shared" si="144"/>
        <v>2.5558787721679863</v>
      </c>
      <c r="N179" s="302">
        <f t="shared" si="145"/>
        <v>6.0679999999998486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33.924213147627384</v>
      </c>
      <c r="C182" s="299" t="str">
        <f>CONCATENATE("(",ROUND((B182/$H184)*100,1),")")</f>
        <v>(46.8)</v>
      </c>
      <c r="D182" s="302">
        <f>'Ind T6'!R72</f>
        <v>2.2033923183421691</v>
      </c>
      <c r="E182" s="299" t="str">
        <f>CONCATENATE("(",ROUND((D182/$H184)*100,1),")")</f>
        <v>(3)</v>
      </c>
      <c r="F182" s="302">
        <f>'Ind T6'!S72</f>
        <v>24.914687658612337</v>
      </c>
      <c r="G182" s="299" t="str">
        <f>CONCATENATE("(",ROUND((F182/$H184)*100,1),")")</f>
        <v>(34.4)</v>
      </c>
      <c r="H182" s="302">
        <f>SUM(B182,D182,F182)</f>
        <v>61.042293124581889</v>
      </c>
      <c r="I182" s="299" t="str">
        <f>CONCATENATE("(",ROUND((H182/$H184)*100,1),")")</f>
        <v>(84.3)</v>
      </c>
      <c r="K182" s="302">
        <f>B187-B182</f>
        <v>2.8163798005295533</v>
      </c>
      <c r="L182" s="302">
        <f>D187-D182</f>
        <v>0.35065920799911332</v>
      </c>
      <c r="M182" s="302">
        <f>F187-F182</f>
        <v>3.563960543555492</v>
      </c>
      <c r="N182" s="302">
        <f>SUM(K182:M182)</f>
        <v>6.7309995520841586</v>
      </c>
    </row>
    <row r="183" spans="1:14" x14ac:dyDescent="0.2">
      <c r="A183" s="282" t="s">
        <v>365</v>
      </c>
      <c r="B183" s="302">
        <f>'Ind T6'!Q71</f>
        <v>5.1326254800188984</v>
      </c>
      <c r="C183" s="299" t="str">
        <f>CONCATENATE("(",ROUND((B183/$H184)*100,1),")")</f>
        <v>(7.1)</v>
      </c>
      <c r="D183" s="302">
        <f>'Ind T6'!R71</f>
        <v>3.8495434485661377</v>
      </c>
      <c r="E183" s="299" t="str">
        <f>CONCATENATE("(",ROUND((D183/$H184)*100,1),")")</f>
        <v>(5.3)</v>
      </c>
      <c r="F183" s="302">
        <f>'Ind T6'!S71</f>
        <v>2.4005379468330217</v>
      </c>
      <c r="G183" s="299" t="str">
        <f>CONCATENATE("(",ROUND((F183/$H184)*100,1),")")</f>
        <v>(3.3)</v>
      </c>
      <c r="H183" s="302">
        <f t="shared" ref="H183" si="146">SUM(B183,D183,F183)</f>
        <v>11.382706875418059</v>
      </c>
      <c r="I183" s="299" t="str">
        <f>CONCATENATE("(",ROUND((H183/$H184)*100,1),")")</f>
        <v>(15.7)</v>
      </c>
      <c r="K183" s="302">
        <f t="shared" ref="K183:K184" si="147">B188-B183</f>
        <v>0.68641766322793707</v>
      </c>
      <c r="L183" s="302">
        <f t="shared" ref="L183:L184" si="148">D188-D183</f>
        <v>0.56289888330995375</v>
      </c>
      <c r="M183" s="302">
        <f t="shared" ref="M183:M184" si="149">F188-F183</f>
        <v>0.3976839013780471</v>
      </c>
      <c r="N183" s="302">
        <f t="shared" ref="N183:N184" si="150">SUM(K183:M183)</f>
        <v>1.6470004479159379</v>
      </c>
    </row>
    <row r="184" spans="1:14" x14ac:dyDescent="0.2">
      <c r="A184" s="282" t="s">
        <v>363</v>
      </c>
      <c r="B184" s="302">
        <f>SUM(B182:B183)</f>
        <v>39.056838627646286</v>
      </c>
      <c r="C184" s="299" t="str">
        <f>CONCATENATE("(",ROUND((B184/$H184)*100,1),")")</f>
        <v>(53.9)</v>
      </c>
      <c r="D184" s="302">
        <f>SUM(D182:D183)</f>
        <v>6.0529357669083073</v>
      </c>
      <c r="E184" s="299" t="str">
        <f>CONCATENATE("(",ROUND((D184/$H184)*100,1),")")</f>
        <v>(8.4)</v>
      </c>
      <c r="F184" s="302">
        <f>SUM(F182:F183)</f>
        <v>27.315225605445359</v>
      </c>
      <c r="G184" s="299" t="str">
        <f>CONCATENATE("(",ROUND((F184/$H184)*100,1),")")</f>
        <v>(37.7)</v>
      </c>
      <c r="H184" s="302">
        <f>SUM(H182:H183)</f>
        <v>72.424999999999955</v>
      </c>
      <c r="I184" s="299" t="str">
        <f>CONCATENATE("(",ROUND((H184/$H184)*100,1),")")</f>
        <v>(100)</v>
      </c>
      <c r="K184" s="302">
        <f t="shared" si="147"/>
        <v>3.5027974637574886</v>
      </c>
      <c r="L184" s="302">
        <f t="shared" si="148"/>
        <v>0.91355809130906707</v>
      </c>
      <c r="M184" s="302">
        <f t="shared" si="149"/>
        <v>3.9616444449335368</v>
      </c>
      <c r="N184" s="302">
        <f t="shared" si="150"/>
        <v>8.3780000000000925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36.740592948156937</v>
      </c>
      <c r="C187" s="299" t="str">
        <f>CONCATENATE("(",ROUND((B187/$H189)*100,1),")")</f>
        <v>(45.5)</v>
      </c>
      <c r="D187" s="302">
        <f>'Ind T6'!W72</f>
        <v>2.5540515263412824</v>
      </c>
      <c r="E187" s="299" t="str">
        <f>CONCATENATE("(",ROUND((D187/$H189)*100,1),")")</f>
        <v>(3.2)</v>
      </c>
      <c r="F187" s="302">
        <f>'Ind T6'!X72</f>
        <v>28.478648202167829</v>
      </c>
      <c r="G187" s="299" t="str">
        <f>CONCATENATE("(",ROUND((F187/$H189)*100,1),")")</f>
        <v>(35.2)</v>
      </c>
      <c r="H187" s="302">
        <f>SUM(B187,D187,F187)</f>
        <v>67.773292676666046</v>
      </c>
      <c r="I187" s="299" t="str">
        <f>CONCATENATE("(",ROUND((H187/$H189)*100,1),")")</f>
        <v>(83.9)</v>
      </c>
      <c r="K187" s="302">
        <f>B187-B177</f>
        <v>5.2881249981606864</v>
      </c>
      <c r="L187" s="302">
        <f>D187-D177</f>
        <v>0.57312646274321266</v>
      </c>
      <c r="M187" s="302">
        <f>F187-F177</f>
        <v>5.8973436959920953</v>
      </c>
      <c r="N187" s="302">
        <f>SUM(K187:M187)</f>
        <v>11.758595156895995</v>
      </c>
    </row>
    <row r="188" spans="1:14" x14ac:dyDescent="0.2">
      <c r="A188" s="282" t="s">
        <v>365</v>
      </c>
      <c r="B188" s="302">
        <f>'Ind T6'!V71</f>
        <v>5.8190431432468355</v>
      </c>
      <c r="C188" s="299" t="str">
        <f>CONCATENATE("(",ROUND((B188/$H189)*100,1),")")</f>
        <v>(7.2)</v>
      </c>
      <c r="D188" s="302">
        <f>'Ind T6'!W71</f>
        <v>4.4124423318760915</v>
      </c>
      <c r="E188" s="299" t="str">
        <f>CONCATENATE("(",ROUND((D188/$H189)*100,1),")")</f>
        <v>(5.5)</v>
      </c>
      <c r="F188" s="302">
        <f>'Ind T6'!X71</f>
        <v>2.7982218482110688</v>
      </c>
      <c r="G188" s="299" t="str">
        <f>CONCATENATE("(",ROUND((F188/$H189)*100,1),")")</f>
        <v>(3.5)</v>
      </c>
      <c r="H188" s="302">
        <f t="shared" ref="H188" si="151">SUM(B188,D188,F188)</f>
        <v>13.029707323333996</v>
      </c>
      <c r="I188" s="299" t="str">
        <f>CONCATENATE("(",ROUND((H188/$H189)*100,1),")")</f>
        <v>(16.1)</v>
      </c>
      <c r="K188" s="302">
        <f t="shared" ref="K188:K189" si="152">B188-B178</f>
        <v>1.1405372979285886</v>
      </c>
      <c r="L188" s="302">
        <f t="shared" ref="L188:L189" si="153">D188-D178</f>
        <v>0.9266880240659261</v>
      </c>
      <c r="M188" s="302">
        <f t="shared" ref="M188:M189" si="154">F188-F178</f>
        <v>0.6201795211094292</v>
      </c>
      <c r="N188" s="302">
        <f t="shared" ref="N188:N189" si="155">SUM(K188:M188)</f>
        <v>2.6874048431039439</v>
      </c>
    </row>
    <row r="189" spans="1:14" x14ac:dyDescent="0.2">
      <c r="A189" s="282" t="s">
        <v>363</v>
      </c>
      <c r="B189" s="302">
        <f>SUM(B187:B188)</f>
        <v>42.559636091403775</v>
      </c>
      <c r="C189" s="299" t="str">
        <f>CONCATENATE("(",ROUND((B189/$H189)*100,1),")")</f>
        <v>(52.7)</v>
      </c>
      <c r="D189" s="302">
        <f>SUM(D187:D188)</f>
        <v>6.9664938582173743</v>
      </c>
      <c r="E189" s="299" t="str">
        <f>CONCATENATE("(",ROUND((D189/$H189)*100,1),")")</f>
        <v>(8.6)</v>
      </c>
      <c r="F189" s="302">
        <f>SUM(F187:F188)</f>
        <v>31.276870050378896</v>
      </c>
      <c r="G189" s="299" t="str">
        <f>CONCATENATE("(",ROUND((F189/$H189)*100,1),")")</f>
        <v>(38.7)</v>
      </c>
      <c r="H189" s="302">
        <f>SUM(H187:H188)</f>
        <v>80.80300000000004</v>
      </c>
      <c r="I189" s="299" t="str">
        <f>CONCATENATE("(",ROUND((H189/$H189)*100,1),")")</f>
        <v>(100)</v>
      </c>
      <c r="K189" s="302">
        <f t="shared" si="152"/>
        <v>6.4286622960892785</v>
      </c>
      <c r="L189" s="302">
        <f t="shared" si="153"/>
        <v>1.4998144868091394</v>
      </c>
      <c r="M189" s="302">
        <f t="shared" si="154"/>
        <v>6.5175232171015232</v>
      </c>
      <c r="N189" s="302">
        <f t="shared" si="155"/>
        <v>14.445999999999941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47.886383709812868</v>
      </c>
      <c r="C198" s="299" t="str">
        <f>CONCATENATE("(",ROUND((B198/$H200)*100,1),")")</f>
        <v>(35.9)</v>
      </c>
      <c r="D198" s="302">
        <f>'Ind T6'!M81</f>
        <v>15.563327660700471</v>
      </c>
      <c r="E198" s="299" t="str">
        <f>CONCATENATE("(",ROUND((D198/$H200)*100,1),")")</f>
        <v>(11.7)</v>
      </c>
      <c r="F198" s="302">
        <f>'Ind T6'!N81</f>
        <v>7.3835279142580577</v>
      </c>
      <c r="G198" s="299" t="str">
        <f>CONCATENATE("(",ROUND((F198/$H200)*100,1),")")</f>
        <v>(5.5)</v>
      </c>
      <c r="H198" s="302">
        <f>SUM(B198,D198,F198)</f>
        <v>70.833239284771395</v>
      </c>
      <c r="I198" s="299" t="str">
        <f>CONCATENATE("(",ROUND((H198/$H200)*100,1),")")</f>
        <v>(53.1)</v>
      </c>
      <c r="K198" s="302">
        <f>B203-B198</f>
        <v>0.56695253029973003</v>
      </c>
      <c r="L198" s="302">
        <f>D203-D198</f>
        <v>5.1993146716274197E-2</v>
      </c>
      <c r="M198" s="302">
        <f>F203-F198</f>
        <v>6.6750920472157027E-2</v>
      </c>
      <c r="N198" s="302">
        <f>SUM(K198:M198)</f>
        <v>0.68569659748816125</v>
      </c>
    </row>
    <row r="199" spans="1:14" x14ac:dyDescent="0.2">
      <c r="A199" s="282" t="s">
        <v>365</v>
      </c>
      <c r="B199" s="302">
        <f>'Ind T6'!L80</f>
        <v>23.740061285272141</v>
      </c>
      <c r="C199" s="299" t="str">
        <f>CONCATENATE("(",ROUND((B199/$H200)*100,1),")")</f>
        <v>(17.8)</v>
      </c>
      <c r="D199" s="302">
        <f>'Ind T6'!M80</f>
        <v>33.454454995868318</v>
      </c>
      <c r="E199" s="299" t="str">
        <f>CONCATENATE("(",ROUND((D199/$H200)*100,1),")")</f>
        <v>(25.1)</v>
      </c>
      <c r="F199" s="302">
        <f>'Ind T6'!N80</f>
        <v>5.3022444340880641</v>
      </c>
      <c r="G199" s="299" t="str">
        <f>CONCATENATE("(",ROUND((F199/$H200)*100,1),")")</f>
        <v>(4)</v>
      </c>
      <c r="H199" s="302">
        <f t="shared" ref="H199" si="156">SUM(B199,D199,F199)</f>
        <v>62.496760715228525</v>
      </c>
      <c r="I199" s="299" t="str">
        <f>CONCATENATE("(",ROUND((H199/$H200)*100,1),")")</f>
        <v>(46.9)</v>
      </c>
      <c r="K199" s="302">
        <f t="shared" ref="K199:K200" si="157">B204-B199</f>
        <v>0.84889454391511521</v>
      </c>
      <c r="L199" s="302">
        <f t="shared" ref="L199:L200" si="158">D204-D199</f>
        <v>-1.1395566404814943</v>
      </c>
      <c r="M199" s="302">
        <f t="shared" ref="M199:M200" si="159">F204-F199</f>
        <v>0.18496549907812376</v>
      </c>
      <c r="N199" s="302">
        <f t="shared" ref="N199:N200" si="160">SUM(K199:M199)</f>
        <v>-0.10569659748825533</v>
      </c>
    </row>
    <row r="200" spans="1:14" x14ac:dyDescent="0.2">
      <c r="A200" s="282" t="s">
        <v>363</v>
      </c>
      <c r="B200" s="302">
        <f>SUM(B198:B199)</f>
        <v>71.626444995085009</v>
      </c>
      <c r="C200" s="299" t="str">
        <f>CONCATENATE("(",ROUND((B200/$H200)*100,1),")")</f>
        <v>(53.7)</v>
      </c>
      <c r="D200" s="302">
        <f>SUM(D198:D199)</f>
        <v>49.017782656568791</v>
      </c>
      <c r="E200" s="299" t="str">
        <f>CONCATENATE("(",ROUND((D200/$H200)*100,1),")")</f>
        <v>(36.8)</v>
      </c>
      <c r="F200" s="302">
        <f>SUM(F198:F199)</f>
        <v>12.685772348346122</v>
      </c>
      <c r="G200" s="299" t="str">
        <f>CONCATENATE("(",ROUND((F200/$H200)*100,1),")")</f>
        <v>(9.5)</v>
      </c>
      <c r="H200" s="302">
        <f>SUM(H198:H199)</f>
        <v>133.32999999999993</v>
      </c>
      <c r="I200" s="299" t="str">
        <f>CONCATENATE("(",ROUND((H200/$H200)*100,1),")")</f>
        <v>(100)</v>
      </c>
      <c r="K200" s="302">
        <f t="shared" si="157"/>
        <v>1.4158470742148523</v>
      </c>
      <c r="L200" s="302">
        <f t="shared" si="158"/>
        <v>-1.0875634937652237</v>
      </c>
      <c r="M200" s="302">
        <f t="shared" si="159"/>
        <v>0.25171641955028079</v>
      </c>
      <c r="N200" s="302">
        <f t="shared" si="160"/>
        <v>0.57999999999990948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48.453336240112598</v>
      </c>
      <c r="C203" s="299" t="str">
        <f>CONCATENATE("(",ROUND((B203/$H205)*100,1),")")</f>
        <v>(36.2)</v>
      </c>
      <c r="D203" s="302">
        <f>'Ind T6'!R81</f>
        <v>15.615320807416746</v>
      </c>
      <c r="E203" s="299" t="str">
        <f>CONCATENATE("(",ROUND((D203/$H205)*100,1),")")</f>
        <v>(11.7)</v>
      </c>
      <c r="F203" s="302">
        <f>'Ind T6'!S81</f>
        <v>7.4502788347302147</v>
      </c>
      <c r="G203" s="299" t="str">
        <f>CONCATENATE("(",ROUND((F203/$H205)*100,1),")")</f>
        <v>(5.6)</v>
      </c>
      <c r="H203" s="302">
        <f>SUM(B203,D203,F203)</f>
        <v>71.518935882259555</v>
      </c>
      <c r="I203" s="299" t="str">
        <f>CONCATENATE("(",ROUND((H203/$H205)*100,1),")")</f>
        <v>(53.4)</v>
      </c>
      <c r="K203" s="302">
        <f>B208-B203</f>
        <v>0.87796160814359325</v>
      </c>
      <c r="L203" s="302">
        <f>D208-D203</f>
        <v>0.11684608579570899</v>
      </c>
      <c r="M203" s="302">
        <f>F208-F203</f>
        <v>0.11966284950591266</v>
      </c>
      <c r="N203" s="302">
        <f>SUM(K203:M203)</f>
        <v>1.1144705434452149</v>
      </c>
    </row>
    <row r="204" spans="1:14" x14ac:dyDescent="0.2">
      <c r="A204" s="282" t="s">
        <v>365</v>
      </c>
      <c r="B204" s="302">
        <f>'Ind T6'!Q80</f>
        <v>24.588955829187256</v>
      </c>
      <c r="C204" s="299" t="str">
        <f>CONCATENATE("(",ROUND((B204/$H205)*100,1),")")</f>
        <v>(18.4)</v>
      </c>
      <c r="D204" s="302">
        <f>'Ind T6'!R80</f>
        <v>32.314898355386823</v>
      </c>
      <c r="E204" s="299" t="str">
        <f>CONCATENATE("(",ROUND((D204/$H205)*100,1),")")</f>
        <v>(24.1)</v>
      </c>
      <c r="F204" s="302">
        <f>'Ind T6'!S80</f>
        <v>5.4872099331661879</v>
      </c>
      <c r="G204" s="299" t="str">
        <f>CONCATENATE("(",ROUND((F204/$H205)*100,1),")")</f>
        <v>(4.1)</v>
      </c>
      <c r="H204" s="302">
        <f t="shared" ref="H204" si="161">SUM(B204,D204,F204)</f>
        <v>62.391064117740271</v>
      </c>
      <c r="I204" s="299" t="str">
        <f>CONCATENATE("(",ROUND((H204/$H205)*100,1),")")</f>
        <v>(46.6)</v>
      </c>
      <c r="K204" s="302">
        <f t="shared" ref="K204:K205" si="162">B209-B204</f>
        <v>1.6601543561839343</v>
      </c>
      <c r="L204" s="302">
        <f t="shared" ref="L204:L205" si="163">D209-D204</f>
        <v>-2.2593466668903872</v>
      </c>
      <c r="M204" s="302">
        <f t="shared" ref="M204:M205" si="164">F209-F204</f>
        <v>0.38072176726144047</v>
      </c>
      <c r="N204" s="302">
        <f t="shared" ref="N204:N205" si="165">SUM(K204:M204)</f>
        <v>-0.21847054344501249</v>
      </c>
    </row>
    <row r="205" spans="1:14" x14ac:dyDescent="0.2">
      <c r="A205" s="282" t="s">
        <v>363</v>
      </c>
      <c r="B205" s="302">
        <f>SUM(B203:B204)</f>
        <v>73.042292069299862</v>
      </c>
      <c r="C205" s="299" t="str">
        <f>CONCATENATE("(",ROUND((B205/$H205)*100,1),")")</f>
        <v>(54.5)</v>
      </c>
      <c r="D205" s="302">
        <f>SUM(D203:D204)</f>
        <v>47.930219162803567</v>
      </c>
      <c r="E205" s="299" t="str">
        <f>CONCATENATE("(",ROUND((D205/$H205)*100,1),")")</f>
        <v>(35.8)</v>
      </c>
      <c r="F205" s="302">
        <f>SUM(F203:F204)</f>
        <v>12.937488767896403</v>
      </c>
      <c r="G205" s="299" t="str">
        <f>CONCATENATE("(",ROUND((F205/$H205)*100,1),")")</f>
        <v>(9.7)</v>
      </c>
      <c r="H205" s="302">
        <f>SUM(H203:H204)</f>
        <v>133.90999999999983</v>
      </c>
      <c r="I205" s="299" t="str">
        <f>CONCATENATE("(",ROUND((H205/$H205)*100,1),")")</f>
        <v>(100)</v>
      </c>
      <c r="K205" s="302">
        <f t="shared" si="162"/>
        <v>2.5381159643275168</v>
      </c>
      <c r="L205" s="302">
        <f t="shared" si="163"/>
        <v>-2.14250058109468</v>
      </c>
      <c r="M205" s="302">
        <f t="shared" si="164"/>
        <v>0.50038461676735402</v>
      </c>
      <c r="N205" s="302">
        <f t="shared" si="165"/>
        <v>0.89600000000019087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49.331297848256192</v>
      </c>
      <c r="C208" s="299" t="str">
        <f>CONCATENATE("(",ROUND((B208/$H210)*100,1),")")</f>
        <v>(36.6)</v>
      </c>
      <c r="D208" s="302">
        <f>'Ind T6'!W81</f>
        <v>15.732166893212455</v>
      </c>
      <c r="E208" s="299" t="str">
        <f>CONCATENATE("(",ROUND((D208/$H210)*100,1),")")</f>
        <v>(11.7)</v>
      </c>
      <c r="F208" s="302">
        <f>'Ind T6'!X81</f>
        <v>7.5699416842361273</v>
      </c>
      <c r="G208" s="299" t="str">
        <f>CONCATENATE("(",ROUND((F208/$H210)*100,1),")")</f>
        <v>(5.6)</v>
      </c>
      <c r="H208" s="302">
        <f>SUM(B208,D208,F208)</f>
        <v>72.633406425704777</v>
      </c>
      <c r="I208" s="299" t="str">
        <f>CONCATENATE("(",ROUND((H208/$H210)*100,1),")")</f>
        <v>(53.9)</v>
      </c>
      <c r="K208" s="302">
        <f>B208-B198</f>
        <v>1.4449141384433233</v>
      </c>
      <c r="L208" s="302">
        <f>D208-D198</f>
        <v>0.16883923251198318</v>
      </c>
      <c r="M208" s="302">
        <f>F208-F198</f>
        <v>0.18641376997806969</v>
      </c>
      <c r="N208" s="302">
        <f>SUM(K208:M208)</f>
        <v>1.8001671409333762</v>
      </c>
    </row>
    <row r="209" spans="1:14" x14ac:dyDescent="0.2">
      <c r="A209" s="282" t="s">
        <v>365</v>
      </c>
      <c r="B209" s="302">
        <f>'Ind T6'!V80</f>
        <v>26.24911018537119</v>
      </c>
      <c r="C209" s="299" t="str">
        <f>CONCATENATE("(",ROUND((B209/$H210)*100,1),")")</f>
        <v>(19.5)</v>
      </c>
      <c r="D209" s="302">
        <f>'Ind T6'!W80</f>
        <v>30.055551688496436</v>
      </c>
      <c r="E209" s="299" t="str">
        <f>CONCATENATE("(",ROUND((D209/$H210)*100,1),")")</f>
        <v>(22.3)</v>
      </c>
      <c r="F209" s="302">
        <f>'Ind T6'!X80</f>
        <v>5.8679317004276283</v>
      </c>
      <c r="G209" s="299" t="str">
        <f>CONCATENATE("(",ROUND((F209/$H210)*100,1),")")</f>
        <v>(4.4)</v>
      </c>
      <c r="H209" s="302">
        <f t="shared" ref="H209" si="166">SUM(B209,D209,F209)</f>
        <v>62.172593574295256</v>
      </c>
      <c r="I209" s="299" t="str">
        <f>CONCATENATE("(",ROUND((H209/$H210)*100,1),")")</f>
        <v>(46.1)</v>
      </c>
      <c r="K209" s="302">
        <f t="shared" ref="K209:K210" si="167">B209-B199</f>
        <v>2.5090489000990495</v>
      </c>
      <c r="L209" s="302">
        <f t="shared" ref="L209:L210" si="168">D209-D199</f>
        <v>-3.3989033073718815</v>
      </c>
      <c r="M209" s="302">
        <f t="shared" ref="M209:M210" si="169">F209-F199</f>
        <v>0.56568726633956423</v>
      </c>
      <c r="N209" s="302">
        <f t="shared" ref="N209:N210" si="170">SUM(K209:M209)</f>
        <v>-0.32416714093326782</v>
      </c>
    </row>
    <row r="210" spans="1:14" x14ac:dyDescent="0.2">
      <c r="A210" s="282" t="s">
        <v>363</v>
      </c>
      <c r="B210" s="302">
        <f>SUM(B208:B209)</f>
        <v>75.580408033627378</v>
      </c>
      <c r="C210" s="299" t="str">
        <f>CONCATENATE("(",ROUND((B210/$H210)*100,1),")")</f>
        <v>(56.1)</v>
      </c>
      <c r="D210" s="302">
        <f>SUM(D208:D209)</f>
        <v>45.787718581708887</v>
      </c>
      <c r="E210" s="299" t="str">
        <f>CONCATENATE("(",ROUND((D210/$H210)*100,1),")")</f>
        <v>(34)</v>
      </c>
      <c r="F210" s="302">
        <f>SUM(F208:F209)</f>
        <v>13.437873384663757</v>
      </c>
      <c r="G210" s="299" t="str">
        <f>CONCATENATE("(",ROUND((F210/$H210)*100,1),")")</f>
        <v>(10)</v>
      </c>
      <c r="H210" s="302">
        <f>SUM(H208:H209)</f>
        <v>134.80600000000004</v>
      </c>
      <c r="I210" s="299" t="str">
        <f>CONCATENATE("(",ROUND((H210/$H210)*100,1),")")</f>
        <v>(100)</v>
      </c>
      <c r="K210" s="302">
        <f t="shared" si="167"/>
        <v>3.9539630385423692</v>
      </c>
      <c r="L210" s="302">
        <f t="shared" si="168"/>
        <v>-3.2300640748599037</v>
      </c>
      <c r="M210" s="302">
        <f t="shared" si="169"/>
        <v>0.75210103631763481</v>
      </c>
      <c r="N210" s="302">
        <f t="shared" si="170"/>
        <v>1.4760000000001003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19.211255419876384</v>
      </c>
      <c r="C219" s="299" t="str">
        <f>CONCATENATE("(",ROUND((B219/$H221)*100,1),")")</f>
        <v>(56.5)</v>
      </c>
      <c r="D219" s="302">
        <f>'Ind T6'!M90</f>
        <v>3.0037101744385564</v>
      </c>
      <c r="E219" s="299" t="str">
        <f>CONCATENATE("(",ROUND((D219/$H221)*100,1),")")</f>
        <v>(8.8)</v>
      </c>
      <c r="F219" s="302">
        <f>'Ind T6'!N90</f>
        <v>3.7132114970927121</v>
      </c>
      <c r="G219" s="299" t="str">
        <f>CONCATENATE("(",ROUND((F219/$H221)*100,1),")")</f>
        <v>(10.9)</v>
      </c>
      <c r="H219" s="302">
        <f>SUM(B219,D219,F219)</f>
        <v>25.928177091407651</v>
      </c>
      <c r="I219" s="299" t="str">
        <f>CONCATENATE("(",ROUND((H219/$H221)*100,1),")")</f>
        <v>(76.2)</v>
      </c>
      <c r="K219" s="302">
        <f>B224-B219</f>
        <v>0.33750255237784899</v>
      </c>
      <c r="L219" s="302">
        <f>D224-D219</f>
        <v>7.5911958988845729E-2</v>
      </c>
      <c r="M219" s="302">
        <f>F224-F219</f>
        <v>5.9626813415976088E-2</v>
      </c>
      <c r="N219" s="302">
        <f>SUM(K219:M219)</f>
        <v>0.4730413247826708</v>
      </c>
    </row>
    <row r="220" spans="1:14" x14ac:dyDescent="0.2">
      <c r="A220" s="282" t="s">
        <v>365</v>
      </c>
      <c r="B220" s="302">
        <f>'Ind T6'!L89</f>
        <v>4.120672387240579</v>
      </c>
      <c r="C220" s="299" t="str">
        <f>CONCATENATE("(",ROUND((B220/$H221)*100,1),")")</f>
        <v>(12.1)</v>
      </c>
      <c r="D220" s="302">
        <f>'Ind T6'!M89</f>
        <v>3.5199921826460163</v>
      </c>
      <c r="E220" s="299" t="str">
        <f>CONCATENATE("(",ROUND((D220/$H221)*100,1),")")</f>
        <v>(10.3)</v>
      </c>
      <c r="F220" s="302">
        <f>'Ind T6'!N89</f>
        <v>0.44115833870576782</v>
      </c>
      <c r="G220" s="299" t="str">
        <f>CONCATENATE("(",ROUND((F220/$H221)*100,1),")")</f>
        <v>(1.3)</v>
      </c>
      <c r="H220" s="302">
        <f t="shared" ref="H220" si="171">SUM(B220,D220,F220)</f>
        <v>8.081822908592363</v>
      </c>
      <c r="I220" s="299" t="str">
        <f>CONCATENATE("(",ROUND((H220/$H221)*100,1),")")</f>
        <v>(23.8)</v>
      </c>
      <c r="K220" s="302">
        <f t="shared" ref="K220:K221" si="172">B225-B220</f>
        <v>0.25703101870651679</v>
      </c>
      <c r="L220" s="302">
        <f t="shared" ref="L220:L221" si="173">D225-D220</f>
        <v>0.3035089856707005</v>
      </c>
      <c r="M220" s="302">
        <f t="shared" ref="M220:M221" si="174">F225-F220</f>
        <v>-5.5813291598814652E-3</v>
      </c>
      <c r="N220" s="302">
        <f t="shared" ref="N220:N221" si="175">SUM(K220:M220)</f>
        <v>0.55495867521733588</v>
      </c>
    </row>
    <row r="221" spans="1:14" x14ac:dyDescent="0.2">
      <c r="A221" s="282" t="s">
        <v>363</v>
      </c>
      <c r="B221" s="302">
        <f>SUM(B219:B220)</f>
        <v>23.331927807116962</v>
      </c>
      <c r="C221" s="299" t="str">
        <f>CONCATENATE("(",ROUND((B221/$H221)*100,1),")")</f>
        <v>(68.6)</v>
      </c>
      <c r="D221" s="302">
        <f>SUM(D219:D220)</f>
        <v>6.5237023570845727</v>
      </c>
      <c r="E221" s="299" t="str">
        <f>CONCATENATE("(",ROUND((D221/$H221)*100,1),")")</f>
        <v>(19.2)</v>
      </c>
      <c r="F221" s="302">
        <f>SUM(F219:F220)</f>
        <v>4.1543698357984802</v>
      </c>
      <c r="G221" s="299" t="str">
        <f>CONCATENATE("(",ROUND((F221/$H221)*100,1),")")</f>
        <v>(12.2)</v>
      </c>
      <c r="H221" s="302">
        <f>SUM(H219:H220)</f>
        <v>34.010000000000012</v>
      </c>
      <c r="I221" s="299" t="str">
        <f>CONCATENATE("(",ROUND((H221/$H221)*100,1),")")</f>
        <v>(100)</v>
      </c>
      <c r="K221" s="302">
        <f t="shared" si="172"/>
        <v>0.59453357108436578</v>
      </c>
      <c r="L221" s="302">
        <f t="shared" si="173"/>
        <v>0.37942094465954579</v>
      </c>
      <c r="M221" s="302">
        <f t="shared" si="174"/>
        <v>5.4045484256094234E-2</v>
      </c>
      <c r="N221" s="302">
        <f t="shared" si="175"/>
        <v>1.0280000000000058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19.548757972254233</v>
      </c>
      <c r="C224" s="299" t="str">
        <f>CONCATENATE("(",ROUND((B224/$H226)*100,1),")")</f>
        <v>(55.8)</v>
      </c>
      <c r="D224" s="302">
        <f>'Ind T6'!R90</f>
        <v>3.0796221334274021</v>
      </c>
      <c r="E224" s="299" t="str">
        <f>CONCATENATE("(",ROUND((D224/$H226)*100,1),")")</f>
        <v>(8.8)</v>
      </c>
      <c r="F224" s="302">
        <f>'Ind T6'!S90</f>
        <v>3.7728383105086882</v>
      </c>
      <c r="G224" s="299" t="str">
        <f>CONCATENATE("(",ROUND((F224/$H226)*100,1),")")</f>
        <v>(10.8)</v>
      </c>
      <c r="H224" s="302">
        <f>SUM(B224,D224,F224)</f>
        <v>26.401218416190325</v>
      </c>
      <c r="I224" s="299" t="str">
        <f>CONCATENATE("(",ROUND((H224/$H226)*100,1),")")</f>
        <v>(75.4)</v>
      </c>
      <c r="K224" s="302">
        <f>B229-B224</f>
        <v>-0.61464609002020154</v>
      </c>
      <c r="L224" s="302">
        <f>D229-D224</f>
        <v>6.8249533197413559E-2</v>
      </c>
      <c r="M224" s="302">
        <f>F229-F224</f>
        <v>9.7076034257609578E-2</v>
      </c>
      <c r="N224" s="302">
        <f>SUM(K224:M224)</f>
        <v>-0.4493205225651784</v>
      </c>
    </row>
    <row r="225" spans="1:14" x14ac:dyDescent="0.2">
      <c r="A225" s="282" t="s">
        <v>365</v>
      </c>
      <c r="B225" s="302">
        <f>'Ind T6'!Q89</f>
        <v>4.3777034059470958</v>
      </c>
      <c r="C225" s="299" t="str">
        <f>CONCATENATE("(",ROUND((B225/$H226)*100,1),")")</f>
        <v>(12.5)</v>
      </c>
      <c r="D225" s="302">
        <f>'Ind T6'!R89</f>
        <v>3.8235011683167168</v>
      </c>
      <c r="E225" s="299" t="str">
        <f>CONCATENATE("(",ROUND((D225/$H226)*100,1),")")</f>
        <v>(10.9)</v>
      </c>
      <c r="F225" s="302">
        <f>'Ind T6'!S89</f>
        <v>0.43557700954588635</v>
      </c>
      <c r="G225" s="299" t="str">
        <f>CONCATENATE("(",ROUND((F225/$H226)*100,1),")")</f>
        <v>(1.2)</v>
      </c>
      <c r="H225" s="302">
        <f t="shared" ref="H225" si="176">SUM(B225,D225,F225)</f>
        <v>8.6367815838096984</v>
      </c>
      <c r="I225" s="299" t="str">
        <f>CONCATENATE("(",ROUND((H225/$H226)*100,1),")")</f>
        <v>(24.6)</v>
      </c>
      <c r="K225" s="302">
        <f t="shared" ref="K225:K226" si="177">B230-B225</f>
        <v>0.14824886084837008</v>
      </c>
      <c r="L225" s="302">
        <f t="shared" ref="L225:L226" si="178">D230-D225</f>
        <v>0.29655269424276076</v>
      </c>
      <c r="M225" s="302">
        <f t="shared" ref="M225:M226" si="179">F230-F225</f>
        <v>-1.148103252590077E-2</v>
      </c>
      <c r="N225" s="302">
        <f t="shared" ref="N225:N226" si="180">SUM(K225:M225)</f>
        <v>0.43332052256523007</v>
      </c>
    </row>
    <row r="226" spans="1:14" x14ac:dyDescent="0.2">
      <c r="A226" s="282" t="s">
        <v>363</v>
      </c>
      <c r="B226" s="302">
        <f>SUM(B224:B225)</f>
        <v>23.926461378201328</v>
      </c>
      <c r="C226" s="299" t="str">
        <f>CONCATENATE("(",ROUND((B226/$H226)*100,1),")")</f>
        <v>(68.3)</v>
      </c>
      <c r="D226" s="302">
        <f>SUM(D224:D225)</f>
        <v>6.9031233017441185</v>
      </c>
      <c r="E226" s="299" t="str">
        <f>CONCATENATE("(",ROUND((D226/$H226)*100,1),")")</f>
        <v>(19.7)</v>
      </c>
      <c r="F226" s="302">
        <f>SUM(F224:F225)</f>
        <v>4.2084153200545744</v>
      </c>
      <c r="G226" s="299" t="str">
        <f>CONCATENATE("(",ROUND((F226/$H226)*100,1),")")</f>
        <v>(12)</v>
      </c>
      <c r="H226" s="302">
        <f>SUM(H224:H225)</f>
        <v>35.038000000000025</v>
      </c>
      <c r="I226" s="299" t="str">
        <f>CONCATENATE("(",ROUND((H226/$H226)*100,1),")")</f>
        <v>(100)</v>
      </c>
      <c r="K226" s="302">
        <f t="shared" si="177"/>
        <v>-0.4663972291718288</v>
      </c>
      <c r="L226" s="302">
        <f t="shared" si="178"/>
        <v>0.36480222744017432</v>
      </c>
      <c r="M226" s="302">
        <f t="shared" si="179"/>
        <v>8.5595001731708642E-2</v>
      </c>
      <c r="N226" s="302">
        <f t="shared" si="180"/>
        <v>-1.5999999999945835E-2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18.934111882234031</v>
      </c>
      <c r="C229" s="299" t="str">
        <f>CONCATENATE("(",ROUND((B229/$H231)*100,1),")")</f>
        <v>(54.1)</v>
      </c>
      <c r="D229" s="302">
        <f>'Ind T6'!W90</f>
        <v>3.1478716666248157</v>
      </c>
      <c r="E229" s="299" t="str">
        <f>CONCATENATE("(",ROUND((D229/$H231)*100,1),")")</f>
        <v>(9)</v>
      </c>
      <c r="F229" s="302">
        <f>'Ind T6'!X90</f>
        <v>3.8699143447662978</v>
      </c>
      <c r="G229" s="299" t="str">
        <f>CONCATENATE("(",ROUND((F229/$H231)*100,1),")")</f>
        <v>(11)</v>
      </c>
      <c r="H229" s="302">
        <f>SUM(B229,D229,F229)</f>
        <v>25.951897893625144</v>
      </c>
      <c r="I229" s="299" t="str">
        <f>CONCATENATE("(",ROUND((H229/$H231)*100,1),")")</f>
        <v>(74.1)</v>
      </c>
      <c r="K229" s="302">
        <f>B229-B219</f>
        <v>-0.27714353764235256</v>
      </c>
      <c r="L229" s="302">
        <f>D229-D219</f>
        <v>0.14416149218625929</v>
      </c>
      <c r="M229" s="302">
        <f>F229-F219</f>
        <v>0.15670284767358567</v>
      </c>
      <c r="N229" s="302">
        <f>SUM(K229:M229)</f>
        <v>2.3720802217492398E-2</v>
      </c>
    </row>
    <row r="230" spans="1:14" x14ac:dyDescent="0.2">
      <c r="A230" s="282" t="s">
        <v>365</v>
      </c>
      <c r="B230" s="302">
        <f>'Ind T6'!V89</f>
        <v>4.5259522667954659</v>
      </c>
      <c r="C230" s="299" t="str">
        <f>CONCATENATE("(",ROUND((B230/$H231)*100,1),")")</f>
        <v>(12.9)</v>
      </c>
      <c r="D230" s="302">
        <f>'Ind T6'!W89</f>
        <v>4.1200538625594776</v>
      </c>
      <c r="E230" s="299" t="str">
        <f>CONCATENATE("(",ROUND((D230/$H231)*100,1),")")</f>
        <v>(11.8)</v>
      </c>
      <c r="F230" s="302">
        <f>'Ind T6'!X89</f>
        <v>0.42409597701998558</v>
      </c>
      <c r="G230" s="299" t="str">
        <f>CONCATENATE("(",ROUND((F230/$H231)*100,1),")")</f>
        <v>(1.2)</v>
      </c>
      <c r="H230" s="302">
        <f t="shared" ref="H230" si="181">SUM(B230,D230,F230)</f>
        <v>9.0701021063749305</v>
      </c>
      <c r="I230" s="299" t="str">
        <f>CONCATENATE("(",ROUND((H230/$H231)*100,1),")")</f>
        <v>(25.9)</v>
      </c>
      <c r="K230" s="302">
        <f t="shared" ref="K230:K231" si="182">B230-B220</f>
        <v>0.40527987955488687</v>
      </c>
      <c r="L230" s="302">
        <f t="shared" ref="L230:L231" si="183">D230-D220</f>
        <v>0.60006167991346127</v>
      </c>
      <c r="M230" s="302">
        <f t="shared" ref="M230:M231" si="184">F230-F220</f>
        <v>-1.7062361685782235E-2</v>
      </c>
      <c r="N230" s="302">
        <f t="shared" ref="N230:N231" si="185">SUM(K230:M230)</f>
        <v>0.9882791977825659</v>
      </c>
    </row>
    <row r="231" spans="1:14" x14ac:dyDescent="0.2">
      <c r="A231" s="282" t="s">
        <v>363</v>
      </c>
      <c r="B231" s="302">
        <f>SUM(B229:B230)</f>
        <v>23.460064149029499</v>
      </c>
      <c r="C231" s="299" t="str">
        <f>CONCATENATE("(",ROUND((B231/$H231)*100,1),")")</f>
        <v>(67)</v>
      </c>
      <c r="D231" s="302">
        <f>SUM(D229:D230)</f>
        <v>7.2679255291842928</v>
      </c>
      <c r="E231" s="299" t="str">
        <f>CONCATENATE("(",ROUND((D231/$H231)*100,1),")")</f>
        <v>(20.8)</v>
      </c>
      <c r="F231" s="302">
        <f>SUM(F229:F230)</f>
        <v>4.2940103217862831</v>
      </c>
      <c r="G231" s="299" t="str">
        <f>CONCATENATE("(",ROUND((F231/$H231)*100,1),")")</f>
        <v>(12.3)</v>
      </c>
      <c r="H231" s="302">
        <f>SUM(H229:H230)</f>
        <v>35.022000000000077</v>
      </c>
      <c r="I231" s="299" t="str">
        <f>CONCATENATE("(",ROUND((H231/$H231)*100,1),")")</f>
        <v>(100)</v>
      </c>
      <c r="K231" s="302">
        <f t="shared" si="182"/>
        <v>0.12813634191253698</v>
      </c>
      <c r="L231" s="302">
        <f t="shared" si="183"/>
        <v>0.74422317209972011</v>
      </c>
      <c r="M231" s="302">
        <f t="shared" si="184"/>
        <v>0.13964048598780288</v>
      </c>
      <c r="N231" s="302">
        <f t="shared" si="185"/>
        <v>1.01200000000006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16.486495891600594</v>
      </c>
      <c r="C240" s="299" t="str">
        <f>CONCATENATE("(",ROUND((B240/$H242)*100,1),")")</f>
        <v>(21)</v>
      </c>
      <c r="D240" s="302">
        <f>'Ind T6'!M99</f>
        <v>17.053755684699745</v>
      </c>
      <c r="E240" s="299" t="str">
        <f>CONCATENATE("(",ROUND((D240/$H242)*100,1),")")</f>
        <v>(21.7)</v>
      </c>
      <c r="F240" s="302">
        <f>'Ind T6'!N99</f>
        <v>2.4819961285485728</v>
      </c>
      <c r="G240" s="299" t="str">
        <f>CONCATENATE("(",ROUND((F240/$H242)*100,1),")")</f>
        <v>(3.2)</v>
      </c>
      <c r="H240" s="302">
        <f>SUM(B240,D240,F240)</f>
        <v>36.022247704848908</v>
      </c>
      <c r="I240" s="299" t="str">
        <f>CONCATENATE("(",ROUND((H240/$H242)*100,1),")")</f>
        <v>(45.8)</v>
      </c>
      <c r="K240" s="302">
        <f>B245-B240</f>
        <v>1.3791577991082065</v>
      </c>
      <c r="L240" s="302">
        <f>D245-D240</f>
        <v>1.0213995713601811</v>
      </c>
      <c r="M240" s="302">
        <f>F245-F240</f>
        <v>0.24434684584815791</v>
      </c>
      <c r="N240" s="302">
        <f>SUM(K240:M240)</f>
        <v>2.6449042163165455</v>
      </c>
    </row>
    <row r="241" spans="1:14" x14ac:dyDescent="0.2">
      <c r="A241" s="282" t="s">
        <v>365</v>
      </c>
      <c r="B241" s="302">
        <f>'Ind T6'!L98</f>
        <v>12.106337170169088</v>
      </c>
      <c r="C241" s="299" t="str">
        <f>CONCATENATE("(",ROUND((B241/$H242)*100,1),")")</f>
        <v>(15.4)</v>
      </c>
      <c r="D241" s="302">
        <f>'Ind T6'!M98</f>
        <v>24.748662921827428</v>
      </c>
      <c r="E241" s="299" t="str">
        <f>CONCATENATE("(",ROUND((D241/$H242)*100,1),")")</f>
        <v>(31.5)</v>
      </c>
      <c r="F241" s="302">
        <f>'Ind T6'!N98</f>
        <v>5.7157522031545458</v>
      </c>
      <c r="G241" s="299" t="str">
        <f>CONCATENATE("(",ROUND((F241/$H242)*100,1),")")</f>
        <v>(7.3)</v>
      </c>
      <c r="H241" s="302">
        <f t="shared" ref="H241" si="186">SUM(B241,D241,F241)</f>
        <v>42.57075229515106</v>
      </c>
      <c r="I241" s="299" t="str">
        <f>CONCATENATE("(",ROUND((H241/$H242)*100,1),")")</f>
        <v>(54.2)</v>
      </c>
      <c r="K241" s="302">
        <f t="shared" ref="K241:K242" si="187">B246-B241</f>
        <v>1.0201276696558139</v>
      </c>
      <c r="L241" s="302">
        <f t="shared" ref="L241:L242" si="188">D246-D241</f>
        <v>1.7918609732514454</v>
      </c>
      <c r="M241" s="302">
        <f t="shared" ref="M241:M242" si="189">F246-F241</f>
        <v>0.60410714077633454</v>
      </c>
      <c r="N241" s="302">
        <f t="shared" ref="N241:N242" si="190">SUM(K241:M241)</f>
        <v>3.4160957836835939</v>
      </c>
    </row>
    <row r="242" spans="1:14" x14ac:dyDescent="0.2">
      <c r="A242" s="282" t="s">
        <v>363</v>
      </c>
      <c r="B242" s="302">
        <f>SUM(B240:B241)</f>
        <v>28.592833061769682</v>
      </c>
      <c r="C242" s="299" t="str">
        <f>CONCATENATE("(",ROUND((B242/$H242)*100,1),")")</f>
        <v>(36.4)</v>
      </c>
      <c r="D242" s="302">
        <f>SUM(D240:D241)</f>
        <v>41.802418606527169</v>
      </c>
      <c r="E242" s="299" t="str">
        <f>CONCATENATE("(",ROUND((D242/$H242)*100,1),")")</f>
        <v>(53.2)</v>
      </c>
      <c r="F242" s="302">
        <f>SUM(F240:F241)</f>
        <v>8.197748331703119</v>
      </c>
      <c r="G242" s="299" t="str">
        <f>CONCATENATE("(",ROUND((F242/$H242)*100,1),")")</f>
        <v>(10.4)</v>
      </c>
      <c r="H242" s="302">
        <f>SUM(H240:H241)</f>
        <v>78.592999999999961</v>
      </c>
      <c r="I242" s="299" t="str">
        <f>CONCATENATE("(",ROUND((H242/$H242)*100,1),")")</f>
        <v>(100)</v>
      </c>
      <c r="K242" s="302">
        <f t="shared" si="187"/>
        <v>2.3992854687640204</v>
      </c>
      <c r="L242" s="302">
        <f t="shared" si="188"/>
        <v>2.8132605446116301</v>
      </c>
      <c r="M242" s="302">
        <f t="shared" si="189"/>
        <v>0.84845398662449156</v>
      </c>
      <c r="N242" s="302">
        <f t="shared" si="190"/>
        <v>6.0610000000001421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17.8656536907088</v>
      </c>
      <c r="C245" s="299" t="str">
        <f>CONCATENATE("(",ROUND((B245/$H247)*100,1),")")</f>
        <v>(21.1)</v>
      </c>
      <c r="D245" s="302">
        <f>'Ind T6'!R99</f>
        <v>18.075155256059926</v>
      </c>
      <c r="E245" s="299" t="str">
        <f>CONCATENATE("(",ROUND((D245/$H247)*100,1),")")</f>
        <v>(21.4)</v>
      </c>
      <c r="F245" s="302">
        <f>'Ind T6'!S99</f>
        <v>2.7263429743967307</v>
      </c>
      <c r="G245" s="299" t="str">
        <f>CONCATENATE("(",ROUND((F245/$H247)*100,1),")")</f>
        <v>(3.2)</v>
      </c>
      <c r="H245" s="302">
        <f>SUM(B245,D245,F245)</f>
        <v>38.667151921165456</v>
      </c>
      <c r="I245" s="299" t="str">
        <f>CONCATENATE("(",ROUND((H245/$H247)*100,1),")")</f>
        <v>(45.7)</v>
      </c>
      <c r="K245" s="302">
        <f>B250-B245</f>
        <v>2.4925575684616312</v>
      </c>
      <c r="L245" s="302">
        <f>D250-D245</f>
        <v>2.4632116097572556</v>
      </c>
      <c r="M245" s="302">
        <f>F250-F245</f>
        <v>0.37710412928590742</v>
      </c>
      <c r="N245" s="302">
        <f>SUM(K245:M245)</f>
        <v>5.3328733075047943</v>
      </c>
    </row>
    <row r="246" spans="1:14" x14ac:dyDescent="0.2">
      <c r="A246" s="282" t="s">
        <v>365</v>
      </c>
      <c r="B246" s="302">
        <f>'Ind T6'!Q98</f>
        <v>13.126464839824902</v>
      </c>
      <c r="C246" s="299" t="str">
        <f>CONCATENATE("(",ROUND((B246/$H247)*100,1),")")</f>
        <v>(15.5)</v>
      </c>
      <c r="D246" s="302">
        <f>'Ind T6'!R98</f>
        <v>26.540523895078874</v>
      </c>
      <c r="E246" s="299" t="str">
        <f>CONCATENATE("(",ROUND((D246/$H247)*100,1),")")</f>
        <v>(31.4)</v>
      </c>
      <c r="F246" s="302">
        <f>'Ind T6'!S98</f>
        <v>6.3198593439308803</v>
      </c>
      <c r="G246" s="299" t="str">
        <f>CONCATENATE("(",ROUND((F246/$H247)*100,1),")")</f>
        <v>(7.5)</v>
      </c>
      <c r="H246" s="302">
        <f t="shared" ref="H246" si="191">SUM(B246,D246,F246)</f>
        <v>45.986848078834655</v>
      </c>
      <c r="I246" s="299" t="str">
        <f>CONCATENATE("(",ROUND((H246/$H247)*100,1),")")</f>
        <v>(54.3)</v>
      </c>
      <c r="K246" s="302">
        <f t="shared" ref="K246:K247" si="192">B251-B246</f>
        <v>1.7087530249803802</v>
      </c>
      <c r="L246" s="302">
        <f t="shared" ref="L246:L247" si="193">D251-D246</f>
        <v>3.6123145647277966</v>
      </c>
      <c r="M246" s="302">
        <f t="shared" ref="M246:M247" si="194">F251-F246</f>
        <v>0.85905910278684594</v>
      </c>
      <c r="N246" s="302">
        <f t="shared" ref="N246:N247" si="195">SUM(K246:M246)</f>
        <v>6.1801266924950227</v>
      </c>
    </row>
    <row r="247" spans="1:14" x14ac:dyDescent="0.2">
      <c r="A247" s="282" t="s">
        <v>363</v>
      </c>
      <c r="B247" s="302">
        <f>SUM(B245:B246)</f>
        <v>30.992118530533702</v>
      </c>
      <c r="C247" s="299" t="str">
        <f>CONCATENATE("(",ROUND((B247/$H247)*100,1),")")</f>
        <v>(36.6)</v>
      </c>
      <c r="D247" s="302">
        <f>SUM(D245:D246)</f>
        <v>44.615679151138799</v>
      </c>
      <c r="E247" s="299" t="str">
        <f>CONCATENATE("(",ROUND((D247/$H247)*100,1),")")</f>
        <v>(52.7)</v>
      </c>
      <c r="F247" s="302">
        <f>SUM(F245:F246)</f>
        <v>9.0462023183276106</v>
      </c>
      <c r="G247" s="299" t="str">
        <f>CONCATENATE("(",ROUND((F247/$H247)*100,1),")")</f>
        <v>(10.7)</v>
      </c>
      <c r="H247" s="302">
        <f>SUM(H245:H246)</f>
        <v>84.65400000000011</v>
      </c>
      <c r="I247" s="299" t="str">
        <f>CONCATENATE("(",ROUND((H247/$H247)*100,1),")")</f>
        <v>(100)</v>
      </c>
      <c r="K247" s="302">
        <f t="shared" si="192"/>
        <v>4.2013105934420096</v>
      </c>
      <c r="L247" s="302">
        <f t="shared" si="193"/>
        <v>6.0755261744850557</v>
      </c>
      <c r="M247" s="302">
        <f t="shared" si="194"/>
        <v>1.2361632320727534</v>
      </c>
      <c r="N247" s="302">
        <f t="shared" si="195"/>
        <v>11.512999999999819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20.358211259170432</v>
      </c>
      <c r="C250" s="299" t="str">
        <f>CONCATENATE("(",ROUND((B250/$H252)*100,1),")")</f>
        <v>(21.2)</v>
      </c>
      <c r="D250" s="302">
        <f>'Ind T6'!W99</f>
        <v>20.538366865817181</v>
      </c>
      <c r="E250" s="299" t="str">
        <f>CONCATENATE("(",ROUND((D250/$H252)*100,1),")")</f>
        <v>(21.4)</v>
      </c>
      <c r="F250" s="302">
        <f>'Ind T6'!X99</f>
        <v>3.1034471036826381</v>
      </c>
      <c r="G250" s="299" t="str">
        <f>CONCATENATE("(",ROUND((F250/$H252)*100,1),")")</f>
        <v>(3.2)</v>
      </c>
      <c r="H250" s="302">
        <f>SUM(B250,D250,F250)</f>
        <v>44.000025228670253</v>
      </c>
      <c r="I250" s="299" t="str">
        <f>CONCATENATE("(",ROUND((H250/$H252)*100,1),")")</f>
        <v>(45.8)</v>
      </c>
      <c r="K250" s="302">
        <f>B250-B240</f>
        <v>3.8717153675698377</v>
      </c>
      <c r="L250" s="302">
        <f>D250-D240</f>
        <v>3.4846111811174367</v>
      </c>
      <c r="M250" s="302">
        <f>F250-F240</f>
        <v>0.62145097513406533</v>
      </c>
      <c r="N250" s="302">
        <f>SUM(K250:M250)</f>
        <v>7.9777775238213398</v>
      </c>
    </row>
    <row r="251" spans="1:14" x14ac:dyDescent="0.2">
      <c r="A251" s="282" t="s">
        <v>365</v>
      </c>
      <c r="B251" s="302">
        <f>'Ind T6'!V98</f>
        <v>14.835217864805282</v>
      </c>
      <c r="C251" s="299" t="str">
        <f>CONCATENATE("(",ROUND((B251/$H252)*100,1),")")</f>
        <v>(15.4)</v>
      </c>
      <c r="D251" s="302">
        <f>'Ind T6'!W98</f>
        <v>30.15283845980667</v>
      </c>
      <c r="E251" s="299" t="str">
        <f>CONCATENATE("(",ROUND((D251/$H252)*100,1),")")</f>
        <v>(31.4)</v>
      </c>
      <c r="F251" s="302">
        <f>'Ind T6'!X98</f>
        <v>7.1789184467177263</v>
      </c>
      <c r="G251" s="299" t="str">
        <f>CONCATENATE("(",ROUND((F251/$H252)*100,1),")")</f>
        <v>(7.5)</v>
      </c>
      <c r="H251" s="302">
        <f t="shared" ref="H251" si="196">SUM(B251,D251,F251)</f>
        <v>52.166974771329677</v>
      </c>
      <c r="I251" s="299" t="str">
        <f>CONCATENATE("(",ROUND((H251/$H252)*100,1),")")</f>
        <v>(54.2)</v>
      </c>
      <c r="K251" s="302">
        <f t="shared" ref="K251:K252" si="197">B251-B241</f>
        <v>2.7288806946361941</v>
      </c>
      <c r="L251" s="302">
        <f t="shared" ref="L251:L252" si="198">D251-D241</f>
        <v>5.404175537979242</v>
      </c>
      <c r="M251" s="302">
        <f t="shared" ref="M251:M252" si="199">F251-F241</f>
        <v>1.4631662435631805</v>
      </c>
      <c r="N251" s="302">
        <f t="shared" ref="N251:N252" si="200">SUM(K251:M251)</f>
        <v>9.5962224761786175</v>
      </c>
    </row>
    <row r="252" spans="1:14" x14ac:dyDescent="0.2">
      <c r="A252" s="282" t="s">
        <v>363</v>
      </c>
      <c r="B252" s="302">
        <f>SUM(B250:B251)</f>
        <v>35.193429123975712</v>
      </c>
      <c r="C252" s="299" t="str">
        <f>CONCATENATE("(",ROUND((B252/$H252)*100,1),")")</f>
        <v>(36.6)</v>
      </c>
      <c r="D252" s="302">
        <f>SUM(D250:D251)</f>
        <v>50.691205325623855</v>
      </c>
      <c r="E252" s="299" t="str">
        <f>CONCATENATE("(",ROUND((D252/$H252)*100,1),")")</f>
        <v>(52.7)</v>
      </c>
      <c r="F252" s="302">
        <f>SUM(F250:F251)</f>
        <v>10.282365550400364</v>
      </c>
      <c r="G252" s="299" t="str">
        <f>CONCATENATE("(",ROUND((F252/$H252)*100,1),")")</f>
        <v>(10.7)</v>
      </c>
      <c r="H252" s="302">
        <f>SUM(H250:H251)</f>
        <v>96.166999999999931</v>
      </c>
      <c r="I252" s="299" t="str">
        <f>CONCATENATE("(",ROUND((H252/$H252)*100,1),")")</f>
        <v>(100)</v>
      </c>
      <c r="K252" s="302">
        <f t="shared" si="197"/>
        <v>6.60059606220603</v>
      </c>
      <c r="L252" s="302">
        <f t="shared" si="198"/>
        <v>8.8887867190966858</v>
      </c>
      <c r="M252" s="302">
        <f t="shared" si="199"/>
        <v>2.0846172186972449</v>
      </c>
      <c r="N252" s="302">
        <f t="shared" si="200"/>
        <v>17.573999999999963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1.692428212758752</v>
      </c>
      <c r="C261" s="299" t="str">
        <f>CONCATENATE("(",ROUND((B261/$H263)*100,1),")")</f>
        <v>(32.1)</v>
      </c>
      <c r="D261" s="302">
        <f>'Ind T6'!M108</f>
        <v>0.68600018598482726</v>
      </c>
      <c r="E261" s="299" t="str">
        <f>CONCATENATE("(",ROUND((D261/$H263)*100,1),")")</f>
        <v>(13)</v>
      </c>
      <c r="F261" s="302">
        <f>'Ind T6'!N108</f>
        <v>0.52087925424093195</v>
      </c>
      <c r="G261" s="299" t="str">
        <f>CONCATENATE("(",ROUND((F261/$H263)*100,1),")")</f>
        <v>(9.9)</v>
      </c>
      <c r="H261" s="302">
        <f>SUM(B261,D261,F261)</f>
        <v>2.8993076529845112</v>
      </c>
      <c r="I261" s="299" t="str">
        <f>CONCATENATE("(",ROUND((H261/$H263)*100,1),")")</f>
        <v>(54.9)</v>
      </c>
      <c r="K261" s="302">
        <f>B266-B261</f>
        <v>-5.7346303793995634E-2</v>
      </c>
      <c r="L261" s="302">
        <f>D266-D261</f>
        <v>1.2135784825955787E-2</v>
      </c>
      <c r="M261" s="302">
        <f>F266-F261</f>
        <v>-1.1615762765703641E-2</v>
      </c>
      <c r="N261" s="302">
        <f>SUM(K261:M261)</f>
        <v>-5.6826281733743489E-2</v>
      </c>
    </row>
    <row r="262" spans="1:14" x14ac:dyDescent="0.2">
      <c r="A262" s="282" t="s">
        <v>365</v>
      </c>
      <c r="B262" s="302">
        <f>'Ind T6'!L107</f>
        <v>1.1217427933775661</v>
      </c>
      <c r="C262" s="299" t="str">
        <f>CONCATENATE("(",ROUND((B262/$H263)*100,1),")")</f>
        <v>(21.3)</v>
      </c>
      <c r="D262" s="302">
        <f>'Ind T6'!M107</f>
        <v>0.48947438163124335</v>
      </c>
      <c r="E262" s="299" t="str">
        <f>CONCATENATE("(",ROUND((D262/$H263)*100,1),")")</f>
        <v>(9.3)</v>
      </c>
      <c r="F262" s="302">
        <f>'Ind T6'!N107</f>
        <v>0.76647517200668136</v>
      </c>
      <c r="G262" s="299" t="str">
        <f>CONCATENATE("(",ROUND((F262/$H263)*100,1),")")</f>
        <v>(14.5)</v>
      </c>
      <c r="H262" s="302">
        <f t="shared" ref="H262" si="201">SUM(B262,D262,F262)</f>
        <v>2.3776923470154907</v>
      </c>
      <c r="I262" s="299" t="str">
        <f>CONCATENATE("(",ROUND((H262/$H263)*100,1),")")</f>
        <v>(45.1)</v>
      </c>
      <c r="K262" s="302">
        <f t="shared" ref="K262:K263" si="202">B267-B262</f>
        <v>-3.3501099502422305E-2</v>
      </c>
      <c r="L262" s="302">
        <f t="shared" ref="L262:L263" si="203">D267-D262</f>
        <v>-7.6517870431722645E-3</v>
      </c>
      <c r="M262" s="302">
        <f t="shared" ref="M262:M263" si="204">F267-F262</f>
        <v>-3.0020831720662056E-2</v>
      </c>
      <c r="N262" s="302">
        <f t="shared" ref="N262:N263" si="205">SUM(K262:M262)</f>
        <v>-7.1173718266256625E-2</v>
      </c>
    </row>
    <row r="263" spans="1:14" x14ac:dyDescent="0.2">
      <c r="A263" s="282" t="s">
        <v>363</v>
      </c>
      <c r="B263" s="302">
        <f>SUM(B261:B262)</f>
        <v>2.8141710061363181</v>
      </c>
      <c r="C263" s="299" t="str">
        <f>CONCATENATE("(",ROUND((B263/$H263)*100,1),")")</f>
        <v>(53.3)</v>
      </c>
      <c r="D263" s="302">
        <f>SUM(D261:D262)</f>
        <v>1.1754745676160705</v>
      </c>
      <c r="E263" s="299" t="str">
        <f>CONCATENATE("(",ROUND((D263/$H263)*100,1),")")</f>
        <v>(22.3)</v>
      </c>
      <c r="F263" s="302">
        <f>SUM(F261:F262)</f>
        <v>1.2873544262476133</v>
      </c>
      <c r="G263" s="299" t="str">
        <f>CONCATENATE("(",ROUND((F263/$H263)*100,1),")")</f>
        <v>(24.4)</v>
      </c>
      <c r="H263" s="302">
        <f>SUM(H261:H262)</f>
        <v>5.2770000000000019</v>
      </c>
      <c r="I263" s="299" t="str">
        <f>CONCATENATE("(",ROUND((H263/$H263)*100,1),")")</f>
        <v>(100)</v>
      </c>
      <c r="K263" s="302">
        <f t="shared" si="202"/>
        <v>-9.0847403296417717E-2</v>
      </c>
      <c r="L263" s="302">
        <f t="shared" si="203"/>
        <v>4.483997782783522E-3</v>
      </c>
      <c r="M263" s="302">
        <f t="shared" si="204"/>
        <v>-4.1636594486365697E-2</v>
      </c>
      <c r="N263" s="302">
        <f t="shared" si="205"/>
        <v>-0.12799999999999989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1.6350819089647564</v>
      </c>
      <c r="C266" s="299" t="str">
        <f>CONCATENATE("(",ROUND((B266/$H268)*100,1),")")</f>
        <v>(31.8)</v>
      </c>
      <c r="D266" s="302">
        <f>'Ind T6'!R108</f>
        <v>0.69813597081078305</v>
      </c>
      <c r="E266" s="299" t="str">
        <f>CONCATENATE("(",ROUND((D266/$H268)*100,1),")")</f>
        <v>(13.6)</v>
      </c>
      <c r="F266" s="302">
        <f>'Ind T6'!S108</f>
        <v>0.50926349147522831</v>
      </c>
      <c r="G266" s="299" t="str">
        <f>CONCATENATE("(",ROUND((F266/$H268)*100,1),")")</f>
        <v>(9.9)</v>
      </c>
      <c r="H266" s="302">
        <f>SUM(B266,D266,F266)</f>
        <v>2.8424813712507677</v>
      </c>
      <c r="I266" s="299" t="str">
        <f>CONCATENATE("(",ROUND((H266/$H268)*100,1),")")</f>
        <v>(55.2)</v>
      </c>
      <c r="K266" s="302">
        <f>B271-B266</f>
        <v>-5.0632957522724453E-2</v>
      </c>
      <c r="L266" s="302">
        <f>D271-D266</f>
        <v>3.0869837988549365E-2</v>
      </c>
      <c r="M266" s="302">
        <f>F271-F266</f>
        <v>-5.5052951438724351E-3</v>
      </c>
      <c r="N266" s="302">
        <f>SUM(K266:M266)</f>
        <v>-2.5268414678047524E-2</v>
      </c>
    </row>
    <row r="267" spans="1:14" x14ac:dyDescent="0.2">
      <c r="A267" s="282" t="s">
        <v>365</v>
      </c>
      <c r="B267" s="302">
        <f>'Ind T6'!Q107</f>
        <v>1.0882416938751438</v>
      </c>
      <c r="C267" s="299" t="str">
        <f>CONCATENATE("(",ROUND((B267/$H268)*100,1),")")</f>
        <v>(21.1)</v>
      </c>
      <c r="D267" s="302">
        <f>'Ind T6'!R107</f>
        <v>0.48182259458807108</v>
      </c>
      <c r="E267" s="299" t="str">
        <f>CONCATENATE("(",ROUND((D267/$H268)*100,1),")")</f>
        <v>(9.4)</v>
      </c>
      <c r="F267" s="302">
        <f>'Ind T6'!S107</f>
        <v>0.7364543402860193</v>
      </c>
      <c r="G267" s="299" t="str">
        <f>CONCATENATE("(",ROUND((F267/$H268)*100,1),")")</f>
        <v>(14.3)</v>
      </c>
      <c r="H267" s="302">
        <f t="shared" ref="H267" si="206">SUM(B267,D267,F267)</f>
        <v>2.3065186287492345</v>
      </c>
      <c r="I267" s="299" t="str">
        <f>CONCATENATE("(",ROUND((H267/$H268)*100,1),")")</f>
        <v>(44.8)</v>
      </c>
      <c r="K267" s="302">
        <f t="shared" ref="K267:K268" si="207">B272-B267</f>
        <v>-1.3275463686173605E-2</v>
      </c>
      <c r="L267" s="302">
        <f t="shared" ref="L267:L268" si="208">D272-D267</f>
        <v>-8.4292697906671599E-3</v>
      </c>
      <c r="M267" s="302">
        <f t="shared" ref="M267:M268" si="209">F272-F267</f>
        <v>-4.6026851845114347E-2</v>
      </c>
      <c r="N267" s="302">
        <f t="shared" ref="N267:N268" si="210">SUM(K267:M267)</f>
        <v>-6.7731585321955112E-2</v>
      </c>
    </row>
    <row r="268" spans="1:14" x14ac:dyDescent="0.2">
      <c r="A268" s="282" t="s">
        <v>363</v>
      </c>
      <c r="B268" s="302">
        <f>SUM(B266:B267)</f>
        <v>2.7233236028399004</v>
      </c>
      <c r="C268" s="299" t="str">
        <f>CONCATENATE("(",ROUND((B268/$H268)*100,1),")")</f>
        <v>(52.9)</v>
      </c>
      <c r="D268" s="302">
        <f>SUM(D266:D267)</f>
        <v>1.179958565398854</v>
      </c>
      <c r="E268" s="299" t="str">
        <f>CONCATENATE("(",ROUND((D268/$H268)*100,1),")")</f>
        <v>(22.9)</v>
      </c>
      <c r="F268" s="302">
        <f>SUM(F266:F267)</f>
        <v>1.2457178317612476</v>
      </c>
      <c r="G268" s="299" t="str">
        <f>CONCATENATE("(",ROUND((F268/$H268)*100,1),")")</f>
        <v>(24.2)</v>
      </c>
      <c r="H268" s="302">
        <f>SUM(H266:H267)</f>
        <v>5.1490000000000027</v>
      </c>
      <c r="I268" s="299" t="str">
        <f>CONCATENATE("(",ROUND((H268/$H268)*100,1),")")</f>
        <v>(100)</v>
      </c>
      <c r="K268" s="302">
        <f t="shared" si="207"/>
        <v>-6.3908421208898503E-2</v>
      </c>
      <c r="L268" s="302">
        <f t="shared" si="208"/>
        <v>2.2440568197882316E-2</v>
      </c>
      <c r="M268" s="302">
        <f t="shared" si="209"/>
        <v>-5.1532146988986893E-2</v>
      </c>
      <c r="N268" s="302">
        <f t="shared" si="210"/>
        <v>-9.300000000000308E-2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1.5844489514420319</v>
      </c>
      <c r="C271" s="299" t="str">
        <f>CONCATENATE("(",ROUND((B271/$H273)*100,1),")")</f>
        <v>(31.3)</v>
      </c>
      <c r="D271" s="302">
        <f>'Ind T6'!W108</f>
        <v>0.72900580879933241</v>
      </c>
      <c r="E271" s="299" t="str">
        <f>CONCATENATE("(",ROUND((D271/$H273)*100,1),")")</f>
        <v>(14.4)</v>
      </c>
      <c r="F271" s="302">
        <f>'Ind T6'!X108</f>
        <v>0.50375819633135588</v>
      </c>
      <c r="G271" s="299" t="str">
        <f>CONCATENATE("(",ROUND((F271/$H273)*100,1),")")</f>
        <v>(10)</v>
      </c>
      <c r="H271" s="302">
        <f>SUM(B271,D271,F271)</f>
        <v>2.8172129565727202</v>
      </c>
      <c r="I271" s="299" t="str">
        <f>CONCATENATE("(",ROUND((H271/$H273)*100,1),")")</f>
        <v>(55.7)</v>
      </c>
      <c r="K271" s="302">
        <f>B271-B261</f>
        <v>-0.10797926131672009</v>
      </c>
      <c r="L271" s="302">
        <f>D271-D261</f>
        <v>4.3005622814505151E-2</v>
      </c>
      <c r="M271" s="302">
        <f>F271-F261</f>
        <v>-1.7121057909576076E-2</v>
      </c>
      <c r="N271" s="302">
        <f>SUM(K271:M271)</f>
        <v>-8.2094696411791013E-2</v>
      </c>
    </row>
    <row r="272" spans="1:14" x14ac:dyDescent="0.2">
      <c r="A272" s="282" t="s">
        <v>365</v>
      </c>
      <c r="B272" s="302">
        <f>'Ind T6'!V107</f>
        <v>1.0749662301889702</v>
      </c>
      <c r="C272" s="299" t="str">
        <f>CONCATENATE("(",ROUND((B272/$H273)*100,1),")")</f>
        <v>(21.3)</v>
      </c>
      <c r="D272" s="302">
        <f>'Ind T6'!W107</f>
        <v>0.47339332479740392</v>
      </c>
      <c r="E272" s="299" t="str">
        <f>CONCATENATE("(",ROUND((D272/$H273)*100,1),")")</f>
        <v>(9.4)</v>
      </c>
      <c r="F272" s="302">
        <f>'Ind T6'!X107</f>
        <v>0.69042748844090496</v>
      </c>
      <c r="G272" s="299" t="str">
        <f>CONCATENATE("(",ROUND((F272/$H273)*100,1),")")</f>
        <v>(13.7)</v>
      </c>
      <c r="H272" s="302">
        <f t="shared" ref="H272" si="211">SUM(B272,D272,F272)</f>
        <v>2.238787043427279</v>
      </c>
      <c r="I272" s="299" t="str">
        <f>CONCATENATE("(",ROUND((H272/$H273)*100,1),")")</f>
        <v>(44.3)</v>
      </c>
      <c r="K272" s="302">
        <f t="shared" ref="K272:K273" si="212">B272-B262</f>
        <v>-4.677656318859591E-2</v>
      </c>
      <c r="L272" s="302">
        <f t="shared" ref="L272:L273" si="213">D272-D262</f>
        <v>-1.6081056833839424E-2</v>
      </c>
      <c r="M272" s="302">
        <f t="shared" ref="M272:M273" si="214">F272-F262</f>
        <v>-7.6047683565776403E-2</v>
      </c>
      <c r="N272" s="302">
        <f t="shared" ref="N272:N273" si="215">SUM(K272:M272)</f>
        <v>-0.13890530358821174</v>
      </c>
    </row>
    <row r="273" spans="1:14" x14ac:dyDescent="0.2">
      <c r="A273" s="282" t="s">
        <v>363</v>
      </c>
      <c r="B273" s="302">
        <f>SUM(B271:B272)</f>
        <v>2.6594151816310019</v>
      </c>
      <c r="C273" s="299" t="str">
        <f>CONCATENATE("(",ROUND((B273/$H273)*100,1),")")</f>
        <v>(52.6)</v>
      </c>
      <c r="D273" s="302">
        <f>SUM(D271:D272)</f>
        <v>1.2023991335967363</v>
      </c>
      <c r="E273" s="299" t="str">
        <f>CONCATENATE("(",ROUND((D273/$H273)*100,1),")")</f>
        <v>(23.8)</v>
      </c>
      <c r="F273" s="302">
        <f>SUM(F271:F272)</f>
        <v>1.1941856847722607</v>
      </c>
      <c r="G273" s="299" t="str">
        <f>CONCATENATE("(",ROUND((F273/$H273)*100,1),")")</f>
        <v>(23.6)</v>
      </c>
      <c r="H273" s="302">
        <f>SUM(H271:H272)</f>
        <v>5.0559999999999992</v>
      </c>
      <c r="I273" s="299" t="str">
        <f>CONCATENATE("(",ROUND((H273/$H273)*100,1),")")</f>
        <v>(100)</v>
      </c>
      <c r="K273" s="302">
        <f t="shared" si="212"/>
        <v>-0.15475582450531622</v>
      </c>
      <c r="L273" s="302">
        <f t="shared" si="213"/>
        <v>2.6924565980665838E-2</v>
      </c>
      <c r="M273" s="302">
        <f t="shared" si="214"/>
        <v>-9.316874147535259E-2</v>
      </c>
      <c r="N273" s="302">
        <f t="shared" si="215"/>
        <v>-0.22100000000000297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8.2261614412813149</v>
      </c>
      <c r="C282" s="299" t="str">
        <f>CONCATENATE("(",ROUND((B282/$H284)*100,1),")")</f>
        <v>(58.3)</v>
      </c>
      <c r="D282" s="302">
        <f>'Ind T6'!M117</f>
        <v>1.0149474186520169</v>
      </c>
      <c r="E282" s="299" t="str">
        <f>CONCATENATE("(",ROUND((D282/$H284)*100,1),")")</f>
        <v>(7.2)</v>
      </c>
      <c r="F282" s="302">
        <f>'Ind T6'!N117</f>
        <v>1.0654004800587438</v>
      </c>
      <c r="G282" s="299" t="str">
        <f>CONCATENATE("(",ROUND((F282/$H284)*100,1),")")</f>
        <v>(7.6)</v>
      </c>
      <c r="H282" s="302">
        <f>SUM(B282,D282,F282)</f>
        <v>10.306509339992076</v>
      </c>
      <c r="I282" s="299" t="str">
        <f>CONCATENATE("(",ROUND((H282/$H284)*100,1),")")</f>
        <v>(73.1)</v>
      </c>
      <c r="K282" s="302">
        <f>B287-B282</f>
        <v>0.42141684214850095</v>
      </c>
      <c r="L282" s="302">
        <f>D287-D282</f>
        <v>6.8058210823208398E-2</v>
      </c>
      <c r="M282" s="302">
        <f>F287-F282</f>
        <v>8.8749963697198009E-2</v>
      </c>
      <c r="N282" s="302">
        <f>SUM(K282:M282)</f>
        <v>0.57822501666890735</v>
      </c>
    </row>
    <row r="283" spans="1:14" x14ac:dyDescent="0.2">
      <c r="A283" s="282" t="s">
        <v>365</v>
      </c>
      <c r="B283" s="302">
        <f>'Ind T6'!L116</f>
        <v>2.4654729341085506</v>
      </c>
      <c r="C283" s="299" t="str">
        <f>CONCATENATE("(",ROUND((B283/$H284)*100,1),")")</f>
        <v>(17.5)</v>
      </c>
      <c r="D283" s="302">
        <f>'Ind T6'!M116</f>
        <v>0.74817685645319565</v>
      </c>
      <c r="E283" s="299" t="str">
        <f>CONCATENATE("(",ROUND((D283/$H284)*100,1),")")</f>
        <v>(5.3)</v>
      </c>
      <c r="F283" s="302">
        <f>'Ind T6'!N116</f>
        <v>0.58084086944619273</v>
      </c>
      <c r="G283" s="299" t="str">
        <f>CONCATENATE("(",ROUND((F283/$H284)*100,1),")")</f>
        <v>(4.1)</v>
      </c>
      <c r="H283" s="302">
        <f t="shared" ref="H283" si="216">SUM(B283,D283,F283)</f>
        <v>3.7944906600079387</v>
      </c>
      <c r="I283" s="299" t="str">
        <f>CONCATENATE("(",ROUND((H283/$H284)*100,1),")")</f>
        <v>(26.9)</v>
      </c>
      <c r="K283" s="302">
        <f t="shared" ref="K283:K284" si="217">B288-B283</f>
        <v>0.20636317639290791</v>
      </c>
      <c r="L283" s="302">
        <f t="shared" ref="L283:L284" si="218">D288-D283</f>
        <v>3.3360539307529358E-2</v>
      </c>
      <c r="M283" s="302">
        <f t="shared" ref="M283:M284" si="219">F288-F283</f>
        <v>4.405126763063627E-2</v>
      </c>
      <c r="N283" s="302">
        <f t="shared" ref="N283:N284" si="220">SUM(K283:M283)</f>
        <v>0.28377498333107354</v>
      </c>
    </row>
    <row r="284" spans="1:14" x14ac:dyDescent="0.2">
      <c r="A284" s="282" t="s">
        <v>363</v>
      </c>
      <c r="B284" s="302">
        <f>SUM(B282:B283)</f>
        <v>10.691634375389865</v>
      </c>
      <c r="C284" s="299" t="str">
        <f>CONCATENATE("(",ROUND((B284/$H284)*100,1),")")</f>
        <v>(75.8)</v>
      </c>
      <c r="D284" s="302">
        <f>SUM(D282:D283)</f>
        <v>1.7631242751052125</v>
      </c>
      <c r="E284" s="299" t="str">
        <f>CONCATENATE("(",ROUND((D284/$H284)*100,1),")")</f>
        <v>(12.5)</v>
      </c>
      <c r="F284" s="302">
        <f>SUM(F282:F283)</f>
        <v>1.6462413495049364</v>
      </c>
      <c r="G284" s="299" t="str">
        <f>CONCATENATE("(",ROUND((F284/$H284)*100,1),")")</f>
        <v>(11.7)</v>
      </c>
      <c r="H284" s="302">
        <f>SUM(H282:H283)</f>
        <v>14.101000000000013</v>
      </c>
      <c r="I284" s="299" t="str">
        <f>CONCATENATE("(",ROUND((H284/$H284)*100,1),")")</f>
        <v>(100)</v>
      </c>
      <c r="K284" s="302">
        <f t="shared" si="217"/>
        <v>0.62778001854140975</v>
      </c>
      <c r="L284" s="302">
        <f t="shared" si="218"/>
        <v>0.10141875013073776</v>
      </c>
      <c r="M284" s="302">
        <f t="shared" si="219"/>
        <v>0.13280123132783439</v>
      </c>
      <c r="N284" s="302">
        <f t="shared" si="220"/>
        <v>0.86199999999998189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8.6475782834298158</v>
      </c>
      <c r="C287" s="299" t="str">
        <f>CONCATENATE("(",ROUND((B287/$H289)*100,1),")")</f>
        <v>(57.8)</v>
      </c>
      <c r="D287" s="302">
        <f>'Ind T6'!R117</f>
        <v>1.0830056294752253</v>
      </c>
      <c r="E287" s="299" t="str">
        <f>CONCATENATE("(",ROUND((D287/$H289)*100,1),")")</f>
        <v>(7.2)</v>
      </c>
      <c r="F287" s="302">
        <f>'Ind T6'!S117</f>
        <v>1.1541504437559418</v>
      </c>
      <c r="G287" s="299" t="str">
        <f>CONCATENATE("(",ROUND((F287/$H289)*100,1),")")</f>
        <v>(7.7)</v>
      </c>
      <c r="H287" s="302">
        <f>SUM(B287,D287,F287)</f>
        <v>10.884734356660983</v>
      </c>
      <c r="I287" s="299" t="str">
        <f>CONCATENATE("(",ROUND((H287/$H289)*100,1),")")</f>
        <v>(72.7)</v>
      </c>
      <c r="K287" s="302">
        <f>B292-B287</f>
        <v>0.41535736994523198</v>
      </c>
      <c r="L287" s="302">
        <f>D292-D287</f>
        <v>7.3604047868532918E-2</v>
      </c>
      <c r="M287" s="302">
        <f>F292-F287</f>
        <v>9.6158184727694662E-2</v>
      </c>
      <c r="N287" s="302">
        <f>SUM(K287:M287)</f>
        <v>0.58511960254145956</v>
      </c>
    </row>
    <row r="288" spans="1:14" x14ac:dyDescent="0.2">
      <c r="A288" s="282" t="s">
        <v>365</v>
      </c>
      <c r="B288" s="302">
        <f>'Ind T6'!Q116</f>
        <v>2.6718361105014585</v>
      </c>
      <c r="C288" s="299" t="str">
        <f>CONCATENATE("(",ROUND((B288/$H289)*100,1),")")</f>
        <v>(17.9)</v>
      </c>
      <c r="D288" s="302">
        <f>'Ind T6'!R116</f>
        <v>0.78153739576072501</v>
      </c>
      <c r="E288" s="299" t="str">
        <f>CONCATENATE("(",ROUND((D288/$H289)*100,1),")")</f>
        <v>(5.2)</v>
      </c>
      <c r="F288" s="302">
        <f>'Ind T6'!S116</f>
        <v>0.624892137076829</v>
      </c>
      <c r="G288" s="299" t="str">
        <f>CONCATENATE("(",ROUND((F288/$H289)*100,1),")")</f>
        <v>(4.2)</v>
      </c>
      <c r="H288" s="302">
        <f t="shared" ref="H288" si="221">SUM(B288,D288,F288)</f>
        <v>4.0782656433390123</v>
      </c>
      <c r="I288" s="299" t="str">
        <f>CONCATENATE("(",ROUND((H288/$H289)*100,1),")")</f>
        <v>(27.3)</v>
      </c>
      <c r="K288" s="302">
        <f t="shared" ref="K288:K289" si="222">B293-B288</f>
        <v>0.28052880453742546</v>
      </c>
      <c r="L288" s="302">
        <f t="shared" ref="L288:L289" si="223">D293-D288</f>
        <v>1.7871528966672545E-2</v>
      </c>
      <c r="M288" s="302">
        <f t="shared" ref="M288:M289" si="224">F293-F288</f>
        <v>3.9480063954478006E-2</v>
      </c>
      <c r="N288" s="302">
        <f t="shared" ref="N288:N289" si="225">SUM(K288:M288)</f>
        <v>0.33788039745857601</v>
      </c>
    </row>
    <row r="289" spans="1:14" x14ac:dyDescent="0.2">
      <c r="A289" s="282" t="s">
        <v>363</v>
      </c>
      <c r="B289" s="302">
        <f>SUM(B287:B288)</f>
        <v>11.319414393931275</v>
      </c>
      <c r="C289" s="299" t="str">
        <f>CONCATENATE("(",ROUND((B289/$H289)*100,1),")")</f>
        <v>(75.6)</v>
      </c>
      <c r="D289" s="302">
        <f>SUM(D287:D288)</f>
        <v>1.8645430252359503</v>
      </c>
      <c r="E289" s="299" t="str">
        <f>CONCATENATE("(",ROUND((D289/$H289)*100,1),")")</f>
        <v>(12.5)</v>
      </c>
      <c r="F289" s="302">
        <f>SUM(F287:F288)</f>
        <v>1.7790425808327708</v>
      </c>
      <c r="G289" s="299" t="str">
        <f>CONCATENATE("(",ROUND((F289/$H289)*100,1),")")</f>
        <v>(11.9)</v>
      </c>
      <c r="H289" s="302">
        <f>SUM(H287:H288)</f>
        <v>14.962999999999996</v>
      </c>
      <c r="I289" s="299" t="str">
        <f>CONCATENATE("(",ROUND((H289/$H289)*100,1),")")</f>
        <v>(100)</v>
      </c>
      <c r="K289" s="302">
        <f t="shared" si="222"/>
        <v>0.69588617448265566</v>
      </c>
      <c r="L289" s="302">
        <f t="shared" si="223"/>
        <v>9.1475576835205574E-2</v>
      </c>
      <c r="M289" s="302">
        <f t="shared" si="224"/>
        <v>0.13563824868217278</v>
      </c>
      <c r="N289" s="302">
        <f t="shared" si="225"/>
        <v>0.92300000000003402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9.0629356533750478</v>
      </c>
      <c r="C292" s="299" t="str">
        <f>CONCATENATE("(",ROUND((B292/$H294)*100,1),")")</f>
        <v>(57)</v>
      </c>
      <c r="D292" s="302">
        <f>'Ind T6'!W117</f>
        <v>1.1566096773437582</v>
      </c>
      <c r="E292" s="299" t="str">
        <f>CONCATENATE("(",ROUND((D292/$H294)*100,1),")")</f>
        <v>(7.3)</v>
      </c>
      <c r="F292" s="302">
        <f>'Ind T6'!X117</f>
        <v>1.2503086284836364</v>
      </c>
      <c r="G292" s="299" t="str">
        <f>CONCATENATE("(",ROUND((F292/$H294)*100,1),")")</f>
        <v>(7.9)</v>
      </c>
      <c r="H292" s="302">
        <f>SUM(B292,D292,F292)</f>
        <v>11.469853959202442</v>
      </c>
      <c r="I292" s="299" t="str">
        <f>CONCATENATE("(",ROUND((H292/$H294)*100,1),")")</f>
        <v>(72.2)</v>
      </c>
      <c r="K292" s="302">
        <f>B292-B282</f>
        <v>0.83677421209373293</v>
      </c>
      <c r="L292" s="302">
        <f>D292-D282</f>
        <v>0.14166225869174132</v>
      </c>
      <c r="M292" s="302">
        <f>F292-F282</f>
        <v>0.18490814842489267</v>
      </c>
      <c r="N292" s="302">
        <f>SUM(K292:M292)</f>
        <v>1.1633446192103669</v>
      </c>
    </row>
    <row r="293" spans="1:14" x14ac:dyDescent="0.2">
      <c r="A293" s="282" t="s">
        <v>365</v>
      </c>
      <c r="B293" s="302">
        <f>'Ind T6'!V116</f>
        <v>2.952364915038884</v>
      </c>
      <c r="C293" s="299" t="str">
        <f>CONCATENATE("(",ROUND((B293/$H294)*100,1),")")</f>
        <v>(18.6)</v>
      </c>
      <c r="D293" s="302">
        <f>'Ind T6'!W116</f>
        <v>0.79940892472739755</v>
      </c>
      <c r="E293" s="299" t="str">
        <f>CONCATENATE("(",ROUND((D293/$H294)*100,1),")")</f>
        <v>(5)</v>
      </c>
      <c r="F293" s="302">
        <f>'Ind T6'!X116</f>
        <v>0.66437220103130701</v>
      </c>
      <c r="G293" s="299" t="str">
        <f>CONCATENATE("(",ROUND((F293/$H294)*100,1),")")</f>
        <v>(4.2)</v>
      </c>
      <c r="H293" s="302">
        <f t="shared" ref="H293" si="226">SUM(B293,D293,F293)</f>
        <v>4.4161460407975888</v>
      </c>
      <c r="I293" s="299" t="str">
        <f>CONCATENATE("(",ROUND((H293/$H294)*100,1),")")</f>
        <v>(27.8)</v>
      </c>
      <c r="K293" s="302">
        <f t="shared" ref="K293:K294" si="227">B293-B283</f>
        <v>0.48689198093033337</v>
      </c>
      <c r="L293" s="302">
        <f t="shared" ref="L293:L294" si="228">D293-D283</f>
        <v>5.1232068274201903E-2</v>
      </c>
      <c r="M293" s="302">
        <f t="shared" ref="M293:M294" si="229">F293-F283</f>
        <v>8.3531331585114277E-2</v>
      </c>
      <c r="N293" s="302">
        <f t="shared" ref="N293:N294" si="230">SUM(K293:M293)</f>
        <v>0.62165538078964955</v>
      </c>
    </row>
    <row r="294" spans="1:14" x14ac:dyDescent="0.2">
      <c r="A294" s="282" t="s">
        <v>363</v>
      </c>
      <c r="B294" s="302">
        <f>SUM(B292:B293)</f>
        <v>12.015300568413931</v>
      </c>
      <c r="C294" s="299" t="str">
        <f>CONCATENATE("(",ROUND((B294/$H294)*100,1),")")</f>
        <v>(75.6)</v>
      </c>
      <c r="D294" s="302">
        <f>SUM(D292:D293)</f>
        <v>1.9560186020711559</v>
      </c>
      <c r="E294" s="299" t="str">
        <f>CONCATENATE("(",ROUND((D294/$H294)*100,1),")")</f>
        <v>(12.3)</v>
      </c>
      <c r="F294" s="302">
        <f>SUM(F292:F293)</f>
        <v>1.9146808295149436</v>
      </c>
      <c r="G294" s="299" t="str">
        <f>CONCATENATE("(",ROUND((F294/$H294)*100,1),")")</f>
        <v>(12.1)</v>
      </c>
      <c r="H294" s="302">
        <f>SUM(H292:H293)</f>
        <v>15.886000000000031</v>
      </c>
      <c r="I294" s="299" t="str">
        <f>CONCATENATE("(",ROUND((H294/$H294)*100,1),")")</f>
        <v>(100)</v>
      </c>
      <c r="K294" s="302">
        <f t="shared" si="227"/>
        <v>1.3236661930240654</v>
      </c>
      <c r="L294" s="302">
        <f t="shared" si="228"/>
        <v>0.19289432696594333</v>
      </c>
      <c r="M294" s="302">
        <f t="shared" si="229"/>
        <v>0.26843948001000717</v>
      </c>
      <c r="N294" s="302">
        <f t="shared" si="230"/>
        <v>1.7850000000000159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5.5928183893854557</v>
      </c>
      <c r="C303" s="299" t="str">
        <f>CONCATENATE("(",ROUND((B303/$H305)*100,1),")")</f>
        <v>(45.5)</v>
      </c>
      <c r="D303" s="302">
        <f>'Ind T6'!M126</f>
        <v>0.18311179246144063</v>
      </c>
      <c r="E303" s="299" t="str">
        <f>CONCATENATE("(",ROUND((D303/$H305)*100,1),")")</f>
        <v>(1.5)</v>
      </c>
      <c r="F303" s="302">
        <f>'Ind T6'!N126</f>
        <v>0.29312136738740818</v>
      </c>
      <c r="G303" s="299" t="str">
        <f>CONCATENATE("(",ROUND((F303/$H305)*100,1),")")</f>
        <v>(2.4)</v>
      </c>
      <c r="H303" s="302">
        <f>SUM(B303,D303,F303)</f>
        <v>6.0690515492343042</v>
      </c>
      <c r="I303" s="299" t="str">
        <f>CONCATENATE("(",ROUND((H303/$H305)*100,1),")")</f>
        <v>(49.4)</v>
      </c>
      <c r="K303" s="302">
        <f>B308-B303</f>
        <v>1.3755214724904263E-3</v>
      </c>
      <c r="L303" s="302">
        <f>D308-D303</f>
        <v>7.5815617499163934E-3</v>
      </c>
      <c r="M303" s="302">
        <f>F308-F303</f>
        <v>1.4921743269878496E-2</v>
      </c>
      <c r="N303" s="302">
        <f>SUM(K303:M303)</f>
        <v>2.3878826492285316E-2</v>
      </c>
    </row>
    <row r="304" spans="1:14" x14ac:dyDescent="0.2">
      <c r="A304" s="282" t="s">
        <v>365</v>
      </c>
      <c r="B304" s="302">
        <f>'Ind T6'!L125</f>
        <v>4.4531077932392522</v>
      </c>
      <c r="C304" s="299" t="str">
        <f>CONCATENATE("(",ROUND((B304/$H305)*100,1),")")</f>
        <v>(36.2)</v>
      </c>
      <c r="D304" s="302">
        <f>'Ind T6'!M125</f>
        <v>1.6696660484639687</v>
      </c>
      <c r="E304" s="299" t="str">
        <f>CONCATENATE("(",ROUND((D304/$H305)*100,1),")")</f>
        <v>(13.6)</v>
      </c>
      <c r="F304" s="302">
        <f>'Ind T6'!N125</f>
        <v>0.10117460906247243</v>
      </c>
      <c r="G304" s="299" t="str">
        <f>CONCATENATE("(",ROUND((F304/$H305)*100,1),")")</f>
        <v>(0.8)</v>
      </c>
      <c r="H304" s="302">
        <f t="shared" ref="H304" si="231">SUM(B304,D304,F304)</f>
        <v>6.2239484507656941</v>
      </c>
      <c r="I304" s="299" t="str">
        <f>CONCATENATE("(",ROUND((H304/$H305)*100,1),")")</f>
        <v>(50.6)</v>
      </c>
      <c r="K304" s="302">
        <f t="shared" ref="K304:K305" si="232">B309-B304</f>
        <v>-1.7600312342011648E-2</v>
      </c>
      <c r="L304" s="302">
        <f t="shared" ref="L304:L305" si="233">D309-D304</f>
        <v>-2.4490822276095559E-2</v>
      </c>
      <c r="M304" s="302">
        <f t="shared" ref="M304:M305" si="234">F309-F304</f>
        <v>4.2123081258238493E-3</v>
      </c>
      <c r="N304" s="302">
        <f t="shared" ref="N304:N305" si="235">SUM(K304:M304)</f>
        <v>-3.7878826492283357E-2</v>
      </c>
    </row>
    <row r="305" spans="1:14" x14ac:dyDescent="0.2">
      <c r="A305" s="282" t="s">
        <v>363</v>
      </c>
      <c r="B305" s="302">
        <f>SUM(B303:B304)</f>
        <v>10.045926182624708</v>
      </c>
      <c r="C305" s="299" t="str">
        <f>CONCATENATE("(",ROUND((B305/$H305)*100,1),")")</f>
        <v>(81.7)</v>
      </c>
      <c r="D305" s="302">
        <f>SUM(D303:D304)</f>
        <v>1.8527778409254094</v>
      </c>
      <c r="E305" s="299" t="str">
        <f>CONCATENATE("(",ROUND((D305/$H305)*100,1),")")</f>
        <v>(15.1)</v>
      </c>
      <c r="F305" s="302">
        <f>SUM(F303:F304)</f>
        <v>0.39429597644988063</v>
      </c>
      <c r="G305" s="299" t="str">
        <f>CONCATENATE("(",ROUND((F305/$H305)*100,1),")")</f>
        <v>(3.2)</v>
      </c>
      <c r="H305" s="302">
        <f>SUM(H303:H304)</f>
        <v>12.292999999999999</v>
      </c>
      <c r="I305" s="299" t="str">
        <f>CONCATENATE("(",ROUND((H305/$H305)*100,1),")")</f>
        <v>(100)</v>
      </c>
      <c r="K305" s="302">
        <f t="shared" si="232"/>
        <v>-1.622479086952211E-2</v>
      </c>
      <c r="L305" s="302">
        <f t="shared" si="233"/>
        <v>-1.6909260526179359E-2</v>
      </c>
      <c r="M305" s="302">
        <f t="shared" si="234"/>
        <v>1.9134051395702345E-2</v>
      </c>
      <c r="N305" s="302">
        <f t="shared" si="235"/>
        <v>-1.3999999999999124E-2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5.5941939108579462</v>
      </c>
      <c r="C308" s="299" t="str">
        <f>CONCATENATE("(",ROUND((B308/$H310)*100,1),")")</f>
        <v>(45.6)</v>
      </c>
      <c r="D308" s="302">
        <f>'Ind T6'!R126</f>
        <v>0.19069335421135702</v>
      </c>
      <c r="E308" s="299" t="str">
        <f>CONCATENATE("(",ROUND((D308/$H310)*100,1),")")</f>
        <v>(1.6)</v>
      </c>
      <c r="F308" s="302">
        <f>'Ind T6'!S126</f>
        <v>0.30804311065728668</v>
      </c>
      <c r="G308" s="299" t="str">
        <f>CONCATENATE("(",ROUND((F308/$H310)*100,1),")")</f>
        <v>(2.5)</v>
      </c>
      <c r="H308" s="302">
        <f>SUM(B308,D308,F308)</f>
        <v>6.0929303757265894</v>
      </c>
      <c r="I308" s="299" t="str">
        <f>CONCATENATE("(",ROUND((H308/$H310)*100,1),")")</f>
        <v>(49.6)</v>
      </c>
      <c r="K308" s="302">
        <f>B313-B308</f>
        <v>-0.3097250153471176</v>
      </c>
      <c r="L308" s="302">
        <f>D313-D308</f>
        <v>1.9703030042766412E-3</v>
      </c>
      <c r="M308" s="302">
        <f>F313-F308</f>
        <v>-5.4058626110087826E-3</v>
      </c>
      <c r="N308" s="302">
        <f>SUM(K308:M308)</f>
        <v>-0.31316057495384975</v>
      </c>
    </row>
    <row r="309" spans="1:14" x14ac:dyDescent="0.2">
      <c r="A309" s="282" t="s">
        <v>365</v>
      </c>
      <c r="B309" s="302">
        <f>'Ind T6'!Q125</f>
        <v>4.4355074808972406</v>
      </c>
      <c r="C309" s="299" t="str">
        <f>CONCATENATE("(",ROUND((B309/$H310)*100,1),")")</f>
        <v>(36.1)</v>
      </c>
      <c r="D309" s="302">
        <f>'Ind T6'!R125</f>
        <v>1.6451752261878732</v>
      </c>
      <c r="E309" s="299" t="str">
        <f>CONCATENATE("(",ROUND((D309/$H310)*100,1),")")</f>
        <v>(13.4)</v>
      </c>
      <c r="F309" s="302">
        <f>'Ind T6'!S125</f>
        <v>0.10538691718829628</v>
      </c>
      <c r="G309" s="299" t="str">
        <f>CONCATENATE("(",ROUND((F309/$H310)*100,1),")")</f>
        <v>(0.9)</v>
      </c>
      <c r="H309" s="302">
        <f t="shared" ref="H309" si="236">SUM(B309,D309,F309)</f>
        <v>6.1860696242734097</v>
      </c>
      <c r="I309" s="299" t="str">
        <f>CONCATENATE("(",ROUND((H309/$H310)*100,1),")")</f>
        <v>(50.4)</v>
      </c>
      <c r="K309" s="302">
        <f t="shared" ref="K309:K310" si="237">B314-B309</f>
        <v>-0.25916942410465182</v>
      </c>
      <c r="L309" s="302">
        <f t="shared" ref="L309:L310" si="238">D314-D309</f>
        <v>-0.11044199745332195</v>
      </c>
      <c r="M309" s="302">
        <f t="shared" ref="M309:M310" si="239">F314-F309</f>
        <v>-4.2280034881579526E-3</v>
      </c>
      <c r="N309" s="302">
        <f t="shared" ref="N309:N310" si="240">SUM(K309:M309)</f>
        <v>-0.37383942504613171</v>
      </c>
    </row>
    <row r="310" spans="1:14" x14ac:dyDescent="0.2">
      <c r="A310" s="282" t="s">
        <v>363</v>
      </c>
      <c r="B310" s="302">
        <f>SUM(B308:B309)</f>
        <v>10.029701391755186</v>
      </c>
      <c r="C310" s="299" t="str">
        <f>CONCATENATE("(",ROUND((B310/$H310)*100,1),")")</f>
        <v>(81.7)</v>
      </c>
      <c r="D310" s="302">
        <f>SUM(D308:D309)</f>
        <v>1.8358685803992301</v>
      </c>
      <c r="E310" s="299" t="str">
        <f>CONCATENATE("(",ROUND((D310/$H310)*100,1),")")</f>
        <v>(15)</v>
      </c>
      <c r="F310" s="302">
        <f>SUM(F308:F309)</f>
        <v>0.41343002784558297</v>
      </c>
      <c r="G310" s="299" t="str">
        <f>CONCATENATE("(",ROUND((F310/$H310)*100,1),")")</f>
        <v>(3.4)</v>
      </c>
      <c r="H310" s="302">
        <f>SUM(H308:H309)</f>
        <v>12.279</v>
      </c>
      <c r="I310" s="299" t="str">
        <f>CONCATENATE("(",ROUND((H310/$H310)*100,1),")")</f>
        <v>(100)</v>
      </c>
      <c r="K310" s="302">
        <f t="shared" si="237"/>
        <v>-0.56889443945176765</v>
      </c>
      <c r="L310" s="302">
        <f t="shared" si="238"/>
        <v>-0.10847169444904514</v>
      </c>
      <c r="M310" s="302">
        <f t="shared" si="239"/>
        <v>-9.6338660991667768E-3</v>
      </c>
      <c r="N310" s="302">
        <f t="shared" si="240"/>
        <v>-0.68699999999997963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5.2844688955108285</v>
      </c>
      <c r="C313" s="299" t="str">
        <f>CONCATENATE("(",ROUND((B313/$H315)*100,1),")")</f>
        <v>(45.6)</v>
      </c>
      <c r="D313" s="302">
        <f>'Ind T6'!W126</f>
        <v>0.19266365721563367</v>
      </c>
      <c r="E313" s="299" t="str">
        <f>CONCATENATE("(",ROUND((D313/$H315)*100,1),")")</f>
        <v>(1.7)</v>
      </c>
      <c r="F313" s="302">
        <f>'Ind T6'!X126</f>
        <v>0.3026372480462779</v>
      </c>
      <c r="G313" s="299" t="str">
        <f>CONCATENATE("(",ROUND((F313/$H315)*100,1),")")</f>
        <v>(2.6)</v>
      </c>
      <c r="H313" s="302">
        <f>SUM(B313,D313,F313)</f>
        <v>5.7797698007727396</v>
      </c>
      <c r="I313" s="299" t="str">
        <f>CONCATENATE("(",ROUND((H313/$H315)*100,1),")")</f>
        <v>(49.9)</v>
      </c>
      <c r="K313" s="302">
        <f>B313-B303</f>
        <v>-0.30834949387462718</v>
      </c>
      <c r="L313" s="302">
        <f>D313-D303</f>
        <v>9.5518647541930346E-3</v>
      </c>
      <c r="M313" s="302">
        <f>F313-F303</f>
        <v>9.5158806588697131E-3</v>
      </c>
      <c r="N313" s="302">
        <f>SUM(K313:M313)</f>
        <v>-0.28928174846156446</v>
      </c>
    </row>
    <row r="314" spans="1:14" x14ac:dyDescent="0.2">
      <c r="A314" s="282" t="s">
        <v>365</v>
      </c>
      <c r="B314" s="302">
        <f>'Ind T6'!V125</f>
        <v>4.1763380567925887</v>
      </c>
      <c r="C314" s="299" t="str">
        <f>CONCATENATE("(",ROUND((B314/$H315)*100,1),")")</f>
        <v>(36)</v>
      </c>
      <c r="D314" s="302">
        <f>'Ind T6'!W125</f>
        <v>1.5347332287345512</v>
      </c>
      <c r="E314" s="299" t="str">
        <f>CONCATENATE("(",ROUND((D314/$H315)*100,1),")")</f>
        <v>(13.2)</v>
      </c>
      <c r="F314" s="302">
        <f>'Ind T6'!X125</f>
        <v>0.10115891370013833</v>
      </c>
      <c r="G314" s="299" t="str">
        <f>CONCATENATE("(",ROUND((F314/$H315)*100,1),")")</f>
        <v>(0.9)</v>
      </c>
      <c r="H314" s="302">
        <f t="shared" ref="H314" si="241">SUM(B314,D314,F314)</f>
        <v>5.8122301992272787</v>
      </c>
      <c r="I314" s="299" t="str">
        <f>CONCATENATE("(",ROUND((H314/$H315)*100,1),")")</f>
        <v>(50.1)</v>
      </c>
      <c r="K314" s="302">
        <f t="shared" ref="K314:K315" si="242">B314-B304</f>
        <v>-0.27676973644666347</v>
      </c>
      <c r="L314" s="302">
        <f t="shared" ref="L314:L315" si="243">D314-D304</f>
        <v>-0.13493281972941751</v>
      </c>
      <c r="M314" s="302">
        <f t="shared" ref="M314:M315" si="244">F314-F304</f>
        <v>-1.5695362334103291E-5</v>
      </c>
      <c r="N314" s="302">
        <f t="shared" ref="N314:N315" si="245">SUM(K314:M314)</f>
        <v>-0.41171825153841507</v>
      </c>
    </row>
    <row r="315" spans="1:14" x14ac:dyDescent="0.2">
      <c r="A315" s="282" t="s">
        <v>363</v>
      </c>
      <c r="B315" s="302">
        <f>SUM(B313:B314)</f>
        <v>9.4608069523034182</v>
      </c>
      <c r="C315" s="299" t="str">
        <f>CONCATENATE("(",ROUND((B315/$H315)*100,1),")")</f>
        <v>(81.6)</v>
      </c>
      <c r="D315" s="302">
        <f>SUM(D313:D314)</f>
        <v>1.7273968859501849</v>
      </c>
      <c r="E315" s="299" t="str">
        <f>CONCATENATE("(",ROUND((D315/$H315)*100,1),")")</f>
        <v>(14.9)</v>
      </c>
      <c r="F315" s="302">
        <f>SUM(F313:F314)</f>
        <v>0.40379616174641619</v>
      </c>
      <c r="G315" s="299" t="str">
        <f>CONCATENATE("(",ROUND((F315/$H315)*100,1),")")</f>
        <v>(3.5)</v>
      </c>
      <c r="H315" s="302">
        <f>SUM(H313:H314)</f>
        <v>11.592000000000018</v>
      </c>
      <c r="I315" s="299" t="str">
        <f>CONCATENATE("(",ROUND((H315/$H315)*100,1),")")</f>
        <v>(100)</v>
      </c>
      <c r="K315" s="302">
        <f t="shared" si="242"/>
        <v>-0.58511923032128976</v>
      </c>
      <c r="L315" s="302">
        <f t="shared" si="243"/>
        <v>-0.1253809549752245</v>
      </c>
      <c r="M315" s="302">
        <f t="shared" si="244"/>
        <v>9.5001852965355682E-3</v>
      </c>
      <c r="N315" s="302">
        <f t="shared" si="245"/>
        <v>-0.70099999999997875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5.1619147577139479</v>
      </c>
      <c r="C324" s="299" t="str">
        <f>CONCATENATE("(",ROUND((B324/$H326)*100,1),")")</f>
        <v>(31.7)</v>
      </c>
      <c r="D324" s="302">
        <f>'Ind T6'!M135</f>
        <v>0.49853616548522206</v>
      </c>
      <c r="E324" s="299" t="str">
        <f>CONCATENATE("(",ROUND((D324/$H326)*100,1),")")</f>
        <v>(3.1)</v>
      </c>
      <c r="F324" s="302">
        <f>'Ind T6'!N135</f>
        <v>1.5369173955438644</v>
      </c>
      <c r="G324" s="299" t="str">
        <f>CONCATENATE("(",ROUND((F324/$H326)*100,1),")")</f>
        <v>(9.4)</v>
      </c>
      <c r="H324" s="302">
        <f>SUM(B324,D324,F324)</f>
        <v>7.1973683187430337</v>
      </c>
      <c r="I324" s="299" t="str">
        <f>CONCATENATE("(",ROUND((H324/$H326)*100,1),")")</f>
        <v>(44.1)</v>
      </c>
      <c r="K324" s="302">
        <f>B329-B324</f>
        <v>-0.53648449242600016</v>
      </c>
      <c r="L324" s="302">
        <f>D329-D324</f>
        <v>-5.0738397927084122E-2</v>
      </c>
      <c r="M324" s="302">
        <f>F329-F324</f>
        <v>-8.7587280846291193E-2</v>
      </c>
      <c r="N324" s="302">
        <f>SUM(K324:M324)</f>
        <v>-0.67481017119937547</v>
      </c>
    </row>
    <row r="325" spans="1:14" x14ac:dyDescent="0.2">
      <c r="A325" s="282" t="s">
        <v>365</v>
      </c>
      <c r="B325" s="302">
        <f>'Ind T6'!L134</f>
        <v>6.4054257948010624</v>
      </c>
      <c r="C325" s="299" t="str">
        <f>CONCATENATE("(",ROUND((B325/$H326)*100,1),")")</f>
        <v>(39.3)</v>
      </c>
      <c r="D325" s="302">
        <f>'Ind T6'!M134</f>
        <v>1.9618897681817398</v>
      </c>
      <c r="E325" s="299" t="str">
        <f>CONCATENATE("(",ROUND((D325/$H326)*100,1),")")</f>
        <v>(12)</v>
      </c>
      <c r="F325" s="302">
        <f>'Ind T6'!N134</f>
        <v>0.73931611827413091</v>
      </c>
      <c r="G325" s="299" t="str">
        <f>CONCATENATE("(",ROUND((F325/$H326)*100,1),")")</f>
        <v>(4.5)</v>
      </c>
      <c r="H325" s="302">
        <f t="shared" ref="H325" si="246">SUM(B325,D325,F325)</f>
        <v>9.1066316812569337</v>
      </c>
      <c r="I325" s="299" t="str">
        <f>CONCATENATE("(",ROUND((H325/$H326)*100,1),")")</f>
        <v>(55.9)</v>
      </c>
      <c r="K325" s="302">
        <f t="shared" ref="K325:K326" si="247">B330-B325</f>
        <v>-0.45693064198753941</v>
      </c>
      <c r="L325" s="302">
        <f t="shared" ref="L325:L326" si="248">D330-D325</f>
        <v>-0.27921235129259525</v>
      </c>
      <c r="M325" s="302">
        <f t="shared" ref="M325:M326" si="249">F330-F325</f>
        <v>-6.7046835520485626E-2</v>
      </c>
      <c r="N325" s="302">
        <f t="shared" ref="N325:N326" si="250">SUM(K325:M325)</f>
        <v>-0.80318982880062029</v>
      </c>
    </row>
    <row r="326" spans="1:14" x14ac:dyDescent="0.2">
      <c r="A326" s="282" t="s">
        <v>363</v>
      </c>
      <c r="B326" s="302">
        <f>SUM(B324:B325)</f>
        <v>11.567340552515009</v>
      </c>
      <c r="C326" s="299" t="str">
        <f>CONCATENATE("(",ROUND((B326/$H326)*100,1),")")</f>
        <v>(70.9)</v>
      </c>
      <c r="D326" s="302">
        <f>SUM(D324:D325)</f>
        <v>2.4604259336669618</v>
      </c>
      <c r="E326" s="299" t="str">
        <f>CONCATENATE("(",ROUND((D326/$H326)*100,1),")")</f>
        <v>(15.1)</v>
      </c>
      <c r="F326" s="302">
        <f>SUM(F324:F325)</f>
        <v>2.2762335138179952</v>
      </c>
      <c r="G326" s="299" t="str">
        <f>CONCATENATE("(",ROUND((F326/$H326)*100,1),")")</f>
        <v>(14)</v>
      </c>
      <c r="H326" s="302">
        <f>SUM(H324:H325)</f>
        <v>16.303999999999967</v>
      </c>
      <c r="I326" s="299" t="str">
        <f>CONCATENATE("(",ROUND((H326/$H326)*100,1),")")</f>
        <v>(100)</v>
      </c>
      <c r="K326" s="302">
        <f t="shared" si="247"/>
        <v>-0.99341513441353868</v>
      </c>
      <c r="L326" s="302">
        <f t="shared" si="248"/>
        <v>-0.32995074921967937</v>
      </c>
      <c r="M326" s="302">
        <f t="shared" si="249"/>
        <v>-0.15463411636677682</v>
      </c>
      <c r="N326" s="302">
        <f t="shared" si="250"/>
        <v>-1.4779999999999949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4.6254302652879478</v>
      </c>
      <c r="C329" s="299" t="str">
        <f>CONCATENATE("(",ROUND((B329/$H331)*100,1),")")</f>
        <v>(31.2)</v>
      </c>
      <c r="D329" s="302">
        <f>'Ind T6'!R135</f>
        <v>0.44779776755813794</v>
      </c>
      <c r="E329" s="299" t="str">
        <f>CONCATENATE("(",ROUND((D329/$H331)*100,1),")")</f>
        <v>(3)</v>
      </c>
      <c r="F329" s="302">
        <f>'Ind T6'!S135</f>
        <v>1.4493301146975732</v>
      </c>
      <c r="G329" s="299" t="str">
        <f>CONCATENATE("(",ROUND((F329/$H331)*100,1),")")</f>
        <v>(9.8)</v>
      </c>
      <c r="H329" s="302">
        <f>SUM(B329,D329,F329)</f>
        <v>6.5225581475436583</v>
      </c>
      <c r="I329" s="299" t="str">
        <f>CONCATENATE("(",ROUND((H329/$H331)*100,1),")")</f>
        <v>(44)</v>
      </c>
      <c r="K329" s="302">
        <f>B334-B329</f>
        <v>-0.10114599540487745</v>
      </c>
      <c r="L329" s="302">
        <f>D334-D329</f>
        <v>-1.749631421401443E-3</v>
      </c>
      <c r="M329" s="302">
        <f>F334-F329</f>
        <v>9.1095263742210664E-2</v>
      </c>
      <c r="N329" s="302">
        <f>SUM(K329:M329)</f>
        <v>-1.1800363084068233E-2</v>
      </c>
    </row>
    <row r="330" spans="1:14" x14ac:dyDescent="0.2">
      <c r="A330" s="282" t="s">
        <v>365</v>
      </c>
      <c r="B330" s="302">
        <f>'Ind T6'!Q134</f>
        <v>5.948495152813523</v>
      </c>
      <c r="C330" s="299" t="str">
        <f>CONCATENATE("(",ROUND((B330/$H331)*100,1),")")</f>
        <v>(40.1)</v>
      </c>
      <c r="D330" s="302">
        <f>'Ind T6'!R134</f>
        <v>1.6826774168891445</v>
      </c>
      <c r="E330" s="299" t="str">
        <f>CONCATENATE("(",ROUND((D330/$H331)*100,1),")")</f>
        <v>(11.3)</v>
      </c>
      <c r="F330" s="302">
        <f>'Ind T6'!S134</f>
        <v>0.67226928275364528</v>
      </c>
      <c r="G330" s="299" t="str">
        <f>CONCATENATE("(",ROUND((F330/$H331)*100,1),")")</f>
        <v>(4.5)</v>
      </c>
      <c r="H330" s="302">
        <f t="shared" ref="H330" si="251">SUM(B330,D330,F330)</f>
        <v>8.3034418524563129</v>
      </c>
      <c r="I330" s="299" t="str">
        <f>CONCATENATE("(",ROUND((H330/$H331)*100,1),")")</f>
        <v>(56)</v>
      </c>
      <c r="K330" s="302">
        <f t="shared" ref="K330:K331" si="252">B335-B330</f>
        <v>0.28387595016852796</v>
      </c>
      <c r="L330" s="302">
        <f t="shared" ref="L330:L331" si="253">D335-D330</f>
        <v>-0.17544099535172064</v>
      </c>
      <c r="M330" s="302">
        <f t="shared" ref="M330:M331" si="254">F335-F330</f>
        <v>-9.6345917327248509E-3</v>
      </c>
      <c r="N330" s="302">
        <f t="shared" ref="N330:N331" si="255">SUM(K330:M330)</f>
        <v>9.8800363084082465E-2</v>
      </c>
    </row>
    <row r="331" spans="1:14" x14ac:dyDescent="0.2">
      <c r="A331" s="282" t="s">
        <v>363</v>
      </c>
      <c r="B331" s="302">
        <f>SUM(B329:B330)</f>
        <v>10.573925418101471</v>
      </c>
      <c r="C331" s="299" t="str">
        <f>CONCATENATE("(",ROUND((B331/$H331)*100,1),")")</f>
        <v>(71.3)</v>
      </c>
      <c r="D331" s="302">
        <f>SUM(D329:D330)</f>
        <v>2.1304751844472825</v>
      </c>
      <c r="E331" s="299" t="str">
        <f>CONCATENATE("(",ROUND((D331/$H331)*100,1),")")</f>
        <v>(14.4)</v>
      </c>
      <c r="F331" s="302">
        <f>SUM(F329:F330)</f>
        <v>2.1215993974512184</v>
      </c>
      <c r="G331" s="299" t="str">
        <f>CONCATENATE("(",ROUND((F331/$H331)*100,1),")")</f>
        <v>(14.3)</v>
      </c>
      <c r="H331" s="302">
        <f>SUM(H329:H330)</f>
        <v>14.825999999999972</v>
      </c>
      <c r="I331" s="299" t="str">
        <f>CONCATENATE("(",ROUND((H331/$H331)*100,1),")")</f>
        <v>(100)</v>
      </c>
      <c r="K331" s="302">
        <f t="shared" si="252"/>
        <v>0.18272995476365139</v>
      </c>
      <c r="L331" s="302">
        <f t="shared" si="253"/>
        <v>-0.17719062677312203</v>
      </c>
      <c r="M331" s="302">
        <f t="shared" si="254"/>
        <v>8.1460672009486146E-2</v>
      </c>
      <c r="N331" s="302">
        <f t="shared" si="255"/>
        <v>8.7000000000015509E-2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4.5242842698830703</v>
      </c>
      <c r="C334" s="299" t="str">
        <f>CONCATENATE("(",ROUND((B334/$H336)*100,1),")")</f>
        <v>(30.3)</v>
      </c>
      <c r="D334" s="302">
        <f>'Ind T6'!W135</f>
        <v>0.44604813613673649</v>
      </c>
      <c r="E334" s="299" t="str">
        <f>CONCATENATE("(",ROUND((D334/$H336)*100,1),")")</f>
        <v>(3)</v>
      </c>
      <c r="F334" s="302">
        <f>'Ind T6'!X135</f>
        <v>1.5404253784397839</v>
      </c>
      <c r="G334" s="299" t="str">
        <f>CONCATENATE("(",ROUND((F334/$H336)*100,1),")")</f>
        <v>(10.3)</v>
      </c>
      <c r="H334" s="302">
        <f>SUM(B334,D334,F334)</f>
        <v>6.5107577844595905</v>
      </c>
      <c r="I334" s="299" t="str">
        <f>CONCATENATE("(",ROUND((H334/$H336)*100,1),")")</f>
        <v>(43.7)</v>
      </c>
      <c r="K334" s="302">
        <f>B334-B324</f>
        <v>-0.63763048783087761</v>
      </c>
      <c r="L334" s="302">
        <f>D334-D324</f>
        <v>-5.2488029348485565E-2</v>
      </c>
      <c r="M334" s="302">
        <f>F334-F324</f>
        <v>3.5079828959194703E-3</v>
      </c>
      <c r="N334" s="302">
        <f>SUM(K334:M334)</f>
        <v>-0.68661053428344365</v>
      </c>
    </row>
    <row r="335" spans="1:14" x14ac:dyDescent="0.2">
      <c r="A335" s="282" t="s">
        <v>365</v>
      </c>
      <c r="B335" s="302">
        <f>'Ind T6'!V134</f>
        <v>6.232371102982051</v>
      </c>
      <c r="C335" s="299" t="str">
        <f>CONCATENATE("(",ROUND((B335/$H336)*100,1),")")</f>
        <v>(41.8)</v>
      </c>
      <c r="D335" s="302">
        <f>'Ind T6'!W134</f>
        <v>1.5072364215374239</v>
      </c>
      <c r="E335" s="299" t="str">
        <f>CONCATENATE("(",ROUND((D335/$H336)*100,1),")")</f>
        <v>(10.1)</v>
      </c>
      <c r="F335" s="302">
        <f>'Ind T6'!X134</f>
        <v>0.66263469102092043</v>
      </c>
      <c r="G335" s="299" t="str">
        <f>CONCATENATE("(",ROUND((F335/$H336)*100,1),")")</f>
        <v>(4.4)</v>
      </c>
      <c r="H335" s="302">
        <f>SUM(B335,D335,F335)</f>
        <v>8.4022422155403955</v>
      </c>
      <c r="I335" s="299" t="str">
        <f>CONCATENATE("(",ROUND((H335/$H336)*100,1),")")</f>
        <v>(56.3)</v>
      </c>
      <c r="K335" s="302">
        <f t="shared" ref="K335:K336" si="256">B335-B325</f>
        <v>-0.17305469181901145</v>
      </c>
      <c r="L335" s="302">
        <f t="shared" ref="L335:L336" si="257">D335-D325</f>
        <v>-0.45465334664431589</v>
      </c>
      <c r="M335" s="302">
        <f t="shared" ref="M335:M336" si="258">F335-F325</f>
        <v>-7.6681427253210477E-2</v>
      </c>
      <c r="N335" s="302">
        <f t="shared" ref="N335:N336" si="259">SUM(K335:M335)</f>
        <v>-0.70438946571653782</v>
      </c>
    </row>
    <row r="336" spans="1:14" x14ac:dyDescent="0.2">
      <c r="A336" s="282" t="s">
        <v>363</v>
      </c>
      <c r="B336" s="302">
        <f>SUM(B334:B335)</f>
        <v>10.756655372865122</v>
      </c>
      <c r="C336" s="299" t="str">
        <f>CONCATENATE("(",ROUND((B336/$H336)*100,1),")")</f>
        <v>(72.1)</v>
      </c>
      <c r="D336" s="302">
        <f>SUM(D334:D335)</f>
        <v>1.9532845576741604</v>
      </c>
      <c r="E336" s="299" t="str">
        <f>CONCATENATE("(",ROUND((D336/$H336)*100,1),")")</f>
        <v>(13.1)</v>
      </c>
      <c r="F336" s="302">
        <f>SUM(F334:F335)</f>
        <v>2.2030600694607045</v>
      </c>
      <c r="G336" s="299" t="str">
        <f>CONCATENATE("(",ROUND((F336/$H336)*100,1),")")</f>
        <v>(14.8)</v>
      </c>
      <c r="H336" s="302">
        <f>SUM(H334:H335)</f>
        <v>14.912999999999986</v>
      </c>
      <c r="I336" s="299" t="str">
        <f>CONCATENATE("(",ROUND((H336/$H336)*100,1),")")</f>
        <v>(100)</v>
      </c>
      <c r="K336" s="302">
        <f t="shared" si="256"/>
        <v>-0.81068517964988729</v>
      </c>
      <c r="L336" s="302">
        <f t="shared" si="257"/>
        <v>-0.5071413759928014</v>
      </c>
      <c r="M336" s="302">
        <f t="shared" si="258"/>
        <v>-7.3173444357290673E-2</v>
      </c>
      <c r="N336" s="302">
        <f t="shared" si="259"/>
        <v>-1.3909999999999794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22.386200725901755</v>
      </c>
      <c r="C345" s="299" t="str">
        <f>CONCATENATE("(",ROUND((B345/$H347)*100,1),")")</f>
        <v>(35.1)</v>
      </c>
      <c r="D345" s="302">
        <f>'Ind T6'!M144</f>
        <v>3.4903923212809378</v>
      </c>
      <c r="E345" s="299" t="str">
        <f>CONCATENATE("(",ROUND((D345/$H347)*100,1),")")</f>
        <v>(5.5)</v>
      </c>
      <c r="F345" s="302">
        <f>'Ind T6'!N144</f>
        <v>5.9505643455774671</v>
      </c>
      <c r="G345" s="299" t="str">
        <f>CONCATENATE("(",ROUND((F345/$H347)*100,1),")")</f>
        <v>(9.3)</v>
      </c>
      <c r="H345" s="302">
        <f>SUM(B345,D345,F345)</f>
        <v>31.827157392760164</v>
      </c>
      <c r="I345" s="299" t="str">
        <f>CONCATENATE("(",ROUND((H345/$H347)*100,1),")")</f>
        <v>(50)</v>
      </c>
      <c r="K345" s="302">
        <f>B350-B345</f>
        <v>0.84924584873681752</v>
      </c>
      <c r="L345" s="302">
        <f>D350-D345</f>
        <v>0.30163176090722521</v>
      </c>
      <c r="M345" s="302">
        <f>F350-F345</f>
        <v>0.37380287642473853</v>
      </c>
      <c r="N345" s="302">
        <f>SUM(K345:M345)</f>
        <v>1.5246804860687813</v>
      </c>
    </row>
    <row r="346" spans="1:14" x14ac:dyDescent="0.2">
      <c r="A346" s="282" t="s">
        <v>365</v>
      </c>
      <c r="B346" s="302">
        <f>'Ind T6'!L143</f>
        <v>15.50714785666794</v>
      </c>
      <c r="C346" s="299" t="str">
        <f>CONCATENATE("(",ROUND((B346/$H347)*100,1),")")</f>
        <v>(24.3)</v>
      </c>
      <c r="D346" s="302">
        <f>'Ind T6'!M143</f>
        <v>9.4866119015674517</v>
      </c>
      <c r="E346" s="299" t="str">
        <f>CONCATENATE("(",ROUND((D346/$H347)*100,1),")")</f>
        <v>(14.9)</v>
      </c>
      <c r="F346" s="302">
        <f>'Ind T6'!N143</f>
        <v>6.8750828490043894</v>
      </c>
      <c r="G346" s="299" t="str">
        <f>CONCATENATE("(",ROUND((F346/$H347)*100,1),")")</f>
        <v>(10.8)</v>
      </c>
      <c r="H346" s="302">
        <f t="shared" ref="H346" si="260">SUM(B346,D346,F346)</f>
        <v>31.868842607239781</v>
      </c>
      <c r="I346" s="299" t="str">
        <f>CONCATENATE("(",ROUND((H346/$H347)*100,1),")")</f>
        <v>(50)</v>
      </c>
      <c r="K346" s="302">
        <f t="shared" ref="K346:K347" si="261">B351-B346</f>
        <v>1.0529383523638085</v>
      </c>
      <c r="L346" s="302">
        <f t="shared" ref="L346:L347" si="262">D351-D346</f>
        <v>0.75584735233186962</v>
      </c>
      <c r="M346" s="302">
        <f t="shared" ref="M346:M347" si="263">F351-F346</f>
        <v>0.66153380923553051</v>
      </c>
      <c r="N346" s="302">
        <f t="shared" ref="N346:N347" si="264">SUM(K346:M346)</f>
        <v>2.4703195139312086</v>
      </c>
    </row>
    <row r="347" spans="1:14" x14ac:dyDescent="0.2">
      <c r="A347" s="282" t="s">
        <v>363</v>
      </c>
      <c r="B347" s="302">
        <f>SUM(B345:B346)</f>
        <v>37.893348582569693</v>
      </c>
      <c r="C347" s="299" t="str">
        <f>CONCATENATE("(",ROUND((B347/$H347)*100,1),")")</f>
        <v>(59.5)</v>
      </c>
      <c r="D347" s="302">
        <f>SUM(D345:D346)</f>
        <v>12.97700422284839</v>
      </c>
      <c r="E347" s="299" t="str">
        <f>CONCATENATE("(",ROUND((D347/$H347)*100,1),")")</f>
        <v>(20.4)</v>
      </c>
      <c r="F347" s="302">
        <f>SUM(F345:F346)</f>
        <v>12.825647194581856</v>
      </c>
      <c r="G347" s="299" t="str">
        <f>CONCATENATE("(",ROUND((F347/$H347)*100,1),")")</f>
        <v>(20.1)</v>
      </c>
      <c r="H347" s="302">
        <f>SUM(H345:H346)</f>
        <v>63.695999999999941</v>
      </c>
      <c r="I347" s="299" t="str">
        <f>CONCATENATE("(",ROUND((H347/$H347)*100,1),")")</f>
        <v>(100)</v>
      </c>
      <c r="K347" s="302">
        <f t="shared" si="261"/>
        <v>1.9021842011006314</v>
      </c>
      <c r="L347" s="302">
        <f t="shared" si="262"/>
        <v>1.0574791132390953</v>
      </c>
      <c r="M347" s="302">
        <f t="shared" si="263"/>
        <v>1.035336685660269</v>
      </c>
      <c r="N347" s="302">
        <f t="shared" si="264"/>
        <v>3.9949999999999957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23.235446574638573</v>
      </c>
      <c r="C350" s="299" t="str">
        <f>CONCATENATE("(",ROUND((B350/$H352)*100,1),")")</f>
        <v>(34.3)</v>
      </c>
      <c r="D350" s="302">
        <f>'Ind T6'!R144</f>
        <v>3.792024082188163</v>
      </c>
      <c r="E350" s="299" t="str">
        <f>CONCATENATE("(",ROUND((D350/$H352)*100,1),")")</f>
        <v>(5.6)</v>
      </c>
      <c r="F350" s="302">
        <f>'Ind T6'!S144</f>
        <v>6.3243672220022056</v>
      </c>
      <c r="G350" s="299" t="str">
        <f>CONCATENATE("(",ROUND((F350/$H352)*100,1),")")</f>
        <v>(9.3)</v>
      </c>
      <c r="H350" s="302">
        <f>SUM(B350,D350,F350)</f>
        <v>33.351837878828945</v>
      </c>
      <c r="I350" s="299" t="str">
        <f>CONCATENATE("(",ROUND((H350/$H352)*100,1),")")</f>
        <v>(49.3)</v>
      </c>
      <c r="K350" s="302">
        <f>B355-B350</f>
        <v>1.2949190127099257</v>
      </c>
      <c r="L350" s="302">
        <f>D355-D350</f>
        <v>0.52215813893082741</v>
      </c>
      <c r="M350" s="302">
        <f>F355-F350</f>
        <v>0.58094264981165011</v>
      </c>
      <c r="N350" s="302">
        <f>SUM(K350:M350)</f>
        <v>2.3980198014524032</v>
      </c>
    </row>
    <row r="351" spans="1:14" x14ac:dyDescent="0.2">
      <c r="A351" s="282" t="s">
        <v>365</v>
      </c>
      <c r="B351" s="302">
        <f>'Ind T6'!Q143</f>
        <v>16.560086209031748</v>
      </c>
      <c r="C351" s="299" t="str">
        <f>CONCATENATE("(",ROUND((B351/$H352)*100,1),")")</f>
        <v>(24.5)</v>
      </c>
      <c r="D351" s="302">
        <f>'Ind T6'!R143</f>
        <v>10.242459253899321</v>
      </c>
      <c r="E351" s="299" t="str">
        <f>CONCATENATE("(",ROUND((D351/$H352)*100,1),")")</f>
        <v>(15.1)</v>
      </c>
      <c r="F351" s="302">
        <f>'Ind T6'!S143</f>
        <v>7.5366166582399199</v>
      </c>
      <c r="G351" s="299" t="str">
        <f>CONCATENATE("(",ROUND((F351/$H352)*100,1),")")</f>
        <v>(11.1)</v>
      </c>
      <c r="H351" s="302">
        <f t="shared" ref="H351" si="265">SUM(B351,D351,F351)</f>
        <v>34.339162121170993</v>
      </c>
      <c r="I351" s="299" t="str">
        <f>CONCATENATE("(",ROUND((H351/$H352)*100,1),")")</f>
        <v>(50.7)</v>
      </c>
      <c r="K351" s="302">
        <f t="shared" ref="K351:K352" si="266">B356-B351</f>
        <v>1.4365692366695946</v>
      </c>
      <c r="L351" s="302">
        <f t="shared" ref="L351:L352" si="267">D356-D351</f>
        <v>1.0528130005881273</v>
      </c>
      <c r="M351" s="302">
        <f t="shared" ref="M351:M352" si="268">F356-F351</f>
        <v>1.034597961289851</v>
      </c>
      <c r="N351" s="302">
        <f t="shared" ref="N351:N352" si="269">SUM(K351:M351)</f>
        <v>3.5239801985475729</v>
      </c>
    </row>
    <row r="352" spans="1:14" x14ac:dyDescent="0.2">
      <c r="A352" s="282" t="s">
        <v>363</v>
      </c>
      <c r="B352" s="302">
        <f>SUM(B350:B351)</f>
        <v>39.795532783670325</v>
      </c>
      <c r="C352" s="299" t="str">
        <f>CONCATENATE("(",ROUND((B352/$H352)*100,1),")")</f>
        <v>(58.8)</v>
      </c>
      <c r="D352" s="302">
        <f>SUM(D350:D351)</f>
        <v>14.034483336087485</v>
      </c>
      <c r="E352" s="299" t="str">
        <f>CONCATENATE("(",ROUND((D352/$H352)*100,1),")")</f>
        <v>(20.7)</v>
      </c>
      <c r="F352" s="302">
        <f>SUM(F350:F351)</f>
        <v>13.860983880242125</v>
      </c>
      <c r="G352" s="299" t="str">
        <f>CONCATENATE("(",ROUND((F352/$H352)*100,1),")")</f>
        <v>(20.5)</v>
      </c>
      <c r="H352" s="302">
        <f>SUM(H350:H351)</f>
        <v>67.690999999999946</v>
      </c>
      <c r="I352" s="299" t="str">
        <f>CONCATENATE("(",ROUND((H352/$H352)*100,1),")")</f>
        <v>(100)</v>
      </c>
      <c r="K352" s="302">
        <f t="shared" si="266"/>
        <v>2.7314882493795167</v>
      </c>
      <c r="L352" s="302">
        <f t="shared" si="267"/>
        <v>1.5749711395189543</v>
      </c>
      <c r="M352" s="302">
        <f t="shared" si="268"/>
        <v>1.6155406111015012</v>
      </c>
      <c r="N352" s="302">
        <f t="shared" si="269"/>
        <v>5.9219999999999722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24.530365587348498</v>
      </c>
      <c r="C355" s="299" t="str">
        <f>CONCATENATE("(",ROUND((B355/$H357)*100,1),")")</f>
        <v>(33.3)</v>
      </c>
      <c r="D355" s="302">
        <f>'Ind T6'!W144</f>
        <v>4.3141822211189904</v>
      </c>
      <c r="E355" s="299" t="str">
        <f>CONCATENATE("(",ROUND((D355/$H357)*100,1),")")</f>
        <v>(5.9)</v>
      </c>
      <c r="F355" s="302">
        <f>'Ind T6'!X144</f>
        <v>6.9053098718138557</v>
      </c>
      <c r="G355" s="299" t="str">
        <f>CONCATENATE("(",ROUND((F355/$H357)*100,1),")")</f>
        <v>(9.4)</v>
      </c>
      <c r="H355" s="302">
        <f>SUM(B355,D355,F355)</f>
        <v>35.749857680281345</v>
      </c>
      <c r="I355" s="299" t="str">
        <f>CONCATENATE("(",ROUND((H355/$H357)*100,1),")")</f>
        <v>(48.6)</v>
      </c>
      <c r="K355" s="302">
        <f>B355-B345</f>
        <v>2.1441648614467432</v>
      </c>
      <c r="L355" s="302">
        <f>D355-D345</f>
        <v>0.82378989983805262</v>
      </c>
      <c r="M355" s="302">
        <f>F355-F345</f>
        <v>0.95474552623638864</v>
      </c>
      <c r="N355" s="302">
        <f>SUM(K355:M355)</f>
        <v>3.9227002875211845</v>
      </c>
    </row>
    <row r="356" spans="1:14" x14ac:dyDescent="0.2">
      <c r="A356" s="282" t="s">
        <v>365</v>
      </c>
      <c r="B356" s="302">
        <f>'Ind T6'!V143</f>
        <v>17.996655445701343</v>
      </c>
      <c r="C356" s="299" t="str">
        <f>CONCATENATE("(",ROUND((B356/$H357)*100,1),")")</f>
        <v>(24.4)</v>
      </c>
      <c r="D356" s="302">
        <f>'Ind T6'!W143</f>
        <v>11.295272254487449</v>
      </c>
      <c r="E356" s="299" t="str">
        <f>CONCATENATE("(",ROUND((D356/$H357)*100,1),")")</f>
        <v>(15.3)</v>
      </c>
      <c r="F356" s="302">
        <f>'Ind T6'!X143</f>
        <v>8.5712146195297709</v>
      </c>
      <c r="G356" s="299" t="str">
        <f>CONCATENATE("(",ROUND((F356/$H357)*100,1),")")</f>
        <v>(11.6)</v>
      </c>
      <c r="H356" s="302">
        <f t="shared" ref="H356" si="270">SUM(B356,D356,F356)</f>
        <v>37.863142319718563</v>
      </c>
      <c r="I356" s="299" t="str">
        <f>CONCATENATE("(",ROUND((H356/$H357)*100,1),")")</f>
        <v>(51.4)</v>
      </c>
      <c r="K356" s="302">
        <f t="shared" ref="K356:K357" si="271">B356-B346</f>
        <v>2.4895075890334031</v>
      </c>
      <c r="L356" s="302">
        <f t="shared" ref="L356:L357" si="272">D356-D346</f>
        <v>1.8086603529199969</v>
      </c>
      <c r="M356" s="302">
        <f t="shared" ref="M356:M357" si="273">F356-F346</f>
        <v>1.6961317705253816</v>
      </c>
      <c r="N356" s="302">
        <f t="shared" ref="N356:N357" si="274">SUM(K356:M356)</f>
        <v>5.9942997124787816</v>
      </c>
    </row>
    <row r="357" spans="1:14" x14ac:dyDescent="0.2">
      <c r="A357" s="282" t="s">
        <v>363</v>
      </c>
      <c r="B357" s="302">
        <f>SUM(B355:B356)</f>
        <v>42.527021033049841</v>
      </c>
      <c r="C357" s="299" t="str">
        <f>CONCATENATE("(",ROUND((B357/$H357)*100,1),")")</f>
        <v>(57.8)</v>
      </c>
      <c r="D357" s="302">
        <f>SUM(D355:D356)</f>
        <v>15.609454475606439</v>
      </c>
      <c r="E357" s="299" t="str">
        <f>CONCATENATE("(",ROUND((D357/$H357)*100,1),")")</f>
        <v>(21.2)</v>
      </c>
      <c r="F357" s="302">
        <f>SUM(F355:F356)</f>
        <v>15.476524491343627</v>
      </c>
      <c r="G357" s="299" t="str">
        <f>CONCATENATE("(",ROUND((F357/$H357)*100,1),")")</f>
        <v>(21)</v>
      </c>
      <c r="H357" s="302">
        <f>SUM(H355:H356)</f>
        <v>73.612999999999914</v>
      </c>
      <c r="I357" s="299" t="str">
        <f>CONCATENATE("(",ROUND((H357/$H357)*100,1),")")</f>
        <v>(100)</v>
      </c>
      <c r="K357" s="302">
        <f t="shared" si="271"/>
        <v>4.6336724504801481</v>
      </c>
      <c r="L357" s="302">
        <f t="shared" si="272"/>
        <v>2.6324502527580496</v>
      </c>
      <c r="M357" s="302">
        <f t="shared" si="273"/>
        <v>2.6508772967617702</v>
      </c>
      <c r="N357" s="302">
        <f t="shared" si="274"/>
        <v>9.9169999999999678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16.913198975384958</v>
      </c>
      <c r="C366" s="299" t="str">
        <f>CONCATENATE("(",ROUND((B366/$H368)*100,1),")")</f>
        <v>(32.8)</v>
      </c>
      <c r="D366" s="302">
        <f>'Ind T6'!M153</f>
        <v>5.304631047155242</v>
      </c>
      <c r="E366" s="299" t="str">
        <f>CONCATENATE("(",ROUND((D366/$H368)*100,1),")")</f>
        <v>(10.3)</v>
      </c>
      <c r="F366" s="302">
        <f>'Ind T6'!N153</f>
        <v>4.8002742847092863</v>
      </c>
      <c r="G366" s="299" t="str">
        <f>CONCATENATE("(",ROUND((F366/$H368)*100,1),")")</f>
        <v>(9.3)</v>
      </c>
      <c r="H366" s="302">
        <f>SUM(B366,D366,F366)</f>
        <v>27.018104307249484</v>
      </c>
      <c r="I366" s="299" t="str">
        <f>CONCATENATE("(",ROUND((H366/$H368)*100,1),")")</f>
        <v>(52.3)</v>
      </c>
      <c r="K366" s="302">
        <f>B371-B366</f>
        <v>1.7829458829605862</v>
      </c>
      <c r="L366" s="302">
        <f>D371-D366</f>
        <v>0.54768825265106713</v>
      </c>
      <c r="M366" s="302">
        <f>F371-F366</f>
        <v>0.42286409539046144</v>
      </c>
      <c r="N366" s="302">
        <f>SUM(K366:M366)</f>
        <v>2.7534982310021148</v>
      </c>
    </row>
    <row r="367" spans="1:14" x14ac:dyDescent="0.2">
      <c r="A367" s="282" t="s">
        <v>365</v>
      </c>
      <c r="B367" s="302">
        <f>'Ind T6'!L152</f>
        <v>9.9507237308240253</v>
      </c>
      <c r="C367" s="299" t="str">
        <f>CONCATENATE("(",ROUND((B367/$H368)*100,1),")")</f>
        <v>(19.3)</v>
      </c>
      <c r="D367" s="302">
        <f>'Ind T6'!M152</f>
        <v>9.1947112366813251</v>
      </c>
      <c r="E367" s="299" t="str">
        <f>CONCATENATE("(",ROUND((D367/$H368)*100,1),")")</f>
        <v>(17.8)</v>
      </c>
      <c r="F367" s="302">
        <f>'Ind T6'!N152</f>
        <v>5.4564607252451003</v>
      </c>
      <c r="G367" s="299" t="str">
        <f>CONCATENATE("(",ROUND((F367/$H368)*100,1),")")</f>
        <v>(10.6)</v>
      </c>
      <c r="H367" s="302">
        <f t="shared" ref="H367" si="275">SUM(B367,D367,F367)</f>
        <v>24.601895692750453</v>
      </c>
      <c r="I367" s="299" t="str">
        <f>CONCATENATE("(",ROUND((H367/$H368)*100,1),")")</f>
        <v>(47.7)</v>
      </c>
      <c r="K367" s="302">
        <f t="shared" ref="K367:K368" si="276">B372-B367</f>
        <v>1.2470313157451098</v>
      </c>
      <c r="L367" s="302">
        <f t="shared" ref="L367:L368" si="277">D372-D367</f>
        <v>0.77824869410350317</v>
      </c>
      <c r="M367" s="302">
        <f t="shared" ref="M367:M368" si="278">F372-F367</f>
        <v>0.47522175914936948</v>
      </c>
      <c r="N367" s="302">
        <f t="shared" ref="N367:N368" si="279">SUM(K367:M367)</f>
        <v>2.5005017689979825</v>
      </c>
    </row>
    <row r="368" spans="1:14" x14ac:dyDescent="0.2">
      <c r="A368" s="282" t="s">
        <v>363</v>
      </c>
      <c r="B368" s="302">
        <f>SUM(B366:B367)</f>
        <v>26.863922706208982</v>
      </c>
      <c r="C368" s="299" t="str">
        <f>CONCATENATE("(",ROUND((B368/$H368)*100,1),")")</f>
        <v>(52)</v>
      </c>
      <c r="D368" s="302">
        <f>SUM(D366:D367)</f>
        <v>14.499342283836567</v>
      </c>
      <c r="E368" s="299" t="str">
        <f>CONCATENATE("(",ROUND((D368/$H368)*100,1),")")</f>
        <v>(28.1)</v>
      </c>
      <c r="F368" s="302">
        <f>SUM(F366:F367)</f>
        <v>10.256735009954387</v>
      </c>
      <c r="G368" s="299" t="str">
        <f>CONCATENATE("(",ROUND((F368/$H368)*100,1),")")</f>
        <v>(19.9)</v>
      </c>
      <c r="H368" s="302">
        <f>SUM(H366:H367)</f>
        <v>51.619999999999933</v>
      </c>
      <c r="I368" s="299" t="str">
        <f>CONCATENATE("(",ROUND((H368/$H368)*100,1),")")</f>
        <v>(100)</v>
      </c>
      <c r="K368" s="302">
        <f t="shared" si="276"/>
        <v>3.0299771987056978</v>
      </c>
      <c r="L368" s="302">
        <f t="shared" si="277"/>
        <v>1.3259369467545703</v>
      </c>
      <c r="M368" s="302">
        <f t="shared" si="278"/>
        <v>0.89808585453983092</v>
      </c>
      <c r="N368" s="302">
        <f t="shared" si="279"/>
        <v>5.254000000000099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18.696144858345544</v>
      </c>
      <c r="C371" s="299" t="str">
        <f>CONCATENATE("(",ROUND((B371/$H373)*100,1),")")</f>
        <v>(32.9)</v>
      </c>
      <c r="D371" s="302">
        <f>'Ind T6'!R153</f>
        <v>5.8523192998063092</v>
      </c>
      <c r="E371" s="299" t="str">
        <f>CONCATENATE("(",ROUND((D371/$H373)*100,1),")")</f>
        <v>(10.3)</v>
      </c>
      <c r="F371" s="302">
        <f>'Ind T6'!S153</f>
        <v>5.2231383800997477</v>
      </c>
      <c r="G371" s="299" t="str">
        <f>CONCATENATE("(",ROUND((F371/$H373)*100,1),")")</f>
        <v>(9.2)</v>
      </c>
      <c r="H371" s="302">
        <f>SUM(B371,D371,F371)</f>
        <v>29.771602538251599</v>
      </c>
      <c r="I371" s="299" t="str">
        <f>CONCATENATE("(",ROUND((H371/$H373)*100,1),")")</f>
        <v>(52.3)</v>
      </c>
      <c r="K371" s="302">
        <f>B376-B371</f>
        <v>1.7079868937167504</v>
      </c>
      <c r="L371" s="302">
        <f>D376-D371</f>
        <v>0.4758690893918649</v>
      </c>
      <c r="M371" s="302">
        <f>F376-F371</f>
        <v>0.49555373183316931</v>
      </c>
      <c r="N371" s="302">
        <f>SUM(K371:M371)</f>
        <v>2.6794097149417846</v>
      </c>
    </row>
    <row r="372" spans="1:14" x14ac:dyDescent="0.2">
      <c r="A372" s="282" t="s">
        <v>365</v>
      </c>
      <c r="B372" s="302">
        <f>'Ind T6'!Q152</f>
        <v>11.197755046569135</v>
      </c>
      <c r="C372" s="299" t="str">
        <f>CONCATENATE("(",ROUND((B372/$H373)*100,1),")")</f>
        <v>(19.7)</v>
      </c>
      <c r="D372" s="302">
        <f>'Ind T6'!R152</f>
        <v>9.9729599307848282</v>
      </c>
      <c r="E372" s="299" t="str">
        <f>CONCATENATE("(",ROUND((D372/$H373)*100,1),")")</f>
        <v>(17.5)</v>
      </c>
      <c r="F372" s="302">
        <f>'Ind T6'!S152</f>
        <v>5.9316824843944698</v>
      </c>
      <c r="G372" s="299" t="str">
        <f>CONCATENATE("(",ROUND((F372/$H373)*100,1),")")</f>
        <v>(10.4)</v>
      </c>
      <c r="H372" s="302">
        <f t="shared" ref="H372" si="280">SUM(B372,D372,F372)</f>
        <v>27.102397461748431</v>
      </c>
      <c r="I372" s="299" t="str">
        <f>CONCATENATE("(",ROUND((H372/$H373)*100,1),")")</f>
        <v>(47.7)</v>
      </c>
      <c r="K372" s="302">
        <f t="shared" ref="K372:K373" si="281">B377-B372</f>
        <v>1.2953638001298717</v>
      </c>
      <c r="L372" s="302">
        <f t="shared" ref="L372:L373" si="282">D377-D372</f>
        <v>0.53929601486685641</v>
      </c>
      <c r="M372" s="302">
        <f t="shared" ref="M372:M373" si="283">F377-F372</f>
        <v>0.59993047006139655</v>
      </c>
      <c r="N372" s="302">
        <f t="shared" ref="N372:N373" si="284">SUM(K372:M372)</f>
        <v>2.4345902850581247</v>
      </c>
    </row>
    <row r="373" spans="1:14" x14ac:dyDescent="0.2">
      <c r="A373" s="282" t="s">
        <v>363</v>
      </c>
      <c r="B373" s="302">
        <f>SUM(B371:B372)</f>
        <v>29.893899904914679</v>
      </c>
      <c r="C373" s="299" t="str">
        <f>CONCATENATE("(",ROUND((B373/$H373)*100,1),")")</f>
        <v>(52.6)</v>
      </c>
      <c r="D373" s="302">
        <f>SUM(D371:D372)</f>
        <v>15.825279230591137</v>
      </c>
      <c r="E373" s="299" t="str">
        <f>CONCATENATE("(",ROUND((D373/$H373)*100,1),")")</f>
        <v>(27.8)</v>
      </c>
      <c r="F373" s="302">
        <f>SUM(F371:F372)</f>
        <v>11.154820864494218</v>
      </c>
      <c r="G373" s="299" t="str">
        <f>CONCATENATE("(",ROUND((F373/$H373)*100,1),")")</f>
        <v>(19.6)</v>
      </c>
      <c r="H373" s="302">
        <f>SUM(H371:H372)</f>
        <v>56.874000000000031</v>
      </c>
      <c r="I373" s="299" t="str">
        <f>CONCATENATE("(",ROUND((H373/$H373)*100,1),")")</f>
        <v>(100)</v>
      </c>
      <c r="K373" s="302">
        <f t="shared" si="281"/>
        <v>3.0033506938466239</v>
      </c>
      <c r="L373" s="302">
        <f t="shared" si="282"/>
        <v>1.0151651042587222</v>
      </c>
      <c r="M373" s="302">
        <f t="shared" si="283"/>
        <v>1.0954842018945659</v>
      </c>
      <c r="N373" s="302">
        <f t="shared" si="284"/>
        <v>5.1139999999999119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20.404131752062295</v>
      </c>
      <c r="C376" s="299" t="str">
        <f>CONCATENATE("(",ROUND((B376/$H378)*100,1),")")</f>
        <v>(32.9)</v>
      </c>
      <c r="D376" s="302">
        <f>'Ind T6'!W153</f>
        <v>6.3281883891981741</v>
      </c>
      <c r="E376" s="299" t="str">
        <f>CONCATENATE("(",ROUND((D376/$H378)*100,1),")")</f>
        <v>(10.2)</v>
      </c>
      <c r="F376" s="302">
        <f>'Ind T6'!X153</f>
        <v>5.718692111932917</v>
      </c>
      <c r="G376" s="299" t="str">
        <f>CONCATENATE("(",ROUND((F376/$H378)*100,1),")")</f>
        <v>(9.2)</v>
      </c>
      <c r="H376" s="302">
        <f>SUM(B376,D376,F376)</f>
        <v>32.451012253193383</v>
      </c>
      <c r="I376" s="299" t="str">
        <f>CONCATENATE("(",ROUND((H376/$H378)*100,1),")")</f>
        <v>(52.4)</v>
      </c>
      <c r="K376" s="302">
        <f>B376-B366</f>
        <v>3.4909327766773366</v>
      </c>
      <c r="L376" s="302">
        <f>D376-D366</f>
        <v>1.023557342042932</v>
      </c>
      <c r="M376" s="302">
        <f>F376-F366</f>
        <v>0.91841782722363074</v>
      </c>
      <c r="N376" s="302">
        <f>SUM(K376:M376)</f>
        <v>5.4329079459438994</v>
      </c>
    </row>
    <row r="377" spans="1:14" x14ac:dyDescent="0.2">
      <c r="A377" s="282" t="s">
        <v>365</v>
      </c>
      <c r="B377" s="302">
        <f>'Ind T6'!V152</f>
        <v>12.493118846699007</v>
      </c>
      <c r="C377" s="299" t="str">
        <f>CONCATENATE("(",ROUND((B377/$H378)*100,1),")")</f>
        <v>(20.2)</v>
      </c>
      <c r="D377" s="302">
        <f>'Ind T6'!W152</f>
        <v>10.512255945651685</v>
      </c>
      <c r="E377" s="299" t="str">
        <f>CONCATENATE("(",ROUND((D377/$H378)*100,1),")")</f>
        <v>(17)</v>
      </c>
      <c r="F377" s="302">
        <f>'Ind T6'!X152</f>
        <v>6.5316129544558663</v>
      </c>
      <c r="G377" s="299" t="str">
        <f>CONCATENATE("(",ROUND((F377/$H378)*100,1),")")</f>
        <v>(10.5)</v>
      </c>
      <c r="H377" s="302">
        <f t="shared" ref="H377" si="285">SUM(B377,D377,F377)</f>
        <v>29.53698774680656</v>
      </c>
      <c r="I377" s="299" t="str">
        <f>CONCATENATE("(",ROUND((H377/$H378)*100,1),")")</f>
        <v>(47.6)</v>
      </c>
      <c r="K377" s="302">
        <f t="shared" ref="K377:K378" si="286">B377-B367</f>
        <v>2.5423951158749816</v>
      </c>
      <c r="L377" s="302">
        <f t="shared" ref="L377:L378" si="287">D377-D367</f>
        <v>1.3175447089703596</v>
      </c>
      <c r="M377" s="302">
        <f t="shared" ref="M377:M378" si="288">F377-F367</f>
        <v>1.075152229210766</v>
      </c>
      <c r="N377" s="302">
        <f t="shared" ref="N377:N378" si="289">SUM(K377:M377)</f>
        <v>4.9350920540561072</v>
      </c>
    </row>
    <row r="378" spans="1:14" x14ac:dyDescent="0.2">
      <c r="A378" s="282" t="s">
        <v>363</v>
      </c>
      <c r="B378" s="302">
        <f>SUM(B376:B377)</f>
        <v>32.897250598761303</v>
      </c>
      <c r="C378" s="299" t="str">
        <f>CONCATENATE("(",ROUND((B378/$H378)*100,1),")")</f>
        <v>(53.1)</v>
      </c>
      <c r="D378" s="302">
        <f>SUM(D376:D377)</f>
        <v>16.84044433484986</v>
      </c>
      <c r="E378" s="299" t="str">
        <f>CONCATENATE("(",ROUND((D378/$H378)*100,1),")")</f>
        <v>(27.2)</v>
      </c>
      <c r="F378" s="302">
        <f>SUM(F376:F377)</f>
        <v>12.250305066388783</v>
      </c>
      <c r="G378" s="299" t="str">
        <f>CONCATENATE("(",ROUND((F378/$H378)*100,1),")")</f>
        <v>(19.8)</v>
      </c>
      <c r="H378" s="302">
        <f>SUM(H376:H377)</f>
        <v>61.987999999999943</v>
      </c>
      <c r="I378" s="299" t="str">
        <f>CONCATENATE("(",ROUND((H378/$H378)*100,1),")")</f>
        <v>(100)</v>
      </c>
      <c r="K378" s="302">
        <f t="shared" si="286"/>
        <v>6.0333278925523217</v>
      </c>
      <c r="L378" s="302">
        <f t="shared" si="287"/>
        <v>2.3411020510132925</v>
      </c>
      <c r="M378" s="302">
        <f t="shared" si="288"/>
        <v>1.9935700564343968</v>
      </c>
      <c r="N378" s="302">
        <f t="shared" si="289"/>
        <v>10.368000000000011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15.312150914563054</v>
      </c>
      <c r="C387" s="299" t="str">
        <f>CONCATENATE("(",ROUND((B387/$H389)*100,1),")")</f>
        <v>(36.1)</v>
      </c>
      <c r="D387" s="302">
        <f>'Ind T6'!M162</f>
        <v>2.4827464461584814</v>
      </c>
      <c r="E387" s="299" t="str">
        <f>CONCATENATE("(",ROUND((D387/$H389)*100,1),")")</f>
        <v>(5.9)</v>
      </c>
      <c r="F387" s="302">
        <f>'Ind T6'!N162</f>
        <v>1.4042560241092963</v>
      </c>
      <c r="G387" s="299" t="str">
        <f>CONCATENATE("(",ROUND((F387/$H389)*100,1),")")</f>
        <v>(3.3)</v>
      </c>
      <c r="H387" s="302">
        <f>SUM(B387,D387,F387)</f>
        <v>19.199153384830833</v>
      </c>
      <c r="I387" s="299" t="str">
        <f>CONCATENATE("(",ROUND((H387/$H389)*100,1),")")</f>
        <v>(45.3)</v>
      </c>
      <c r="K387" s="302">
        <f>B392-B387</f>
        <v>0.10683633570203988</v>
      </c>
      <c r="L387" s="302">
        <f>D392-D387</f>
        <v>0.20616758211564834</v>
      </c>
      <c r="M387" s="302">
        <f>F392-F387</f>
        <v>4.0245688412565928E-2</v>
      </c>
      <c r="N387" s="302">
        <f>SUM(K387:M387)</f>
        <v>0.35324960623025414</v>
      </c>
    </row>
    <row r="388" spans="1:14" x14ac:dyDescent="0.2">
      <c r="A388" s="282" t="s">
        <v>365</v>
      </c>
      <c r="B388" s="302">
        <f>'Ind T6'!L161</f>
        <v>11.687473433425628</v>
      </c>
      <c r="C388" s="299" t="str">
        <f>CONCATENATE("(",ROUND((B388/$H389)*100,1),")")</f>
        <v>(27.6)</v>
      </c>
      <c r="D388" s="302">
        <f>'Ind T6'!M161</f>
        <v>10.368453570374287</v>
      </c>
      <c r="E388" s="299" t="str">
        <f>CONCATENATE("(",ROUND((D388/$H389)*100,1),")")</f>
        <v>(24.5)</v>
      </c>
      <c r="F388" s="302">
        <f>'Ind T6'!N161</f>
        <v>1.1279196113692649</v>
      </c>
      <c r="G388" s="299" t="str">
        <f>CONCATENATE("(",ROUND((F388/$H389)*100,1),")")</f>
        <v>(2.7)</v>
      </c>
      <c r="H388" s="302">
        <f t="shared" ref="H388" si="290">SUM(B388,D388,F388)</f>
        <v>23.18384661516918</v>
      </c>
      <c r="I388" s="299" t="str">
        <f>CONCATENATE("(",ROUND((H388/$H389)*100,1),")")</f>
        <v>(54.7)</v>
      </c>
      <c r="K388" s="302">
        <f t="shared" ref="K388:K389" si="291">B393-B388</f>
        <v>0.32356397924223046</v>
      </c>
      <c r="L388" s="302">
        <f t="shared" ref="L388:L389" si="292">D393-D388</f>
        <v>0.30928493255030709</v>
      </c>
      <c r="M388" s="302">
        <f t="shared" ref="M388:M389" si="293">F393-F388</f>
        <v>3.2901481977145375E-2</v>
      </c>
      <c r="N388" s="302">
        <f t="shared" ref="N388:N389" si="294">SUM(K388:M388)</f>
        <v>0.66575039376968292</v>
      </c>
    </row>
    <row r="389" spans="1:14" x14ac:dyDescent="0.2">
      <c r="A389" s="282" t="s">
        <v>363</v>
      </c>
      <c r="B389" s="302">
        <f>SUM(B387:B388)</f>
        <v>26.999624347988682</v>
      </c>
      <c r="C389" s="299" t="str">
        <f>CONCATENATE("(",ROUND((B389/$H389)*100,1),")")</f>
        <v>(63.7)</v>
      </c>
      <c r="D389" s="302">
        <f>SUM(D387:D388)</f>
        <v>12.851200016532768</v>
      </c>
      <c r="E389" s="299" t="str">
        <f>CONCATENATE("(",ROUND((D389/$H389)*100,1),")")</f>
        <v>(30.3)</v>
      </c>
      <c r="F389" s="302">
        <f>SUM(F387:F388)</f>
        <v>2.5321756354785609</v>
      </c>
      <c r="G389" s="299" t="str">
        <f>CONCATENATE("(",ROUND((F389/$H389)*100,1),")")</f>
        <v>(6)</v>
      </c>
      <c r="H389" s="302">
        <f>SUM(H387:H388)</f>
        <v>42.38300000000001</v>
      </c>
      <c r="I389" s="299" t="str">
        <f>CONCATENATE("(",ROUND((H389/$H389)*100,1),")")</f>
        <v>(100)</v>
      </c>
      <c r="K389" s="302">
        <f t="shared" si="291"/>
        <v>0.43040031494426856</v>
      </c>
      <c r="L389" s="302">
        <f t="shared" si="292"/>
        <v>0.51545251466595587</v>
      </c>
      <c r="M389" s="302">
        <f t="shared" si="293"/>
        <v>7.3147170389711746E-2</v>
      </c>
      <c r="N389" s="302">
        <f t="shared" si="294"/>
        <v>1.0189999999999362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15.418987250265094</v>
      </c>
      <c r="C392" s="299" t="str">
        <f>CONCATENATE("(",ROUND((B392/$H394)*100,1),")")</f>
        <v>(35.5)</v>
      </c>
      <c r="D392" s="302">
        <f>'Ind T6'!R162</f>
        <v>2.6889140282741297</v>
      </c>
      <c r="E392" s="299" t="str">
        <f>CONCATENATE("(",ROUND((D392/$H394)*100,1),")")</f>
        <v>(6.2)</v>
      </c>
      <c r="F392" s="302">
        <f>'Ind T6'!S162</f>
        <v>1.4445017125218622</v>
      </c>
      <c r="G392" s="299" t="str">
        <f>CONCATENATE("(",ROUND((F392/$H394)*100,1),")")</f>
        <v>(3.3)</v>
      </c>
      <c r="H392" s="302">
        <f>SUM(B392,D392,F392)</f>
        <v>19.552402991061086</v>
      </c>
      <c r="I392" s="299" t="str">
        <f>CONCATENATE("(",ROUND((H392/$H394)*100,1),")")</f>
        <v>(45)</v>
      </c>
      <c r="K392" s="302">
        <f>B397-B392</f>
        <v>-0.40784342453647149</v>
      </c>
      <c r="L392" s="302">
        <f>D397-D392</f>
        <v>0.3218293671900887</v>
      </c>
      <c r="M392" s="302">
        <f>F397-F392</f>
        <v>3.7342717329407416E-2</v>
      </c>
      <c r="N392" s="302">
        <f>SUM(K392:M392)</f>
        <v>-4.8671340016975373E-2</v>
      </c>
    </row>
    <row r="393" spans="1:14" x14ac:dyDescent="0.2">
      <c r="A393" s="282" t="s">
        <v>365</v>
      </c>
      <c r="B393" s="302">
        <f>'Ind T6'!Q161</f>
        <v>12.011037412667859</v>
      </c>
      <c r="C393" s="299" t="str">
        <f>CONCATENATE("(",ROUND((B393/$H394)*100,1),")")</f>
        <v>(27.7)</v>
      </c>
      <c r="D393" s="302">
        <f>'Ind T6'!R161</f>
        <v>10.677738502924594</v>
      </c>
      <c r="E393" s="299" t="str">
        <f>CONCATENATE("(",ROUND((D393/$H394)*100,1),")")</f>
        <v>(24.6)</v>
      </c>
      <c r="F393" s="302">
        <f>'Ind T6'!S161</f>
        <v>1.1608210933464103</v>
      </c>
      <c r="G393" s="299" t="str">
        <f>CONCATENATE("(",ROUND((F393/$H394)*100,1),")")</f>
        <v>(2.7)</v>
      </c>
      <c r="H393" s="302">
        <f t="shared" ref="H393" si="295">SUM(B393,D393,F393)</f>
        <v>23.849597008938861</v>
      </c>
      <c r="I393" s="299" t="str">
        <f>CONCATENATE("(",ROUND((H393/$H394)*100,1),")")</f>
        <v>(55)</v>
      </c>
      <c r="K393" s="302">
        <f t="shared" ref="K393:K394" si="296">B398-B393</f>
        <v>0.17907495605186163</v>
      </c>
      <c r="L393" s="302">
        <f t="shared" ref="L393:L394" si="297">D398-D393</f>
        <v>0.16385062073385548</v>
      </c>
      <c r="M393" s="302">
        <f t="shared" ref="M393:M394" si="298">F398-F393</f>
        <v>2.6745763231251996E-2</v>
      </c>
      <c r="N393" s="302">
        <f t="shared" ref="N393:N394" si="299">SUM(K393:M393)</f>
        <v>0.36967134001696911</v>
      </c>
    </row>
    <row r="394" spans="1:14" x14ac:dyDescent="0.2">
      <c r="A394" s="282" t="s">
        <v>363</v>
      </c>
      <c r="B394" s="302">
        <f>SUM(B392:B393)</f>
        <v>27.430024662932951</v>
      </c>
      <c r="C394" s="299" t="str">
        <f>CONCATENATE("(",ROUND((B394/$H394)*100,1),")")</f>
        <v>(63.2)</v>
      </c>
      <c r="D394" s="302">
        <f>SUM(D392:D393)</f>
        <v>13.366652531198724</v>
      </c>
      <c r="E394" s="299" t="str">
        <f>CONCATENATE("(",ROUND((D394/$H394)*100,1),")")</f>
        <v>(30.8)</v>
      </c>
      <c r="F394" s="302">
        <f>SUM(F392:F393)</f>
        <v>2.6053228058682727</v>
      </c>
      <c r="G394" s="299" t="str">
        <f>CONCATENATE("(",ROUND((F394/$H394)*100,1),")")</f>
        <v>(6)</v>
      </c>
      <c r="H394" s="302">
        <f>SUM(H392:H393)</f>
        <v>43.401999999999944</v>
      </c>
      <c r="I394" s="299" t="str">
        <f>CONCATENATE("(",ROUND((H394/$H394)*100,1),")")</f>
        <v>(100)</v>
      </c>
      <c r="K394" s="302">
        <f t="shared" si="296"/>
        <v>-0.22876846848460985</v>
      </c>
      <c r="L394" s="302">
        <f t="shared" si="297"/>
        <v>0.48567998792394462</v>
      </c>
      <c r="M394" s="302">
        <f t="shared" si="298"/>
        <v>6.4088480560659189E-2</v>
      </c>
      <c r="N394" s="302">
        <f t="shared" si="299"/>
        <v>0.32099999999999396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15.011143825728622</v>
      </c>
      <c r="C397" s="299" t="str">
        <f>CONCATENATE("(",ROUND((B397/$H399)*100,1),")")</f>
        <v>(34.3)</v>
      </c>
      <c r="D397" s="302">
        <f>'Ind T6'!W162</f>
        <v>3.0107433954642184</v>
      </c>
      <c r="E397" s="299" t="str">
        <f>CONCATENATE("(",ROUND((D397/$H399)*100,1),")")</f>
        <v>(6.9)</v>
      </c>
      <c r="F397" s="302">
        <f>'Ind T6'!X162</f>
        <v>1.4818444298512696</v>
      </c>
      <c r="G397" s="299" t="str">
        <f>CONCATENATE("(",ROUND((F397/$H399)*100,1),")")</f>
        <v>(3.4)</v>
      </c>
      <c r="H397" s="302">
        <f>SUM(B397,D397,F397)</f>
        <v>19.503731651044109</v>
      </c>
      <c r="I397" s="299" t="str">
        <f>CONCATENATE("(",ROUND((H397/$H399)*100,1),")")</f>
        <v>(44.6)</v>
      </c>
      <c r="K397" s="302">
        <f>B397-B387</f>
        <v>-0.30100708883443161</v>
      </c>
      <c r="L397" s="302">
        <f>D397-D387</f>
        <v>0.52799694930573704</v>
      </c>
      <c r="M397" s="302">
        <f>F397-F387</f>
        <v>7.7588405741973343E-2</v>
      </c>
      <c r="N397" s="302">
        <f>SUM(K397:M397)</f>
        <v>0.30457826621327877</v>
      </c>
    </row>
    <row r="398" spans="1:14" x14ac:dyDescent="0.2">
      <c r="A398" s="282" t="s">
        <v>365</v>
      </c>
      <c r="B398" s="302">
        <f>'Ind T6'!V161</f>
        <v>12.190112368719721</v>
      </c>
      <c r="C398" s="299" t="str">
        <f>CONCATENATE("(",ROUND((B398/$H399)*100,1),")")</f>
        <v>(27.9)</v>
      </c>
      <c r="D398" s="302">
        <f>'Ind T6'!W161</f>
        <v>10.84158912365845</v>
      </c>
      <c r="E398" s="299" t="str">
        <f>CONCATENATE("(",ROUND((D398/$H399)*100,1),")")</f>
        <v>(24.8)</v>
      </c>
      <c r="F398" s="302">
        <f>'Ind T6'!X161</f>
        <v>1.1875668565776623</v>
      </c>
      <c r="G398" s="299" t="str">
        <f>CONCATENATE("(",ROUND((F398/$H399)*100,1),")")</f>
        <v>(2.7)</v>
      </c>
      <c r="H398" s="302">
        <f t="shared" ref="H398" si="300">SUM(B398,D398,F398)</f>
        <v>24.219268348955829</v>
      </c>
      <c r="I398" s="299" t="str">
        <f>CONCATENATE("(",ROUND((H398/$H399)*100,1),")")</f>
        <v>(55.4)</v>
      </c>
      <c r="K398" s="302">
        <f t="shared" ref="K398:K399" si="301">B398-B388</f>
        <v>0.50263893529409209</v>
      </c>
      <c r="L398" s="302">
        <f t="shared" ref="L398:L399" si="302">D398-D388</f>
        <v>0.47313555328416257</v>
      </c>
      <c r="M398" s="302">
        <f t="shared" ref="M398:M399" si="303">F398-F388</f>
        <v>5.964724520839737E-2</v>
      </c>
      <c r="N398" s="302">
        <f t="shared" ref="N398:N399" si="304">SUM(K398:M398)</f>
        <v>1.035421733786652</v>
      </c>
    </row>
    <row r="399" spans="1:14" x14ac:dyDescent="0.2">
      <c r="A399" s="282" t="s">
        <v>363</v>
      </c>
      <c r="B399" s="302">
        <f>SUM(B397:B398)</f>
        <v>27.201256194448341</v>
      </c>
      <c r="C399" s="299" t="str">
        <f>CONCATENATE("(",ROUND((B399/$H399)*100,1),")")</f>
        <v>(62.2)</v>
      </c>
      <c r="D399" s="302">
        <f>SUM(D397:D398)</f>
        <v>13.852332519122669</v>
      </c>
      <c r="E399" s="299" t="str">
        <f>CONCATENATE("(",ROUND((D399/$H399)*100,1),")")</f>
        <v>(31.7)</v>
      </c>
      <c r="F399" s="302">
        <f>SUM(F397:F398)</f>
        <v>2.6694112864289319</v>
      </c>
      <c r="G399" s="299" t="str">
        <f>CONCATENATE("(",ROUND((F399/$H399)*100,1),")")</f>
        <v>(6.1)</v>
      </c>
      <c r="H399" s="302">
        <f>SUM(H397:H398)</f>
        <v>43.722999999999942</v>
      </c>
      <c r="I399" s="299" t="str">
        <f>CONCATENATE("(",ROUND((H399/$H399)*100,1),")")</f>
        <v>(100)</v>
      </c>
      <c r="K399" s="302">
        <f t="shared" si="301"/>
        <v>0.2016318464596587</v>
      </c>
      <c r="L399" s="302">
        <f t="shared" si="302"/>
        <v>1.0011325025899005</v>
      </c>
      <c r="M399" s="302">
        <f t="shared" si="303"/>
        <v>0.13723565095037094</v>
      </c>
      <c r="N399" s="302">
        <f t="shared" si="304"/>
        <v>1.3399999999999301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13.40610125045815</v>
      </c>
      <c r="C408" s="299" t="str">
        <f>CONCATENATE("(",ROUND((B408/$H410)*100,1),")")</f>
        <v>(17.8)</v>
      </c>
      <c r="D408" s="302">
        <f>'Ind T6'!M171</f>
        <v>5.3491483758038774</v>
      </c>
      <c r="E408" s="299" t="str">
        <f>CONCATENATE("(",ROUND((D408/$H410)*100,1),")")</f>
        <v>(7.1)</v>
      </c>
      <c r="F408" s="302">
        <f>'Ind T6'!N171</f>
        <v>1.4049899705407383</v>
      </c>
      <c r="G408" s="299" t="str">
        <f>CONCATENATE("(",ROUND((F408/$H410)*100,1),")")</f>
        <v>(1.9)</v>
      </c>
      <c r="H408" s="302">
        <f>SUM(B408,D408,F408)</f>
        <v>20.160239596802768</v>
      </c>
      <c r="I408" s="299" t="str">
        <f>CONCATENATE("(",ROUND((H408/$H410)*100,1),")")</f>
        <v>(26.8)</v>
      </c>
      <c r="K408" s="302">
        <f>B413-B408</f>
        <v>0.10251425992000307</v>
      </c>
      <c r="L408" s="302">
        <f>D413-D408</f>
        <v>0.18548970835171641</v>
      </c>
      <c r="M408" s="302">
        <f>F413-F408</f>
        <v>5.7375391757204852E-2</v>
      </c>
      <c r="N408" s="302">
        <f>SUM(K408:M408)</f>
        <v>0.34537936002892433</v>
      </c>
    </row>
    <row r="409" spans="1:14" x14ac:dyDescent="0.2">
      <c r="A409" s="282" t="s">
        <v>365</v>
      </c>
      <c r="B409" s="302">
        <f>'Ind T6'!L170</f>
        <v>19.324823367975927</v>
      </c>
      <c r="C409" s="299" t="str">
        <f>CONCATENATE("(",ROUND((B409/$H410)*100,1),")")</f>
        <v>(25.7)</v>
      </c>
      <c r="D409" s="302">
        <f>'Ind T6'!M170</f>
        <v>30.35418097246076</v>
      </c>
      <c r="E409" s="299" t="str">
        <f>CONCATENATE("(",ROUND((D409/$H410)*100,1),")")</f>
        <v>(40.4)</v>
      </c>
      <c r="F409" s="302">
        <f>'Ind T6'!N170</f>
        <v>5.2817560627605475</v>
      </c>
      <c r="G409" s="299" t="str">
        <f>CONCATENATE("(",ROUND((F409/$H410)*100,1),")")</f>
        <v>(7)</v>
      </c>
      <c r="H409" s="302">
        <f t="shared" ref="H409" si="305">SUM(B409,D409,F409)</f>
        <v>54.960760403197241</v>
      </c>
      <c r="I409" s="299" t="str">
        <f>CONCATENATE("(",ROUND((H409/$H410)*100,1),")")</f>
        <v>(73.2)</v>
      </c>
      <c r="K409" s="302">
        <f t="shared" ref="K409:K410" si="306">B414-B409</f>
        <v>0.8439934035016563</v>
      </c>
      <c r="L409" s="302">
        <f t="shared" ref="L409:L410" si="307">D414-D409</f>
        <v>-3.022116485849935E-2</v>
      </c>
      <c r="M409" s="302">
        <f t="shared" ref="M409:M410" si="308">F414-F409</f>
        <v>0.17084840132786017</v>
      </c>
      <c r="N409" s="302">
        <f t="shared" ref="N409:N410" si="309">SUM(K409:M409)</f>
        <v>0.98462063997101712</v>
      </c>
    </row>
    <row r="410" spans="1:14" x14ac:dyDescent="0.2">
      <c r="A410" s="282" t="s">
        <v>363</v>
      </c>
      <c r="B410" s="302">
        <f>SUM(B408:B409)</f>
        <v>32.730924618434074</v>
      </c>
      <c r="C410" s="299" t="str">
        <f>CONCATENATE("(",ROUND((B410/$H410)*100,1),")")</f>
        <v>(43.6)</v>
      </c>
      <c r="D410" s="302">
        <f>SUM(D408:D409)</f>
        <v>35.703329348264639</v>
      </c>
      <c r="E410" s="299" t="str">
        <f>CONCATENATE("(",ROUND((D410/$H410)*100,1),")")</f>
        <v>(47.5)</v>
      </c>
      <c r="F410" s="302">
        <f>SUM(F408:F409)</f>
        <v>6.6867460333012856</v>
      </c>
      <c r="G410" s="299" t="str">
        <f>CONCATENATE("(",ROUND((F410/$H410)*100,1),")")</f>
        <v>(8.9)</v>
      </c>
      <c r="H410" s="302">
        <f>SUM(H408:H409)</f>
        <v>75.121000000000009</v>
      </c>
      <c r="I410" s="299" t="str">
        <f>CONCATENATE("(",ROUND((H410/$H410)*100,1),")")</f>
        <v>(100)</v>
      </c>
      <c r="K410" s="302">
        <f t="shared" si="306"/>
        <v>0.94650766342166293</v>
      </c>
      <c r="L410" s="302">
        <f t="shared" si="307"/>
        <v>0.15526854349321439</v>
      </c>
      <c r="M410" s="302">
        <f t="shared" si="308"/>
        <v>0.22822379308506502</v>
      </c>
      <c r="N410" s="302">
        <f t="shared" si="309"/>
        <v>1.3299999999999423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13.508615510378153</v>
      </c>
      <c r="C413" s="299" t="str">
        <f>CONCATENATE("(",ROUND((B413/$H415)*100,1),")")</f>
        <v>(17.7)</v>
      </c>
      <c r="D413" s="302">
        <f>'Ind T6'!R171</f>
        <v>5.5346380841555938</v>
      </c>
      <c r="E413" s="299" t="str">
        <f>CONCATENATE("(",ROUND((D413/$H415)*100,1),")")</f>
        <v>(7.2)</v>
      </c>
      <c r="F413" s="302">
        <f>'Ind T6'!S171</f>
        <v>1.4623653622979431</v>
      </c>
      <c r="G413" s="299" t="str">
        <f>CONCATENATE("(",ROUND((F413/$H415)*100,1),")")</f>
        <v>(1.9)</v>
      </c>
      <c r="H413" s="302">
        <f>SUM(B413,D413,F413)</f>
        <v>20.50561895683169</v>
      </c>
      <c r="I413" s="299" t="str">
        <f>CONCATENATE("(",ROUND((H413/$H415)*100,1),")")</f>
        <v>(26.8)</v>
      </c>
      <c r="K413" s="302">
        <f>B418-B413</f>
        <v>0.39163445741278835</v>
      </c>
      <c r="L413" s="302">
        <f>D418-D413</f>
        <v>0.43436138318718331</v>
      </c>
      <c r="M413" s="302">
        <f>F418-F413</f>
        <v>0.1288563467747621</v>
      </c>
      <c r="N413" s="302">
        <f>SUM(K413:M413)</f>
        <v>0.95485218737473376</v>
      </c>
    </row>
    <row r="414" spans="1:14" x14ac:dyDescent="0.2">
      <c r="A414" s="282" t="s">
        <v>365</v>
      </c>
      <c r="B414" s="302">
        <f>'Ind T6'!Q170</f>
        <v>20.168816771477584</v>
      </c>
      <c r="C414" s="299" t="str">
        <f>CONCATENATE("(",ROUND((B414/$H415)*100,1),")")</f>
        <v>(26.4)</v>
      </c>
      <c r="D414" s="302">
        <f>'Ind T6'!R170</f>
        <v>30.323959807602261</v>
      </c>
      <c r="E414" s="299" t="str">
        <f>CONCATENATE("(",ROUND((D414/$H415)*100,1),")")</f>
        <v>(39.7)</v>
      </c>
      <c r="F414" s="302">
        <f>'Ind T6'!S170</f>
        <v>5.4526044640884077</v>
      </c>
      <c r="G414" s="299" t="str">
        <f>CONCATENATE("(",ROUND((F414/$H415)*100,1),")")</f>
        <v>(7.1)</v>
      </c>
      <c r="H414" s="302">
        <f t="shared" ref="H414" si="310">SUM(B414,D414,F414)</f>
        <v>55.945381043168254</v>
      </c>
      <c r="I414" s="299" t="str">
        <f>CONCATENATE("(",ROUND((H414/$H415)*100,1),")")</f>
        <v>(73.2)</v>
      </c>
      <c r="K414" s="302">
        <f t="shared" ref="K414:K415" si="311">B419-B414</f>
        <v>2.1098216017477078</v>
      </c>
      <c r="L414" s="302">
        <f t="shared" ref="L414:L415" si="312">D419-D414</f>
        <v>0.29593334841305108</v>
      </c>
      <c r="M414" s="302">
        <f t="shared" ref="M414:M415" si="313">F419-F414</f>
        <v>0.31139286246453768</v>
      </c>
      <c r="N414" s="302">
        <f t="shared" ref="N414:N415" si="314">SUM(K414:M414)</f>
        <v>2.7171478126252966</v>
      </c>
    </row>
    <row r="415" spans="1:14" x14ac:dyDescent="0.2">
      <c r="A415" s="282" t="s">
        <v>363</v>
      </c>
      <c r="B415" s="302">
        <f>SUM(B413:B414)</f>
        <v>33.677432281855737</v>
      </c>
      <c r="C415" s="299" t="str">
        <f>CONCATENATE("(",ROUND((B415/$H415)*100,1),")")</f>
        <v>(44.1)</v>
      </c>
      <c r="D415" s="302">
        <f>SUM(D413:D414)</f>
        <v>35.858597891757853</v>
      </c>
      <c r="E415" s="299" t="str">
        <f>CONCATENATE("(",ROUND((D415/$H415)*100,1),")")</f>
        <v>(46.9)</v>
      </c>
      <c r="F415" s="302">
        <f>SUM(F413:F414)</f>
        <v>6.9149698263863506</v>
      </c>
      <c r="G415" s="299" t="str">
        <f>CONCATENATE("(",ROUND((F415/$H415)*100,1),")")</f>
        <v>(9)</v>
      </c>
      <c r="H415" s="302">
        <f>SUM(H413:H414)</f>
        <v>76.450999999999937</v>
      </c>
      <c r="I415" s="299" t="str">
        <f>CONCATENATE("(",ROUND((H415/$H415)*100,1),")")</f>
        <v>(100)</v>
      </c>
      <c r="K415" s="302">
        <f t="shared" si="311"/>
        <v>2.5014560591604962</v>
      </c>
      <c r="L415" s="302">
        <f t="shared" si="312"/>
        <v>0.73029473160023883</v>
      </c>
      <c r="M415" s="302">
        <f t="shared" si="313"/>
        <v>0.44024920923930022</v>
      </c>
      <c r="N415" s="302">
        <f t="shared" si="314"/>
        <v>3.6720000000000352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13.900249967790941</v>
      </c>
      <c r="C418" s="299" t="str">
        <f>CONCATENATE("(",ROUND((B418/$H420)*100,1),")")</f>
        <v>(17.3)</v>
      </c>
      <c r="D418" s="302">
        <f>'Ind T6'!W171</f>
        <v>5.9689994673427771</v>
      </c>
      <c r="E418" s="299" t="str">
        <f>CONCATENATE("(",ROUND((D418/$H420)*100,1),")")</f>
        <v>(7.4)</v>
      </c>
      <c r="F418" s="302">
        <f>'Ind T6'!X171</f>
        <v>1.5912217090727052</v>
      </c>
      <c r="G418" s="299" t="str">
        <f>CONCATENATE("(",ROUND((F418/$H420)*100,1),")")</f>
        <v>(2)</v>
      </c>
      <c r="H418" s="302">
        <f>SUM(B418,D418,F418)</f>
        <v>21.460471144206423</v>
      </c>
      <c r="I418" s="299" t="str">
        <f>CONCATENATE("(",ROUND((H418/$H420)*100,1),")")</f>
        <v>(26.8)</v>
      </c>
      <c r="K418" s="302">
        <f>B418-B408</f>
        <v>0.49414871733279142</v>
      </c>
      <c r="L418" s="302">
        <f>D418-D408</f>
        <v>0.61985109153889972</v>
      </c>
      <c r="M418" s="302">
        <f>F418-F408</f>
        <v>0.18623173853196695</v>
      </c>
      <c r="N418" s="302">
        <f>SUM(K418:M418)</f>
        <v>1.3002315474036581</v>
      </c>
    </row>
    <row r="419" spans="1:14" x14ac:dyDescent="0.2">
      <c r="A419" s="282" t="s">
        <v>365</v>
      </c>
      <c r="B419" s="302">
        <f>'Ind T6'!V170</f>
        <v>22.278638373225292</v>
      </c>
      <c r="C419" s="299" t="str">
        <f>CONCATENATE("(",ROUND((B419/$H420)*100,1),")")</f>
        <v>(27.8)</v>
      </c>
      <c r="D419" s="302">
        <f>'Ind T6'!W170</f>
        <v>30.619893156015312</v>
      </c>
      <c r="E419" s="299" t="str">
        <f>CONCATENATE("(",ROUND((D419/$H420)*100,1),")")</f>
        <v>(38.2)</v>
      </c>
      <c r="F419" s="302">
        <f>'Ind T6'!X170</f>
        <v>5.7639973265529454</v>
      </c>
      <c r="G419" s="299" t="str">
        <f>CONCATENATE("(",ROUND((F419/$H420)*100,1),")")</f>
        <v>(7.2)</v>
      </c>
      <c r="H419" s="302">
        <f t="shared" ref="H419" si="315">SUM(B419,D419,F419)</f>
        <v>58.662528855793546</v>
      </c>
      <c r="I419" s="299" t="str">
        <f>CONCATENATE("(",ROUND((H419/$H420)*100,1),")")</f>
        <v>(73.2)</v>
      </c>
      <c r="K419" s="302">
        <f t="shared" ref="K419:K420" si="316">B419-B409</f>
        <v>2.9538150052493641</v>
      </c>
      <c r="L419" s="302">
        <f t="shared" ref="L419:L420" si="317">D419-D409</f>
        <v>0.26571218355455173</v>
      </c>
      <c r="M419" s="302">
        <f t="shared" ref="M419:M420" si="318">F419-F409</f>
        <v>0.48224126379239785</v>
      </c>
      <c r="N419" s="302">
        <f t="shared" ref="N419:N420" si="319">SUM(K419:M419)</f>
        <v>3.7017684525963137</v>
      </c>
    </row>
    <row r="420" spans="1:14" x14ac:dyDescent="0.2">
      <c r="A420" s="282" t="s">
        <v>363</v>
      </c>
      <c r="B420" s="302">
        <f>SUM(B418:B419)</f>
        <v>36.178888341016233</v>
      </c>
      <c r="C420" s="299" t="str">
        <f>CONCATENATE("(",ROUND((B420/$H420)*100,1),")")</f>
        <v>(45.2)</v>
      </c>
      <c r="D420" s="302">
        <f>SUM(D418:D419)</f>
        <v>36.588892623358092</v>
      </c>
      <c r="E420" s="299" t="str">
        <f>CONCATENATE("(",ROUND((D420/$H420)*100,1),")")</f>
        <v>(45.7)</v>
      </c>
      <c r="F420" s="302">
        <f>SUM(F418:F419)</f>
        <v>7.3552190356256508</v>
      </c>
      <c r="G420" s="299" t="str">
        <f>CONCATENATE("(",ROUND((F420/$H420)*100,1),")")</f>
        <v>(9.2)</v>
      </c>
      <c r="H420" s="302">
        <f>SUM(H418:H419)</f>
        <v>80.122999999999962</v>
      </c>
      <c r="I420" s="299" t="str">
        <f>CONCATENATE("(",ROUND((H420/$H420)*100,1),")")</f>
        <v>(100)</v>
      </c>
      <c r="K420" s="302">
        <f t="shared" si="316"/>
        <v>3.4479637225821591</v>
      </c>
      <c r="L420" s="302">
        <f t="shared" si="317"/>
        <v>0.88556327509345323</v>
      </c>
      <c r="M420" s="302">
        <f t="shared" si="318"/>
        <v>0.66847300232436524</v>
      </c>
      <c r="N420" s="302">
        <f t="shared" si="319"/>
        <v>5.0019999999999776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15.427092485141765</v>
      </c>
      <c r="C429" s="299" t="str">
        <f>CONCATENATE("(",ROUND((B429/$H431)*100,1),")")</f>
        <v>(13)</v>
      </c>
      <c r="D429" s="302">
        <f>'Ind T6'!M180</f>
        <v>6.2571955362859688</v>
      </c>
      <c r="E429" s="299" t="str">
        <f>CONCATENATE("(",ROUND((D429/$H431)*100,1),")")</f>
        <v>(5.3)</v>
      </c>
      <c r="F429" s="302">
        <f>'Ind T6'!N180</f>
        <v>4.2945013986473342</v>
      </c>
      <c r="G429" s="299" t="str">
        <f>CONCATENATE("(",ROUND((F429/$H431)*100,1),")")</f>
        <v>(3.6)</v>
      </c>
      <c r="H429" s="302">
        <f>SUM(B429,D429,F429)</f>
        <v>25.978789420075067</v>
      </c>
      <c r="I429" s="299" t="str">
        <f>CONCATENATE("(",ROUND((H429/$H431)*100,1),")")</f>
        <v>(21.9)</v>
      </c>
      <c r="K429" s="302">
        <f>B434-B429</f>
        <v>1.4656637466261646</v>
      </c>
      <c r="L429" s="302">
        <f>D434-D429</f>
        <v>0.69699436827126338</v>
      </c>
      <c r="M429" s="302">
        <f>F434-F429</f>
        <v>0.25049198554458574</v>
      </c>
      <c r="N429" s="302">
        <f>SUM(K429:M429)</f>
        <v>2.4131501004420137</v>
      </c>
    </row>
    <row r="430" spans="1:14" x14ac:dyDescent="0.2">
      <c r="A430" s="282" t="s">
        <v>365</v>
      </c>
      <c r="B430" s="302">
        <f>'Ind T6'!L179</f>
        <v>40.581550368028068</v>
      </c>
      <c r="C430" s="299" t="str">
        <f>CONCATENATE("(",ROUND((B430/$H431)*100,1),")")</f>
        <v>(34.2)</v>
      </c>
      <c r="D430" s="302">
        <f>'Ind T6'!M179</f>
        <v>45.034966678429356</v>
      </c>
      <c r="E430" s="299" t="str">
        <f>CONCATENATE("(",ROUND((D430/$H431)*100,1),")")</f>
        <v>(37.9)</v>
      </c>
      <c r="F430" s="302">
        <f>'Ind T6'!N179</f>
        <v>7.2356935334673738</v>
      </c>
      <c r="G430" s="299" t="str">
        <f>CONCATENATE("(",ROUND((F430/$H431)*100,1),")")</f>
        <v>(6.1)</v>
      </c>
      <c r="H430" s="302">
        <f t="shared" ref="H430" si="320">SUM(B430,D430,F430)</f>
        <v>92.852210579924801</v>
      </c>
      <c r="I430" s="299" t="str">
        <f>CONCATENATE("(",ROUND((H430/$H431)*100,1),")")</f>
        <v>(78.1)</v>
      </c>
      <c r="K430" s="302">
        <f t="shared" ref="K430:K431" si="321">B435-B430</f>
        <v>4.7999547208421944</v>
      </c>
      <c r="L430" s="302">
        <f t="shared" ref="L430:L431" si="322">D435-D430</f>
        <v>2.5293209116232802</v>
      </c>
      <c r="M430" s="302">
        <f t="shared" ref="M430:M431" si="323">F435-F430</f>
        <v>1.0665742670926166</v>
      </c>
      <c r="N430" s="302">
        <f t="shared" ref="N430:N431" si="324">SUM(K430:M430)</f>
        <v>8.3958498995580904</v>
      </c>
    </row>
    <row r="431" spans="1:14" x14ac:dyDescent="0.2">
      <c r="A431" s="282" t="s">
        <v>363</v>
      </c>
      <c r="B431" s="302">
        <f>SUM(B429:B430)</f>
        <v>56.008642853169832</v>
      </c>
      <c r="C431" s="299" t="str">
        <f>CONCATENATE("(",ROUND((B431/$H431)*100,1),")")</f>
        <v>(47.1)</v>
      </c>
      <c r="D431" s="302">
        <f>SUM(D429:D430)</f>
        <v>51.292162214715326</v>
      </c>
      <c r="E431" s="299" t="str">
        <f>CONCATENATE("(",ROUND((D431/$H431)*100,1),")")</f>
        <v>(43.2)</v>
      </c>
      <c r="F431" s="302">
        <f>SUM(F429:F430)</f>
        <v>11.530194932114707</v>
      </c>
      <c r="G431" s="299" t="str">
        <f>CONCATENATE("(",ROUND((F431/$H431)*100,1),")")</f>
        <v>(9.7)</v>
      </c>
      <c r="H431" s="302">
        <f>SUM(H429:H430)</f>
        <v>118.83099999999988</v>
      </c>
      <c r="I431" s="299" t="str">
        <f>CONCATENATE("(",ROUND((H431/$H431)*100,1),")")</f>
        <v>(100)</v>
      </c>
      <c r="K431" s="302">
        <f t="shared" si="321"/>
        <v>6.2656184674683573</v>
      </c>
      <c r="L431" s="302">
        <f t="shared" si="322"/>
        <v>3.2263152798945427</v>
      </c>
      <c r="M431" s="302">
        <f t="shared" si="323"/>
        <v>1.3170662526372041</v>
      </c>
      <c r="N431" s="302">
        <f t="shared" si="324"/>
        <v>10.809000000000104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16.89275623176793</v>
      </c>
      <c r="C434" s="299" t="str">
        <f>CONCATENATE("(",ROUND((B434/$H436)*100,1),")")</f>
        <v>(13)</v>
      </c>
      <c r="D434" s="302">
        <f>'Ind T6'!R180</f>
        <v>6.9541899045572322</v>
      </c>
      <c r="E434" s="299" t="str">
        <f>CONCATENATE("(",ROUND((D434/$H436)*100,1),")")</f>
        <v>(5.4)</v>
      </c>
      <c r="F434" s="302">
        <f>'Ind T6'!S180</f>
        <v>4.5449933841919199</v>
      </c>
      <c r="G434" s="299" t="str">
        <f>CONCATENATE("(",ROUND((F434/$H436)*100,1),")")</f>
        <v>(3.5)</v>
      </c>
      <c r="H434" s="302">
        <f>SUM(B434,D434,F434)</f>
        <v>28.391939520517081</v>
      </c>
      <c r="I434" s="299" t="str">
        <f>CONCATENATE("(",ROUND((H434/$H436)*100,1),")")</f>
        <v>(21.9)</v>
      </c>
      <c r="K434" s="302">
        <f>B439-B434</f>
        <v>2.3168771140419828</v>
      </c>
      <c r="L434" s="302">
        <f>D439-D434</f>
        <v>1.1707779498633801</v>
      </c>
      <c r="M434" s="302">
        <f>F439-F434</f>
        <v>0.21700979186130809</v>
      </c>
      <c r="N434" s="302">
        <f>SUM(K434:M434)</f>
        <v>3.704664855766671</v>
      </c>
    </row>
    <row r="435" spans="1:14" x14ac:dyDescent="0.2">
      <c r="A435" s="282" t="s">
        <v>365</v>
      </c>
      <c r="B435" s="302">
        <f>'Ind T6'!Q179</f>
        <v>45.381505088870263</v>
      </c>
      <c r="C435" s="299" t="str">
        <f>CONCATENATE("(",ROUND((B435/$H436)*100,1),")")</f>
        <v>(35)</v>
      </c>
      <c r="D435" s="302">
        <f>'Ind T6'!R179</f>
        <v>47.564287590052636</v>
      </c>
      <c r="E435" s="299" t="str">
        <f>CONCATENATE("(",ROUND((D435/$H436)*100,1),")")</f>
        <v>(36.7)</v>
      </c>
      <c r="F435" s="302">
        <f>'Ind T6'!S179</f>
        <v>8.3022678005599904</v>
      </c>
      <c r="G435" s="299" t="str">
        <f>CONCATENATE("(",ROUND((F435/$H436)*100,1),")")</f>
        <v>(6.4)</v>
      </c>
      <c r="H435" s="302">
        <f t="shared" ref="H435" si="325">SUM(B435,D435,F435)</f>
        <v>101.24806047948289</v>
      </c>
      <c r="I435" s="299" t="str">
        <f>CONCATENATE("(",ROUND((H435/$H436)*100,1),")")</f>
        <v>(78.1)</v>
      </c>
      <c r="K435" s="302">
        <f t="shared" ref="K435:K436" si="326">B440-B435</f>
        <v>8.1456827114563382</v>
      </c>
      <c r="L435" s="302">
        <f t="shared" ref="L435:L436" si="327">D440-D435</f>
        <v>2.5349734478567925</v>
      </c>
      <c r="M435" s="302">
        <f t="shared" ref="M435:M436" si="328">F440-F435</f>
        <v>1.8286789849202219</v>
      </c>
      <c r="N435" s="302">
        <f t="shared" ref="N435:N436" si="329">SUM(K435:M435)</f>
        <v>12.509335144233352</v>
      </c>
    </row>
    <row r="436" spans="1:14" x14ac:dyDescent="0.2">
      <c r="A436" s="282" t="s">
        <v>363</v>
      </c>
      <c r="B436" s="302">
        <f>SUM(B434:B435)</f>
        <v>62.274261320638189</v>
      </c>
      <c r="C436" s="299" t="str">
        <f>CONCATENATE("(",ROUND((B436/$H436)*100,1),")")</f>
        <v>(48)</v>
      </c>
      <c r="D436" s="302">
        <f>SUM(D434:D435)</f>
        <v>54.518477494609868</v>
      </c>
      <c r="E436" s="299" t="str">
        <f>CONCATENATE("(",ROUND((D436/$H436)*100,1),")")</f>
        <v>(42.1)</v>
      </c>
      <c r="F436" s="302">
        <f>SUM(F434:F435)</f>
        <v>12.847261184751911</v>
      </c>
      <c r="G436" s="299" t="str">
        <f>CONCATENATE("(",ROUND((F436/$H436)*100,1),")")</f>
        <v>(9.9)</v>
      </c>
      <c r="H436" s="302">
        <f>SUM(H434:H435)</f>
        <v>129.63999999999996</v>
      </c>
      <c r="I436" s="299" t="str">
        <f>CONCATENATE("(",ROUND((H436/$H436)*100,1),")")</f>
        <v>(100)</v>
      </c>
      <c r="K436" s="302">
        <f t="shared" si="326"/>
        <v>10.462559825498332</v>
      </c>
      <c r="L436" s="302">
        <f t="shared" si="327"/>
        <v>3.7057513977201708</v>
      </c>
      <c r="M436" s="302">
        <f t="shared" si="328"/>
        <v>2.0456887767815282</v>
      </c>
      <c r="N436" s="302">
        <f t="shared" si="329"/>
        <v>16.214000000000031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19.209633345809912</v>
      </c>
      <c r="C439" s="299" t="str">
        <f>CONCATENATE("(",ROUND((B439/$H441)*100,1),")")</f>
        <v>(13.2)</v>
      </c>
      <c r="D439" s="302">
        <f>'Ind T6'!W180</f>
        <v>8.1249678544206123</v>
      </c>
      <c r="E439" s="299" t="str">
        <f>CONCATENATE("(",ROUND((D439/$H441)*100,1),")")</f>
        <v>(5.6)</v>
      </c>
      <c r="F439" s="302">
        <f>'Ind T6'!X180</f>
        <v>4.762003176053228</v>
      </c>
      <c r="G439" s="299" t="str">
        <f>CONCATENATE("(",ROUND((F439/$H441)*100,1),")")</f>
        <v>(3.3)</v>
      </c>
      <c r="H439" s="302">
        <f>SUM(B439,D439,F439)</f>
        <v>32.09660437628375</v>
      </c>
      <c r="I439" s="299" t="str">
        <f>CONCATENATE("(",ROUND((H439/$H441)*100,1),")")</f>
        <v>(22)</v>
      </c>
      <c r="K439" s="302">
        <f>B439-B429</f>
        <v>3.7825408606681474</v>
      </c>
      <c r="L439" s="302">
        <f>D439-D429</f>
        <v>1.8677723181346435</v>
      </c>
      <c r="M439" s="302">
        <f>F439-F429</f>
        <v>0.46750177740589383</v>
      </c>
      <c r="N439" s="302">
        <f>SUM(K439:M439)</f>
        <v>6.1178149562086848</v>
      </c>
    </row>
    <row r="440" spans="1:14" x14ac:dyDescent="0.2">
      <c r="A440" s="282" t="s">
        <v>365</v>
      </c>
      <c r="B440" s="302">
        <f>'Ind T6'!V179</f>
        <v>53.527187800326601</v>
      </c>
      <c r="C440" s="299" t="str">
        <f>CONCATENATE("(",ROUND((B440/$H441)*100,1),")")</f>
        <v>(36.7)</v>
      </c>
      <c r="D440" s="302">
        <f>'Ind T6'!W179</f>
        <v>50.099261037909429</v>
      </c>
      <c r="E440" s="299" t="str">
        <f>CONCATENATE("(",ROUND((D440/$H441)*100,1),")")</f>
        <v>(34.3)</v>
      </c>
      <c r="F440" s="302">
        <f>'Ind T6'!X179</f>
        <v>10.130946785480212</v>
      </c>
      <c r="G440" s="299" t="str">
        <f>CONCATENATE("(",ROUND((F440/$H441)*100,1),")")</f>
        <v>(6.9)</v>
      </c>
      <c r="H440" s="302">
        <f t="shared" ref="H440" si="330">SUM(B440,D440,F440)</f>
        <v>113.75739562371623</v>
      </c>
      <c r="I440" s="299" t="str">
        <f>CONCATENATE("(",ROUND((H440/$H441)*100,1),")")</f>
        <v>(78)</v>
      </c>
      <c r="K440" s="302">
        <f t="shared" ref="K440:K441" si="331">B440-B430</f>
        <v>12.945637432298533</v>
      </c>
      <c r="L440" s="302">
        <f t="shared" ref="L440:L441" si="332">D440-D430</f>
        <v>5.0642943594800727</v>
      </c>
      <c r="M440" s="302">
        <f t="shared" ref="M440:M441" si="333">F440-F430</f>
        <v>2.8952532520128385</v>
      </c>
      <c r="N440" s="302">
        <f t="shared" ref="N440:N441" si="334">SUM(K440:M440)</f>
        <v>20.905185043791445</v>
      </c>
    </row>
    <row r="441" spans="1:14" x14ac:dyDescent="0.2">
      <c r="A441" s="282" t="s">
        <v>363</v>
      </c>
      <c r="B441" s="302">
        <f>SUM(B439:B440)</f>
        <v>72.736821146136521</v>
      </c>
      <c r="C441" s="299" t="str">
        <f>CONCATENATE("(",ROUND((B441/$H441)*100,1),")")</f>
        <v>(49.9)</v>
      </c>
      <c r="D441" s="302">
        <f>SUM(D439:D440)</f>
        <v>58.224228892330039</v>
      </c>
      <c r="E441" s="299" t="str">
        <f>CONCATENATE("(",ROUND((D441/$H441)*100,1),")")</f>
        <v>(39.9)</v>
      </c>
      <c r="F441" s="302">
        <f>SUM(F439:F440)</f>
        <v>14.892949961533439</v>
      </c>
      <c r="G441" s="299" t="str">
        <f>CONCATENATE("(",ROUND((F441/$H441)*100,1),")")</f>
        <v>(10.2)</v>
      </c>
      <c r="H441" s="302">
        <f>SUM(H439:H440)</f>
        <v>145.85399999999998</v>
      </c>
      <c r="I441" s="299" t="str">
        <f>CONCATENATE("(",ROUND((H441/$H441)*100,1),")")</f>
        <v>(100)</v>
      </c>
      <c r="K441" s="302">
        <f t="shared" si="331"/>
        <v>16.728178292966689</v>
      </c>
      <c r="L441" s="302">
        <f t="shared" si="332"/>
        <v>6.9320666776147135</v>
      </c>
      <c r="M441" s="302">
        <f t="shared" si="333"/>
        <v>3.3627550294187323</v>
      </c>
      <c r="N441" s="302">
        <f t="shared" si="334"/>
        <v>27.023000000000135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4.6028974835908469</v>
      </c>
      <c r="C450" s="299" t="str">
        <f>CONCATENATE("(",ROUND((B450/$H452)*100,1),")")</f>
        <v>(18.3)</v>
      </c>
      <c r="D450" s="302">
        <f>'Ind T6'!M189</f>
        <v>3.227635922718016</v>
      </c>
      <c r="E450" s="299" t="str">
        <f>CONCATENATE("(",ROUND((D450/$H452)*100,1),")")</f>
        <v>(12.8)</v>
      </c>
      <c r="F450" s="302">
        <f>'Ind T6'!N189</f>
        <v>4.0785943351341007</v>
      </c>
      <c r="G450" s="299" t="str">
        <f>CONCATENATE("(",ROUND((F450/$H452)*100,1),")")</f>
        <v>(16.2)</v>
      </c>
      <c r="H450" s="302">
        <f>SUM(B450,D450,F450)</f>
        <v>11.909127741442964</v>
      </c>
      <c r="I450" s="299" t="str">
        <f>CONCATENATE("(",ROUND((H450/$H452)*100,1),")")</f>
        <v>(47.2)</v>
      </c>
      <c r="K450" s="302">
        <f>B455-B450</f>
        <v>0.71067066134565415</v>
      </c>
      <c r="L450" s="302">
        <f>D455-D450</f>
        <v>0.6086159580722792</v>
      </c>
      <c r="M450" s="302">
        <f>F455-F450</f>
        <v>0.66765779532044522</v>
      </c>
      <c r="N450" s="302">
        <f>SUM(K450:M450)</f>
        <v>1.9869444147383786</v>
      </c>
    </row>
    <row r="451" spans="1:14" x14ac:dyDescent="0.2">
      <c r="A451" s="282" t="s">
        <v>365</v>
      </c>
      <c r="B451" s="302">
        <f>'Ind T6'!L188</f>
        <v>2.8770790541918752</v>
      </c>
      <c r="C451" s="299" t="str">
        <f>CONCATENATE("(",ROUND((B451/$H452)*100,1),")")</f>
        <v>(11.4)</v>
      </c>
      <c r="D451" s="302">
        <f>'Ind T6'!M188</f>
        <v>6.1099243010410573</v>
      </c>
      <c r="E451" s="299" t="str">
        <f>CONCATENATE("(",ROUND((D451/$H452)*100,1),")")</f>
        <v>(24.2)</v>
      </c>
      <c r="F451" s="302">
        <f>'Ind T6'!N188</f>
        <v>4.3108689033240548</v>
      </c>
      <c r="G451" s="299" t="str">
        <f>CONCATENATE("(",ROUND((F451/$H452)*100,1),")")</f>
        <v>(17.1)</v>
      </c>
      <c r="H451" s="302">
        <f t="shared" ref="H451" si="335">SUM(B451,D451,F451)</f>
        <v>13.297872258556987</v>
      </c>
      <c r="I451" s="299" t="str">
        <f>CONCATENATE("(",ROUND((H451/$H452)*100,1),")")</f>
        <v>(52.8)</v>
      </c>
      <c r="K451" s="302">
        <f t="shared" ref="K451:K452" si="336">B456-B451</f>
        <v>0.33267962234912307</v>
      </c>
      <c r="L451" s="302">
        <f t="shared" ref="L451:L452" si="337">D456-D451</f>
        <v>1.003717329971364</v>
      </c>
      <c r="M451" s="302">
        <f t="shared" ref="M451:M452" si="338">F456-F451</f>
        <v>0.52565863294120341</v>
      </c>
      <c r="N451" s="302">
        <f t="shared" ref="N451:N452" si="339">SUM(K451:M451)</f>
        <v>1.8620555852616905</v>
      </c>
    </row>
    <row r="452" spans="1:14" x14ac:dyDescent="0.2">
      <c r="A452" s="282" t="s">
        <v>363</v>
      </c>
      <c r="B452" s="302">
        <f>SUM(B450:B451)</f>
        <v>7.4799765377827221</v>
      </c>
      <c r="C452" s="299" t="str">
        <f>CONCATENATE("(",ROUND((B452/$H452)*100,1),")")</f>
        <v>(29.7)</v>
      </c>
      <c r="D452" s="302">
        <f>SUM(D450:D451)</f>
        <v>9.3375602237590734</v>
      </c>
      <c r="E452" s="299" t="str">
        <f>CONCATENATE("(",ROUND((D452/$H452)*100,1),")")</f>
        <v>(37)</v>
      </c>
      <c r="F452" s="302">
        <f>SUM(F450:F451)</f>
        <v>8.3894632384581556</v>
      </c>
      <c r="G452" s="299" t="str">
        <f>CONCATENATE("(",ROUND((F452/$H452)*100,1),")")</f>
        <v>(33.3)</v>
      </c>
      <c r="H452" s="302">
        <f>SUM(H450:H451)</f>
        <v>25.206999999999951</v>
      </c>
      <c r="I452" s="299" t="str">
        <f>CONCATENATE("(",ROUND((H452/$H452)*100,1),")")</f>
        <v>(100)</v>
      </c>
      <c r="K452" s="302">
        <f t="shared" si="336"/>
        <v>1.0433502836947781</v>
      </c>
      <c r="L452" s="302">
        <f t="shared" si="337"/>
        <v>1.6123332880436436</v>
      </c>
      <c r="M452" s="302">
        <f t="shared" si="338"/>
        <v>1.1933164282616495</v>
      </c>
      <c r="N452" s="302">
        <f t="shared" si="339"/>
        <v>3.8490000000000713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5.3135681449365011</v>
      </c>
      <c r="C455" s="299" t="str">
        <f>CONCATENATE("(",ROUND((B455/$H457)*100,1),")")</f>
        <v>(18.3)</v>
      </c>
      <c r="D455" s="302">
        <f>'Ind T6'!R189</f>
        <v>3.8362518807902952</v>
      </c>
      <c r="E455" s="299" t="str">
        <f>CONCATENATE("(",ROUND((D455/$H457)*100,1),")")</f>
        <v>(13.2)</v>
      </c>
      <c r="F455" s="302">
        <f>'Ind T6'!S189</f>
        <v>4.746252130454546</v>
      </c>
      <c r="G455" s="299" t="str">
        <f>CONCATENATE("(",ROUND((F455/$H457)*100,1),")")</f>
        <v>(16.3)</v>
      </c>
      <c r="H455" s="302">
        <f>SUM(B455,D455,F455)</f>
        <v>13.896072156181344</v>
      </c>
      <c r="I455" s="299" t="str">
        <f>CONCATENATE("(",ROUND((H455/$H457)*100,1),")")</f>
        <v>(47.8)</v>
      </c>
      <c r="K455" s="302">
        <f>B460-B455</f>
        <v>0.71250707793573032</v>
      </c>
      <c r="L455" s="302">
        <f>D460-D455</f>
        <v>0.69223823165377896</v>
      </c>
      <c r="M455" s="302">
        <f>F460-F455</f>
        <v>0.82599137498778408</v>
      </c>
      <c r="N455" s="302">
        <f>SUM(K455:M455)</f>
        <v>2.2307366845772933</v>
      </c>
    </row>
    <row r="456" spans="1:14" x14ac:dyDescent="0.2">
      <c r="A456" s="282" t="s">
        <v>365</v>
      </c>
      <c r="B456" s="302">
        <f>'Ind T6'!Q188</f>
        <v>3.2097586765409982</v>
      </c>
      <c r="C456" s="299" t="str">
        <f>CONCATENATE("(",ROUND((B456/$H457)*100,1),")")</f>
        <v>(11)</v>
      </c>
      <c r="D456" s="302">
        <f>'Ind T6'!R188</f>
        <v>7.1136416310124213</v>
      </c>
      <c r="E456" s="299" t="str">
        <f>CONCATENATE("(",ROUND((D456/$H457)*100,1),")")</f>
        <v>(24.5)</v>
      </c>
      <c r="F456" s="302">
        <f>'Ind T6'!S188</f>
        <v>4.8365275362652582</v>
      </c>
      <c r="G456" s="299" t="str">
        <f>CONCATENATE("(",ROUND((F456/$H457)*100,1),")")</f>
        <v>(16.6)</v>
      </c>
      <c r="H456" s="302">
        <f t="shared" ref="H456" si="340">SUM(B456,D456,F456)</f>
        <v>15.159927843818679</v>
      </c>
      <c r="I456" s="299" t="str">
        <f>CONCATENATE("(",ROUND((H456/$H457)*100,1),")")</f>
        <v>(52.2)</v>
      </c>
      <c r="K456" s="302">
        <f t="shared" ref="K456:K457" si="341">B461-B456</f>
        <v>0.17908971429304454</v>
      </c>
      <c r="L456" s="302">
        <f t="shared" ref="L456:L457" si="342">D461-D456</f>
        <v>0.8814200206620999</v>
      </c>
      <c r="M456" s="302">
        <f t="shared" ref="M456:M457" si="343">F461-F456</f>
        <v>0.67675358046757061</v>
      </c>
      <c r="N456" s="302">
        <f t="shared" ref="N456:N457" si="344">SUM(K456:M456)</f>
        <v>1.7372633154227151</v>
      </c>
    </row>
    <row r="457" spans="1:14" x14ac:dyDescent="0.2">
      <c r="A457" s="282" t="s">
        <v>363</v>
      </c>
      <c r="B457" s="302">
        <f>SUM(B455:B456)</f>
        <v>8.5233268214775002</v>
      </c>
      <c r="C457" s="299" t="str">
        <f>CONCATENATE("(",ROUND((B457/$H457)*100,1),")")</f>
        <v>(29.3)</v>
      </c>
      <c r="D457" s="302">
        <f>SUM(D455:D456)</f>
        <v>10.949893511802717</v>
      </c>
      <c r="E457" s="299" t="str">
        <f>CONCATENATE("(",ROUND((D457/$H457)*100,1),")")</f>
        <v>(37.7)</v>
      </c>
      <c r="F457" s="302">
        <f>SUM(F455:F456)</f>
        <v>9.5827796667198051</v>
      </c>
      <c r="G457" s="299" t="str">
        <f>CONCATENATE("(",ROUND((F457/$H457)*100,1),")")</f>
        <v>(33)</v>
      </c>
      <c r="H457" s="302">
        <f>SUM(H455:H456)</f>
        <v>29.056000000000022</v>
      </c>
      <c r="I457" s="299" t="str">
        <f>CONCATENATE("(",ROUND((H457/$H457)*100,1),")")</f>
        <v>(100)</v>
      </c>
      <c r="K457" s="302">
        <f t="shared" si="341"/>
        <v>0.89159679222877486</v>
      </c>
      <c r="L457" s="302">
        <f t="shared" si="342"/>
        <v>1.5736582523158784</v>
      </c>
      <c r="M457" s="302">
        <f t="shared" si="343"/>
        <v>1.5027449554553538</v>
      </c>
      <c r="N457" s="302">
        <f t="shared" si="344"/>
        <v>3.9680000000000071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6.0260752228722314</v>
      </c>
      <c r="C460" s="299" t="str">
        <f>CONCATENATE("(",ROUND((B460/$H462)*100,1),")")</f>
        <v>(18.2)</v>
      </c>
      <c r="D460" s="302">
        <f>'Ind T6'!W189</f>
        <v>4.5284901124440742</v>
      </c>
      <c r="E460" s="299" t="str">
        <f>CONCATENATE("(",ROUND((D460/$H462)*100,1),")")</f>
        <v>(13.7)</v>
      </c>
      <c r="F460" s="302">
        <f>'Ind T6'!X189</f>
        <v>5.57224350544233</v>
      </c>
      <c r="G460" s="299" t="str">
        <f>CONCATENATE("(",ROUND((F460/$H462)*100,1),")")</f>
        <v>(16.9)</v>
      </c>
      <c r="H460" s="302">
        <f>SUM(B460,D460,F460)</f>
        <v>16.126808840758635</v>
      </c>
      <c r="I460" s="299" t="str">
        <f>CONCATENATE("(",ROUND((H460/$H462)*100,1),")")</f>
        <v>(48.8)</v>
      </c>
      <c r="K460" s="302">
        <f>B460-B450</f>
        <v>1.4231777392813845</v>
      </c>
      <c r="L460" s="302">
        <f>D460-D450</f>
        <v>1.3008541897260582</v>
      </c>
      <c r="M460" s="302">
        <f>F460-F450</f>
        <v>1.4936491703082293</v>
      </c>
      <c r="N460" s="302">
        <f>SUM(K460:M460)</f>
        <v>4.2176810993156719</v>
      </c>
    </row>
    <row r="461" spans="1:14" x14ac:dyDescent="0.2">
      <c r="A461" s="282" t="s">
        <v>365</v>
      </c>
      <c r="B461" s="302">
        <f>'Ind T6'!V188</f>
        <v>3.3888483908340428</v>
      </c>
      <c r="C461" s="299" t="str">
        <f>CONCATENATE("(",ROUND((B461/$H462)*100,1),")")</f>
        <v>(10.3)</v>
      </c>
      <c r="D461" s="302">
        <f>'Ind T6'!W188</f>
        <v>7.9950616516745212</v>
      </c>
      <c r="E461" s="299" t="str">
        <f>CONCATENATE("(",ROUND((D461/$H462)*100,1),")")</f>
        <v>(24.2)</v>
      </c>
      <c r="F461" s="302">
        <f>'Ind T6'!X188</f>
        <v>5.5132811167328288</v>
      </c>
      <c r="G461" s="299" t="str">
        <f>CONCATENATE("(",ROUND((F461/$H462)*100,1),")")</f>
        <v>(16.7)</v>
      </c>
      <c r="H461" s="302">
        <f t="shared" ref="H461" si="345">SUM(B461,D461,F461)</f>
        <v>16.897191159241395</v>
      </c>
      <c r="I461" s="299" t="str">
        <f>CONCATENATE("(",ROUND((H461/$H462)*100,1),")")</f>
        <v>(51.2)</v>
      </c>
      <c r="K461" s="302">
        <f t="shared" ref="K461:K462" si="346">B461-B451</f>
        <v>0.51176933664216762</v>
      </c>
      <c r="L461" s="302">
        <f t="shared" ref="L461:L462" si="347">D461-D451</f>
        <v>1.8851373506334639</v>
      </c>
      <c r="M461" s="302">
        <f t="shared" ref="M461:M462" si="348">F461-F451</f>
        <v>1.202412213408774</v>
      </c>
      <c r="N461" s="302">
        <f t="shared" ref="N461:N462" si="349">SUM(K461:M461)</f>
        <v>3.5993189006844055</v>
      </c>
    </row>
    <row r="462" spans="1:14" x14ac:dyDescent="0.2">
      <c r="A462" s="282" t="s">
        <v>363</v>
      </c>
      <c r="B462" s="302">
        <f>SUM(B460:B461)</f>
        <v>9.4149236137062751</v>
      </c>
      <c r="C462" s="299" t="str">
        <f>CONCATENATE("(",ROUND((B462/$H462)*100,1),")")</f>
        <v>(28.5)</v>
      </c>
      <c r="D462" s="302">
        <f>SUM(D460:D461)</f>
        <v>12.523551764118595</v>
      </c>
      <c r="E462" s="299" t="str">
        <f>CONCATENATE("(",ROUND((D462/$H462)*100,1),")")</f>
        <v>(37.9)</v>
      </c>
      <c r="F462" s="302">
        <f>SUM(F460:F461)</f>
        <v>11.085524622175159</v>
      </c>
      <c r="G462" s="299" t="str">
        <f>CONCATENATE("(",ROUND((F462/$H462)*100,1),")")</f>
        <v>(33.6)</v>
      </c>
      <c r="H462" s="302">
        <f>SUM(H460:H461)</f>
        <v>33.024000000000029</v>
      </c>
      <c r="I462" s="299" t="str">
        <f>CONCATENATE("(",ROUND((H462/$H462)*100,1),")")</f>
        <v>(100)</v>
      </c>
      <c r="K462" s="302">
        <f t="shared" si="346"/>
        <v>1.934947075923553</v>
      </c>
      <c r="L462" s="302">
        <f t="shared" si="347"/>
        <v>3.185991540359522</v>
      </c>
      <c r="M462" s="302">
        <f t="shared" si="348"/>
        <v>2.6960613837170033</v>
      </c>
      <c r="N462" s="302">
        <f t="shared" si="349"/>
        <v>7.8170000000000783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4.4490494821042263</v>
      </c>
      <c r="C471" s="299" t="str">
        <f>CONCATENATE("(",ROUND((B471/$H473)*100,1),")")</f>
        <v>(18)</v>
      </c>
      <c r="D471" s="302">
        <f>'Ind T6'!M198</f>
        <v>1.9517671854285386</v>
      </c>
      <c r="E471" s="299" t="str">
        <f>CONCATENATE("(",ROUND((D471/$H473)*100,1),")")</f>
        <v>(7.9)</v>
      </c>
      <c r="F471" s="302">
        <f>'Ind T6'!N198</f>
        <v>3.0758782078265279</v>
      </c>
      <c r="G471" s="299" t="str">
        <f>CONCATENATE("(",ROUND((F471/$H473)*100,1),")")</f>
        <v>(12.5)</v>
      </c>
      <c r="H471" s="302">
        <f>SUM(B471,D471,F471)</f>
        <v>9.4766948753592928</v>
      </c>
      <c r="I471" s="299" t="str">
        <f>CONCATENATE("(",ROUND((H471/$H473)*100,1),")")</f>
        <v>(38.4)</v>
      </c>
      <c r="K471" s="302">
        <f>B476-B471</f>
        <v>0.27294256555721574</v>
      </c>
      <c r="L471" s="302">
        <f>D476-D471</f>
        <v>4.7116760887161879E-2</v>
      </c>
      <c r="M471" s="302">
        <f>F476-F471</f>
        <v>0.18502636482284984</v>
      </c>
      <c r="N471" s="302">
        <f>SUM(K471:M471)</f>
        <v>0.50508569126722747</v>
      </c>
    </row>
    <row r="472" spans="1:14" x14ac:dyDescent="0.2">
      <c r="A472" s="282" t="s">
        <v>365</v>
      </c>
      <c r="B472" s="302">
        <f>'Ind T6'!L197</f>
        <v>4.254699783567049</v>
      </c>
      <c r="C472" s="299" t="str">
        <f>CONCATENATE("(",ROUND((B472/$H473)*100,1),")")</f>
        <v>(17.2)</v>
      </c>
      <c r="D472" s="302">
        <f>'Ind T6'!M197</f>
        <v>4.7668160105737538</v>
      </c>
      <c r="E472" s="299" t="str">
        <f>CONCATENATE("(",ROUND((D472/$H473)*100,1),")")</f>
        <v>(19.3)</v>
      </c>
      <c r="F472" s="302">
        <f>'Ind T6'!N197</f>
        <v>6.1927893304999255</v>
      </c>
      <c r="G472" s="299" t="str">
        <f>CONCATENATE("(",ROUND((F472/$H473)*100,1),")")</f>
        <v>(25.1)</v>
      </c>
      <c r="H472" s="302">
        <f t="shared" ref="H472" si="350">SUM(B472,D472,F472)</f>
        <v>15.214305124640729</v>
      </c>
      <c r="I472" s="299" t="str">
        <f>CONCATENATE("(",ROUND((H472/$H473)*100,1),")")</f>
        <v>(61.6)</v>
      </c>
      <c r="K472" s="302">
        <f t="shared" ref="K472:K473" si="351">B477-B472</f>
        <v>-1.8683630460618161E-2</v>
      </c>
      <c r="L472" s="302">
        <f t="shared" ref="L472:L473" si="352">D477-D472</f>
        <v>6.197698152205966E-2</v>
      </c>
      <c r="M472" s="302">
        <f t="shared" ref="M472:M473" si="353">F477-F472</f>
        <v>0.1906209576712925</v>
      </c>
      <c r="N472" s="302">
        <f t="shared" ref="N472:N473" si="354">SUM(K472:M472)</f>
        <v>0.233914308732734</v>
      </c>
    </row>
    <row r="473" spans="1:14" x14ac:dyDescent="0.2">
      <c r="A473" s="282" t="s">
        <v>363</v>
      </c>
      <c r="B473" s="302">
        <f>SUM(B471:B472)</f>
        <v>8.7037492656712754</v>
      </c>
      <c r="C473" s="299" t="str">
        <f>CONCATENATE("(",ROUND((B473/$H473)*100,1),")")</f>
        <v>(35.3)</v>
      </c>
      <c r="D473" s="302">
        <f>SUM(D471:D472)</f>
        <v>6.7185831960022924</v>
      </c>
      <c r="E473" s="299" t="str">
        <f>CONCATENATE("(",ROUND((D473/$H473)*100,1),")")</f>
        <v>(27.2)</v>
      </c>
      <c r="F473" s="302">
        <f>SUM(F471:F472)</f>
        <v>9.2686675383264543</v>
      </c>
      <c r="G473" s="299" t="str">
        <f>CONCATENATE("(",ROUND((F473/$H473)*100,1),")")</f>
        <v>(37.5)</v>
      </c>
      <c r="H473" s="302">
        <f>SUM(H471:H472)</f>
        <v>24.691000000000024</v>
      </c>
      <c r="I473" s="299" t="str">
        <f>CONCATENATE("(",ROUND((H473/$H473)*100,1),")")</f>
        <v>(100)</v>
      </c>
      <c r="K473" s="302">
        <f t="shared" si="351"/>
        <v>0.25425893509659758</v>
      </c>
      <c r="L473" s="302">
        <f t="shared" si="352"/>
        <v>0.10909374240922176</v>
      </c>
      <c r="M473" s="302">
        <f t="shared" si="353"/>
        <v>0.37564732249414234</v>
      </c>
      <c r="N473" s="302">
        <f t="shared" si="354"/>
        <v>0.73899999999996169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4.7219920476614421</v>
      </c>
      <c r="C476" s="299" t="str">
        <f>CONCATENATE("(",ROUND((B476/$H478)*100,1),")")</f>
        <v>(18.6)</v>
      </c>
      <c r="D476" s="302">
        <f>'Ind T6'!R198</f>
        <v>1.9988839463157004</v>
      </c>
      <c r="E476" s="299" t="str">
        <f>CONCATENATE("(",ROUND((D476/$H478)*100,1),")")</f>
        <v>(7.9)</v>
      </c>
      <c r="F476" s="302">
        <f>'Ind T6'!S198</f>
        <v>3.2609045726493777</v>
      </c>
      <c r="G476" s="299" t="str">
        <f>CONCATENATE("(",ROUND((F476/$H478)*100,1),")")</f>
        <v>(12.8)</v>
      </c>
      <c r="H476" s="302">
        <f>SUM(B476,D476,F476)</f>
        <v>9.9817805666265205</v>
      </c>
      <c r="I476" s="299" t="str">
        <f>CONCATENATE("(",ROUND((H476/$H478)*100,1),")")</f>
        <v>(39.3)</v>
      </c>
      <c r="K476" s="302">
        <f>B481-B476</f>
        <v>0.35066551575950822</v>
      </c>
      <c r="L476" s="302">
        <f>D481-D476</f>
        <v>5.707953584969272E-2</v>
      </c>
      <c r="M476" s="302">
        <f>F481-F476</f>
        <v>0.22733498640120864</v>
      </c>
      <c r="N476" s="302">
        <f>SUM(K476:M476)</f>
        <v>0.63508003801040958</v>
      </c>
    </row>
    <row r="477" spans="1:14" x14ac:dyDescent="0.2">
      <c r="A477" s="282" t="s">
        <v>365</v>
      </c>
      <c r="B477" s="302">
        <f>'Ind T6'!Q197</f>
        <v>4.2360161531064309</v>
      </c>
      <c r="C477" s="299" t="str">
        <f>CONCATENATE("(",ROUND((B477/$H478)*100,1),")")</f>
        <v>(16.7)</v>
      </c>
      <c r="D477" s="302">
        <f>'Ind T6'!R197</f>
        <v>4.8287929920958135</v>
      </c>
      <c r="E477" s="299" t="str">
        <f>CONCATENATE("(",ROUND((D477/$H478)*100,1),")")</f>
        <v>(19)</v>
      </c>
      <c r="F477" s="302">
        <f>'Ind T6'!S197</f>
        <v>6.383410288171218</v>
      </c>
      <c r="G477" s="299" t="str">
        <f>CONCATENATE("(",ROUND((F477/$H478)*100,1),")")</f>
        <v>(25.1)</v>
      </c>
      <c r="H477" s="302">
        <f t="shared" ref="H477" si="355">SUM(B477,D477,F477)</f>
        <v>15.448219433373461</v>
      </c>
      <c r="I477" s="299" t="str">
        <f>CONCATENATE("(",ROUND((H477/$H478)*100,1),")")</f>
        <v>(60.7)</v>
      </c>
      <c r="K477" s="302">
        <f t="shared" ref="K477:K478" si="356">B482-B477</f>
        <v>-9.0069875781202846E-2</v>
      </c>
      <c r="L477" s="302">
        <f t="shared" ref="L477:L478" si="357">D482-D477</f>
        <v>-3.6164773794670424E-2</v>
      </c>
      <c r="M477" s="302">
        <f t="shared" ref="M477:M478" si="358">F482-F477</f>
        <v>5.915461156545021E-2</v>
      </c>
      <c r="N477" s="302">
        <f t="shared" ref="N477:N478" si="359">SUM(K477:M477)</f>
        <v>-6.708003801042306E-2</v>
      </c>
    </row>
    <row r="478" spans="1:14" x14ac:dyDescent="0.2">
      <c r="A478" s="282" t="s">
        <v>363</v>
      </c>
      <c r="B478" s="302">
        <f>SUM(B476:B477)</f>
        <v>8.958008200767873</v>
      </c>
      <c r="C478" s="299" t="str">
        <f>CONCATENATE("(",ROUND((B478/$H478)*100,1),")")</f>
        <v>(35.2)</v>
      </c>
      <c r="D478" s="302">
        <f>SUM(D476:D477)</f>
        <v>6.8276769384115141</v>
      </c>
      <c r="E478" s="299" t="str">
        <f>CONCATENATE("(",ROUND((D478/$H478)*100,1),")")</f>
        <v>(26.8)</v>
      </c>
      <c r="F478" s="302">
        <f>SUM(F476:F477)</f>
        <v>9.6443148608205966</v>
      </c>
      <c r="G478" s="299" t="str">
        <f>CONCATENATE("(",ROUND((F478/$H478)*100,1),")")</f>
        <v>(37.9)</v>
      </c>
      <c r="H478" s="302">
        <f>SUM(H476:H477)</f>
        <v>25.429999999999982</v>
      </c>
      <c r="I478" s="299" t="str">
        <f>CONCATENATE("(",ROUND((H478/$H478)*100,1),")")</f>
        <v>(100)</v>
      </c>
      <c r="K478" s="302">
        <f t="shared" si="356"/>
        <v>0.26059563997830537</v>
      </c>
      <c r="L478" s="302">
        <f t="shared" si="357"/>
        <v>2.0914762055022074E-2</v>
      </c>
      <c r="M478" s="302">
        <f t="shared" si="358"/>
        <v>0.28648959796665707</v>
      </c>
      <c r="N478" s="302">
        <f t="shared" si="359"/>
        <v>0.56799999999998452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5.0726575634209503</v>
      </c>
      <c r="C481" s="299" t="str">
        <f>CONCATENATE("(",ROUND((B481/$H483)*100,1),")")</f>
        <v>(19.5)</v>
      </c>
      <c r="D481" s="302">
        <f>'Ind T6'!W198</f>
        <v>2.0559634821653932</v>
      </c>
      <c r="E481" s="299" t="str">
        <f>CONCATENATE("(",ROUND((D481/$H483)*100,1),")")</f>
        <v>(7.9)</v>
      </c>
      <c r="F481" s="302">
        <f>'Ind T6'!X198</f>
        <v>3.4882395590505864</v>
      </c>
      <c r="G481" s="299" t="str">
        <f>CONCATENATE("(",ROUND((F481/$H483)*100,1),")")</f>
        <v>(13.4)</v>
      </c>
      <c r="H481" s="302">
        <f>SUM(B481,D481,F481)</f>
        <v>10.61686060463693</v>
      </c>
      <c r="I481" s="299" t="str">
        <f>CONCATENATE("(",ROUND((H481/$H483)*100,1),")")</f>
        <v>(40.8)</v>
      </c>
      <c r="K481" s="302">
        <f>B481-B471</f>
        <v>0.62360808131672396</v>
      </c>
      <c r="L481" s="302">
        <f>D481-D471</f>
        <v>0.1041962967368546</v>
      </c>
      <c r="M481" s="302">
        <f>F481-F471</f>
        <v>0.41236135122405848</v>
      </c>
      <c r="N481" s="302">
        <f>SUM(K481:M481)</f>
        <v>1.140165729277637</v>
      </c>
    </row>
    <row r="482" spans="1:14" x14ac:dyDescent="0.2">
      <c r="A482" s="282" t="s">
        <v>365</v>
      </c>
      <c r="B482" s="302">
        <f>'Ind T6'!V197</f>
        <v>4.145946277325228</v>
      </c>
      <c r="C482" s="299" t="str">
        <f>CONCATENATE("(",ROUND((B482/$H483)*100,1),")")</f>
        <v>(15.9)</v>
      </c>
      <c r="D482" s="302">
        <f>'Ind T6'!W197</f>
        <v>4.7926282183011431</v>
      </c>
      <c r="E482" s="299" t="str">
        <f>CONCATENATE("(",ROUND((D482/$H483)*100,1),")")</f>
        <v>(18.4)</v>
      </c>
      <c r="F482" s="302">
        <f>'Ind T6'!X197</f>
        <v>6.4425648997366682</v>
      </c>
      <c r="G482" s="299" t="str">
        <f>CONCATENATE("(",ROUND((F482/$H483)*100,1),")")</f>
        <v>(24.8)</v>
      </c>
      <c r="H482" s="302">
        <f t="shared" ref="H482" si="360">SUM(B482,D482,F482)</f>
        <v>15.381139395363039</v>
      </c>
      <c r="I482" s="299" t="str">
        <f>CONCATENATE("(",ROUND((H482/$H483)*100,1),")")</f>
        <v>(59.2)</v>
      </c>
      <c r="K482" s="302">
        <f t="shared" ref="K482:K483" si="361">B482-B472</f>
        <v>-0.10875350624182101</v>
      </c>
      <c r="L482" s="302">
        <f t="shared" ref="L482:L483" si="362">D482-D472</f>
        <v>2.5812207727389236E-2</v>
      </c>
      <c r="M482" s="302">
        <f t="shared" ref="M482:M483" si="363">F482-F472</f>
        <v>0.24977556923674271</v>
      </c>
      <c r="N482" s="302">
        <f t="shared" ref="N482:N483" si="364">SUM(K482:M482)</f>
        <v>0.16683427072231094</v>
      </c>
    </row>
    <row r="483" spans="1:14" x14ac:dyDescent="0.2">
      <c r="A483" s="282" t="s">
        <v>363</v>
      </c>
      <c r="B483" s="302">
        <f>SUM(B481:B482)</f>
        <v>9.2186038407461783</v>
      </c>
      <c r="C483" s="299" t="str">
        <f>CONCATENATE("(",ROUND((B483/$H483)*100,1),")")</f>
        <v>(35.5)</v>
      </c>
      <c r="D483" s="302">
        <f>SUM(D481:D482)</f>
        <v>6.8485917004665362</v>
      </c>
      <c r="E483" s="299" t="str">
        <f>CONCATENATE("(",ROUND((D483/$H483)*100,1),")")</f>
        <v>(26.3)</v>
      </c>
      <c r="F483" s="302">
        <f>SUM(F481:F482)</f>
        <v>9.9308044587872537</v>
      </c>
      <c r="G483" s="299" t="str">
        <f>CONCATENATE("(",ROUND((F483/$H483)*100,1),")")</f>
        <v>(38.2)</v>
      </c>
      <c r="H483" s="302">
        <f>SUM(H481:H482)</f>
        <v>25.997999999999969</v>
      </c>
      <c r="I483" s="299" t="str">
        <f>CONCATENATE("(",ROUND((H483/$H483)*100,1),")")</f>
        <v>(100)</v>
      </c>
      <c r="K483" s="302">
        <f t="shared" si="361"/>
        <v>0.51485457507490295</v>
      </c>
      <c r="L483" s="302">
        <f t="shared" si="362"/>
        <v>0.13000850446424383</v>
      </c>
      <c r="M483" s="302">
        <f t="shared" si="363"/>
        <v>0.66213692046079942</v>
      </c>
      <c r="N483" s="302">
        <f t="shared" si="364"/>
        <v>1.3069999999999462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Heart of the South-West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1.7664962292429733</v>
      </c>
      <c r="C8" s="300">
        <v>1.1925955253893461</v>
      </c>
      <c r="D8" s="300">
        <v>1.7113650075398221</v>
      </c>
      <c r="E8" s="300">
        <f>SUM(B8:D8)</f>
        <v>4.6704567621721411</v>
      </c>
      <c r="F8" s="300"/>
      <c r="G8" s="300">
        <v>2.0961476433956143</v>
      </c>
      <c r="H8" s="300">
        <v>2.026814093441935</v>
      </c>
      <c r="I8" s="300">
        <v>1.8202808202086254</v>
      </c>
      <c r="J8" s="300">
        <f>SUM(G8:I8)</f>
        <v>5.9432425570461742</v>
      </c>
      <c r="K8" s="300"/>
      <c r="L8" s="300">
        <v>1.5960036011973251</v>
      </c>
      <c r="M8" s="300">
        <v>1.4398534828883722</v>
      </c>
      <c r="N8" s="300">
        <v>2.8491171931693557</v>
      </c>
      <c r="O8" s="300">
        <f>SUM(L8:N8)</f>
        <v>5.8849742772550533</v>
      </c>
      <c r="P8" s="300"/>
      <c r="Q8" s="300">
        <v>1.6510379015521763</v>
      </c>
      <c r="R8" s="300">
        <v>1.4442591482596256</v>
      </c>
      <c r="S8" s="300">
        <v>2.9903116107362098</v>
      </c>
      <c r="T8" s="300">
        <f>SUM(Q8:S8)</f>
        <v>6.0856086605480115</v>
      </c>
      <c r="U8" s="300"/>
      <c r="V8" s="300">
        <v>1.6987012572648186</v>
      </c>
      <c r="W8" s="300">
        <v>1.3818084139346984</v>
      </c>
      <c r="X8" s="300">
        <v>3.1710504835493674</v>
      </c>
      <c r="Y8" s="300">
        <f>SUM(V8:X8)</f>
        <v>6.2515601547488844</v>
      </c>
    </row>
    <row r="9" spans="1:25" x14ac:dyDescent="0.2">
      <c r="A9" s="260" t="s">
        <v>364</v>
      </c>
      <c r="B9" s="300">
        <v>7.0008994469776553</v>
      </c>
      <c r="C9" s="300">
        <v>3.0245600804420975E-2</v>
      </c>
      <c r="D9" s="300">
        <v>6.5743981900458115</v>
      </c>
      <c r="E9" s="300">
        <f t="shared" ref="E9:E10" si="0">SUM(B9:D9)</f>
        <v>13.605543237827888</v>
      </c>
      <c r="F9" s="300"/>
      <c r="G9" s="300">
        <v>4.1420376341619782</v>
      </c>
      <c r="H9" s="300">
        <v>0.43544404142462501</v>
      </c>
      <c r="I9" s="300">
        <v>6.9762757673672251</v>
      </c>
      <c r="J9" s="300">
        <f t="shared" ref="J9:J10" si="1">SUM(G9:I9)</f>
        <v>11.553757442953827</v>
      </c>
      <c r="K9" s="300"/>
      <c r="L9" s="300">
        <v>5.4698781768080886</v>
      </c>
      <c r="M9" s="300">
        <v>1.4754229859075285</v>
      </c>
      <c r="N9" s="300">
        <v>7.9117245600293744</v>
      </c>
      <c r="O9" s="300">
        <f t="shared" ref="O9:O10" si="2">SUM(L9:N9)</f>
        <v>14.857025722744993</v>
      </c>
      <c r="P9" s="300"/>
      <c r="Q9" s="300">
        <v>5.8490367420191305</v>
      </c>
      <c r="R9" s="300">
        <v>1.536830768476253</v>
      </c>
      <c r="S9" s="300">
        <v>7.9395238289566104</v>
      </c>
      <c r="T9" s="300">
        <f t="shared" ref="T9:T10" si="3">SUM(Q9:S9)</f>
        <v>15.325391339451993</v>
      </c>
      <c r="U9" s="300"/>
      <c r="V9" s="300">
        <v>6.5302560929875488</v>
      </c>
      <c r="W9" s="300">
        <v>1.5918913926672342</v>
      </c>
      <c r="X9" s="300">
        <v>7.5682923595963212</v>
      </c>
      <c r="Y9" s="300">
        <f t="shared" ref="Y9:Y10" si="4">SUM(V9:X9)</f>
        <v>15.690439845251102</v>
      </c>
    </row>
    <row r="10" spans="1:25" x14ac:dyDescent="0.2">
      <c r="A10" s="264" t="s">
        <v>363</v>
      </c>
      <c r="B10" s="301">
        <f>SUM(B8:B9)</f>
        <v>8.7673956762206284</v>
      </c>
      <c r="C10" s="301">
        <f t="shared" ref="C10:D10" si="5">SUM(C8:C9)</f>
        <v>1.2228411261937671</v>
      </c>
      <c r="D10" s="301">
        <f t="shared" si="5"/>
        <v>8.2857631975856343</v>
      </c>
      <c r="E10" s="301">
        <f t="shared" si="0"/>
        <v>18.276000000000032</v>
      </c>
      <c r="F10" s="301"/>
      <c r="G10" s="301">
        <f>SUM(G8:G9)</f>
        <v>6.2381852775575926</v>
      </c>
      <c r="H10" s="301">
        <f t="shared" ref="H10" si="6">SUM(H8:H9)</f>
        <v>2.46225813486656</v>
      </c>
      <c r="I10" s="301">
        <f t="shared" ref="I10" si="7">SUM(I8:I9)</f>
        <v>8.79655658757585</v>
      </c>
      <c r="J10" s="301">
        <f t="shared" si="1"/>
        <v>17.497000000000003</v>
      </c>
      <c r="K10" s="301"/>
      <c r="L10" s="301">
        <f>SUM(L8:L9)</f>
        <v>7.0658817780054139</v>
      </c>
      <c r="M10" s="301">
        <f t="shared" ref="M10" si="8">SUM(M8:M9)</f>
        <v>2.9152764687959007</v>
      </c>
      <c r="N10" s="301">
        <f t="shared" ref="N10" si="9">SUM(N8:N9)</f>
        <v>10.760841753198729</v>
      </c>
      <c r="O10" s="301">
        <f t="shared" si="2"/>
        <v>20.742000000000044</v>
      </c>
      <c r="P10" s="301"/>
      <c r="Q10" s="301">
        <f>SUM(Q8:Q9)</f>
        <v>7.500074643571307</v>
      </c>
      <c r="R10" s="301">
        <f t="shared" ref="R10" si="10">SUM(R8:R9)</f>
        <v>2.9810899167358786</v>
      </c>
      <c r="S10" s="301">
        <f t="shared" ref="S10" si="11">SUM(S8:S9)</f>
        <v>10.92983543969282</v>
      </c>
      <c r="T10" s="301">
        <f t="shared" si="3"/>
        <v>21.411000000000005</v>
      </c>
      <c r="U10" s="301"/>
      <c r="V10" s="301">
        <f>SUM(V8:V9)</f>
        <v>8.228957350252367</v>
      </c>
      <c r="W10" s="301">
        <f t="shared" ref="W10" si="12">SUM(W8:W9)</f>
        <v>2.9736998066019327</v>
      </c>
      <c r="X10" s="301">
        <f t="shared" ref="X10" si="13">SUM(X8:X9)</f>
        <v>10.739342843145689</v>
      </c>
      <c r="Y10" s="301">
        <f t="shared" si="4"/>
        <v>21.94199999999999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0.13256483657417112</v>
      </c>
      <c r="C17" s="300">
        <v>1.9952360606495231E-2</v>
      </c>
      <c r="D17" s="300">
        <v>3.3817560350999216E-4</v>
      </c>
      <c r="E17" s="300">
        <f>SUM(B17:D17)</f>
        <v>0.15285537278417635</v>
      </c>
      <c r="F17" s="300"/>
      <c r="G17" s="300">
        <v>0.18561075949090719</v>
      </c>
      <c r="H17" s="300">
        <v>5.8924050632941621E-2</v>
      </c>
      <c r="I17" s="300">
        <v>4.2088607594880625E-4</v>
      </c>
      <c r="J17" s="300">
        <f>SUM(G17:I17)</f>
        <v>0.24495569619979762</v>
      </c>
      <c r="K17" s="300"/>
      <c r="L17" s="300">
        <v>0.17252129471664449</v>
      </c>
      <c r="M17" s="300">
        <v>4.7969335604325494E-2</v>
      </c>
      <c r="N17" s="300">
        <v>0</v>
      </c>
      <c r="O17" s="300">
        <f>SUM(L17:N17)</f>
        <v>0.22049063032096999</v>
      </c>
      <c r="P17" s="300"/>
      <c r="Q17" s="300">
        <v>0.13689894199177452</v>
      </c>
      <c r="R17" s="300">
        <v>3.8744983581967804E-2</v>
      </c>
      <c r="S17" s="300">
        <v>0</v>
      </c>
      <c r="T17" s="300">
        <f>SUM(Q17:S17)</f>
        <v>0.17564392557374231</v>
      </c>
      <c r="U17" s="300"/>
      <c r="V17" s="300">
        <v>9.4754089708891154E-2</v>
      </c>
      <c r="W17" s="300">
        <v>2.8915567281780061E-2</v>
      </c>
      <c r="X17" s="300">
        <v>0</v>
      </c>
      <c r="Y17" s="300">
        <f>SUM(V17:X17)</f>
        <v>0.12366965699067121</v>
      </c>
    </row>
    <row r="18" spans="1:25" x14ac:dyDescent="0.2">
      <c r="A18" s="260" t="s">
        <v>364</v>
      </c>
      <c r="B18" s="300">
        <v>0.91577953428978787</v>
      </c>
      <c r="C18" s="300">
        <v>2.7054048280506449E-2</v>
      </c>
      <c r="D18" s="300">
        <v>0.4873110446455276</v>
      </c>
      <c r="E18" s="300">
        <f t="shared" ref="E18:E19" si="14">SUM(B18:D18)</f>
        <v>1.4301446272158218</v>
      </c>
      <c r="F18" s="300"/>
      <c r="G18" s="300">
        <v>1.1860569620278512</v>
      </c>
      <c r="H18" s="300">
        <v>3.1987341772350408E-2</v>
      </c>
      <c r="I18" s="300">
        <v>0</v>
      </c>
      <c r="J18" s="300">
        <f t="shared" ref="J18:J19" si="15">SUM(G18:I18)</f>
        <v>1.2180443038002016</v>
      </c>
      <c r="K18" s="300"/>
      <c r="L18" s="300">
        <v>1.2467819420809649</v>
      </c>
      <c r="M18" s="300">
        <v>1.4727427598062913E-2</v>
      </c>
      <c r="N18" s="300">
        <v>0</v>
      </c>
      <c r="O18" s="300">
        <f t="shared" ref="O18:O19" si="16">SUM(L18:N18)</f>
        <v>1.2615093696790278</v>
      </c>
      <c r="P18" s="300"/>
      <c r="Q18" s="300">
        <v>0.99230207953390293</v>
      </c>
      <c r="R18" s="300">
        <v>1.205399489235349E-2</v>
      </c>
      <c r="S18" s="300">
        <v>0</v>
      </c>
      <c r="T18" s="300">
        <f t="shared" ref="T18:T19" si="17">SUM(Q18:S18)</f>
        <v>1.0043560744262565</v>
      </c>
      <c r="U18" s="300"/>
      <c r="V18" s="300">
        <v>0.70998839050276685</v>
      </c>
      <c r="W18" s="300">
        <v>9.3419525065630317E-3</v>
      </c>
      <c r="X18" s="300">
        <v>0</v>
      </c>
      <c r="Y18" s="300">
        <f t="shared" ref="Y18:Y19" si="18">SUM(V18:X18)</f>
        <v>0.71933034300932985</v>
      </c>
    </row>
    <row r="19" spans="1:25" x14ac:dyDescent="0.2">
      <c r="A19" s="264" t="s">
        <v>363</v>
      </c>
      <c r="B19" s="301">
        <f>SUM(B17:B18)</f>
        <v>1.048344370863959</v>
      </c>
      <c r="C19" s="301">
        <f t="shared" ref="C19" si="19">SUM(C17:C18)</f>
        <v>4.700640888700168E-2</v>
      </c>
      <c r="D19" s="301">
        <f t="shared" ref="D19" si="20">SUM(D17:D18)</f>
        <v>0.48764922024903762</v>
      </c>
      <c r="E19" s="301">
        <f t="shared" si="14"/>
        <v>1.5829999999999984</v>
      </c>
      <c r="F19" s="301"/>
      <c r="G19" s="301">
        <f>SUM(G17:G18)</f>
        <v>1.3716677215187583</v>
      </c>
      <c r="H19" s="301">
        <f t="shared" ref="H19" si="21">SUM(H17:H18)</f>
        <v>9.091139240529203E-2</v>
      </c>
      <c r="I19" s="301">
        <f t="shared" ref="I19" si="22">SUM(I17:I18)</f>
        <v>4.2088607594880625E-4</v>
      </c>
      <c r="J19" s="301">
        <f t="shared" si="15"/>
        <v>1.462999999999999</v>
      </c>
      <c r="K19" s="301"/>
      <c r="L19" s="301">
        <f>SUM(L17:L18)</f>
        <v>1.4193032367976095</v>
      </c>
      <c r="M19" s="301">
        <f t="shared" ref="M19" si="23">SUM(M17:M18)</f>
        <v>6.26967632023884E-2</v>
      </c>
      <c r="N19" s="301">
        <f t="shared" ref="N19" si="24">SUM(N17:N18)</f>
        <v>0</v>
      </c>
      <c r="O19" s="301">
        <f t="shared" si="16"/>
        <v>1.481999999999998</v>
      </c>
      <c r="P19" s="301"/>
      <c r="Q19" s="301">
        <f>SUM(Q17:Q18)</f>
        <v>1.1292010215256774</v>
      </c>
      <c r="R19" s="301">
        <f t="shared" ref="R19" si="25">SUM(R17:R18)</f>
        <v>5.0798978474321292E-2</v>
      </c>
      <c r="S19" s="301">
        <f t="shared" ref="S19" si="26">SUM(S17:S18)</f>
        <v>0</v>
      </c>
      <c r="T19" s="301">
        <f t="shared" si="17"/>
        <v>1.1799999999999986</v>
      </c>
      <c r="U19" s="301"/>
      <c r="V19" s="301">
        <f>SUM(V17:V18)</f>
        <v>0.80474248021165806</v>
      </c>
      <c r="W19" s="301">
        <f t="shared" ref="W19" si="27">SUM(W17:W18)</f>
        <v>3.8257519788343089E-2</v>
      </c>
      <c r="X19" s="301">
        <f t="shared" ref="X19" si="28">SUM(X17:X18)</f>
        <v>0</v>
      </c>
      <c r="Y19" s="301">
        <f t="shared" si="18"/>
        <v>0.84300000000000119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3.2340378173516418</v>
      </c>
      <c r="C26" s="300">
        <v>1.2128126475109102</v>
      </c>
      <c r="D26" s="300">
        <v>0.15354022008307841</v>
      </c>
      <c r="E26" s="300">
        <f>SUM(B26:D26)</f>
        <v>4.60039068494563</v>
      </c>
      <c r="F26" s="300"/>
      <c r="G26" s="300">
        <v>3.6188458568329707</v>
      </c>
      <c r="H26" s="300">
        <v>1.3733558833985995</v>
      </c>
      <c r="I26" s="300">
        <v>0.75530488648965222</v>
      </c>
      <c r="J26" s="300">
        <f>SUM(G26:I26)</f>
        <v>5.747506626721222</v>
      </c>
      <c r="K26" s="300"/>
      <c r="L26" s="300">
        <v>3.6528550057574662</v>
      </c>
      <c r="M26" s="300">
        <v>1.2456439640060901</v>
      </c>
      <c r="N26" s="300">
        <v>0.93382483274289607</v>
      </c>
      <c r="O26" s="300">
        <f>SUM(L26:N26)</f>
        <v>5.832323802506453</v>
      </c>
      <c r="P26" s="300"/>
      <c r="Q26" s="300">
        <v>3.5292487529590568</v>
      </c>
      <c r="R26" s="300">
        <v>1.1577213169587932</v>
      </c>
      <c r="S26" s="300">
        <v>0.89367243097707938</v>
      </c>
      <c r="T26" s="300">
        <f>SUM(Q26:S26)</f>
        <v>5.5806425008949292</v>
      </c>
      <c r="U26" s="300"/>
      <c r="V26" s="300">
        <v>3.1298227207917249</v>
      </c>
      <c r="W26" s="300">
        <v>0.95442056073167059</v>
      </c>
      <c r="X26" s="300">
        <v>0.77244932542189049</v>
      </c>
      <c r="Y26" s="300">
        <f>SUM(V26:X26)</f>
        <v>4.8566926069452858</v>
      </c>
    </row>
    <row r="27" spans="1:25" x14ac:dyDescent="0.2">
      <c r="A27" s="260" t="s">
        <v>364</v>
      </c>
      <c r="B27" s="300">
        <v>7.8580798999436103</v>
      </c>
      <c r="C27" s="300">
        <v>0.62579271517767532</v>
      </c>
      <c r="D27" s="300">
        <v>0.55173669993307162</v>
      </c>
      <c r="E27" s="300">
        <f t="shared" ref="E27:E28" si="29">SUM(B27:D27)</f>
        <v>9.0356093150543568</v>
      </c>
      <c r="F27" s="300"/>
      <c r="G27" s="300">
        <v>7.6077870231592426</v>
      </c>
      <c r="H27" s="300">
        <v>0.56494681341391939</v>
      </c>
      <c r="I27" s="300">
        <v>0.25775953670563057</v>
      </c>
      <c r="J27" s="300">
        <f t="shared" ref="J27:J28" si="30">SUM(G27:I27)</f>
        <v>8.430493373278793</v>
      </c>
      <c r="K27" s="300"/>
      <c r="L27" s="300">
        <v>7.6820152982417689</v>
      </c>
      <c r="M27" s="300">
        <v>0.62118942108805797</v>
      </c>
      <c r="N27" s="300">
        <v>0.32447147816370986</v>
      </c>
      <c r="O27" s="300">
        <f t="shared" ref="O27:O28" si="31">SUM(L27:N27)</f>
        <v>8.6276761974935372</v>
      </c>
      <c r="P27" s="300"/>
      <c r="Q27" s="300">
        <v>7.0769195210733855</v>
      </c>
      <c r="R27" s="300">
        <v>0.57845128033356219</v>
      </c>
      <c r="S27" s="300">
        <v>0.30498669769812187</v>
      </c>
      <c r="T27" s="300">
        <f t="shared" ref="T27:T28" si="32">SUM(Q27:S27)</f>
        <v>7.9603574991050694</v>
      </c>
      <c r="U27" s="300"/>
      <c r="V27" s="300">
        <v>5.7479802902565726</v>
      </c>
      <c r="W27" s="300">
        <v>0.48030502926936763</v>
      </c>
      <c r="X27" s="300">
        <v>0.26202207352877105</v>
      </c>
      <c r="Y27" s="300">
        <f t="shared" ref="Y27:Y28" si="33">SUM(V27:X27)</f>
        <v>6.4903073930547119</v>
      </c>
    </row>
    <row r="28" spans="1:25" x14ac:dyDescent="0.2">
      <c r="A28" s="264" t="s">
        <v>363</v>
      </c>
      <c r="B28" s="301">
        <f>SUM(B26:B27)</f>
        <v>11.092117717295253</v>
      </c>
      <c r="C28" s="301">
        <f t="shared" ref="C28" si="34">SUM(C26:C27)</f>
        <v>1.8386053626885857</v>
      </c>
      <c r="D28" s="301">
        <f t="shared" ref="D28" si="35">SUM(D26:D27)</f>
        <v>0.70527692001615006</v>
      </c>
      <c r="E28" s="301">
        <f t="shared" si="29"/>
        <v>13.635999999999989</v>
      </c>
      <c r="F28" s="301"/>
      <c r="G28" s="301">
        <f>SUM(G26:G27)</f>
        <v>11.226632879992213</v>
      </c>
      <c r="H28" s="301">
        <f t="shared" ref="H28" si="36">SUM(H26:H27)</f>
        <v>1.938302696812519</v>
      </c>
      <c r="I28" s="301">
        <f t="shared" ref="I28" si="37">SUM(I26:I27)</f>
        <v>1.0130644231952828</v>
      </c>
      <c r="J28" s="301">
        <f t="shared" si="30"/>
        <v>14.178000000000015</v>
      </c>
      <c r="K28" s="301"/>
      <c r="L28" s="301">
        <f>SUM(L26:L27)</f>
        <v>11.334870303999235</v>
      </c>
      <c r="M28" s="301">
        <f t="shared" ref="M28" si="38">SUM(M26:M27)</f>
        <v>1.8668333850941481</v>
      </c>
      <c r="N28" s="301">
        <f t="shared" ref="N28" si="39">SUM(N26:N27)</f>
        <v>1.2582963109066059</v>
      </c>
      <c r="O28" s="301">
        <f t="shared" si="31"/>
        <v>14.45999999999999</v>
      </c>
      <c r="P28" s="301"/>
      <c r="Q28" s="301">
        <f>SUM(Q26:Q27)</f>
        <v>10.606168274032441</v>
      </c>
      <c r="R28" s="301">
        <f t="shared" ref="R28" si="40">SUM(R26:R27)</f>
        <v>1.7361725972923554</v>
      </c>
      <c r="S28" s="301">
        <f t="shared" ref="S28" si="41">SUM(S26:S27)</f>
        <v>1.1986591286752013</v>
      </c>
      <c r="T28" s="301">
        <f t="shared" si="32"/>
        <v>13.540999999999999</v>
      </c>
      <c r="U28" s="301"/>
      <c r="V28" s="301">
        <f>SUM(V26:V27)</f>
        <v>8.8778030110482966</v>
      </c>
      <c r="W28" s="301">
        <f t="shared" ref="W28" si="42">SUM(W26:W27)</f>
        <v>1.4347255900010383</v>
      </c>
      <c r="X28" s="301">
        <f t="shared" ref="X28" si="43">SUM(X26:X27)</f>
        <v>1.0344713989506615</v>
      </c>
      <c r="Y28" s="301">
        <f t="shared" si="33"/>
        <v>11.346999999999996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2.0538198398025997</v>
      </c>
      <c r="C35" s="300">
        <v>0.50034281464414065</v>
      </c>
      <c r="D35" s="300">
        <v>6.4381327232321872E-2</v>
      </c>
      <c r="E35" s="300">
        <f>SUM(B35:D35)</f>
        <v>2.6185439816790619</v>
      </c>
      <c r="F35" s="300"/>
      <c r="G35" s="300">
        <v>2.1358375994960288</v>
      </c>
      <c r="H35" s="300">
        <v>0.61515858175608651</v>
      </c>
      <c r="I35" s="300">
        <v>0.49201013701709984</v>
      </c>
      <c r="J35" s="300">
        <f>SUM(G35:I35)</f>
        <v>3.2430063182692153</v>
      </c>
      <c r="K35" s="300"/>
      <c r="L35" s="300">
        <v>2.2841857824708973</v>
      </c>
      <c r="M35" s="300">
        <v>0.51603638696355858</v>
      </c>
      <c r="N35" s="300">
        <v>0.64185649477776952</v>
      </c>
      <c r="O35" s="300">
        <f>SUM(L35:N35)</f>
        <v>3.4420786642122256</v>
      </c>
      <c r="P35" s="300"/>
      <c r="Q35" s="300">
        <v>2.1541574585861714</v>
      </c>
      <c r="R35" s="300">
        <v>0.50784841161304606</v>
      </c>
      <c r="S35" s="300">
        <v>0.62742731352929337</v>
      </c>
      <c r="T35" s="300">
        <f>SUM(Q35:S35)</f>
        <v>3.2894331837285105</v>
      </c>
      <c r="U35" s="300"/>
      <c r="V35" s="300">
        <v>1.7397945124250593</v>
      </c>
      <c r="W35" s="300">
        <v>0.46210106965498449</v>
      </c>
      <c r="X35" s="300">
        <v>0.56197546593397241</v>
      </c>
      <c r="Y35" s="300">
        <f>SUM(V35:X35)</f>
        <v>2.7638710480140158</v>
      </c>
    </row>
    <row r="36" spans="1:25" x14ac:dyDescent="0.2">
      <c r="A36" s="260" t="s">
        <v>364</v>
      </c>
      <c r="B36" s="300">
        <v>8.5402385583586238</v>
      </c>
      <c r="C36" s="300">
        <v>0.30053869565215752</v>
      </c>
      <c r="D36" s="300">
        <v>0.66767876431017237</v>
      </c>
      <c r="E36" s="300">
        <f t="shared" ref="E36:E37" si="44">SUM(B36:D36)</f>
        <v>9.5084560183209543</v>
      </c>
      <c r="F36" s="300"/>
      <c r="G36" s="300">
        <v>8.2200127754123749</v>
      </c>
      <c r="H36" s="300">
        <v>0.22878763191923895</v>
      </c>
      <c r="I36" s="300">
        <v>0.91719327439915332</v>
      </c>
      <c r="J36" s="300">
        <f t="shared" ref="J36:J37" si="45">SUM(G36:I36)</f>
        <v>9.3659936817307674</v>
      </c>
      <c r="K36" s="300"/>
      <c r="L36" s="300">
        <v>8.0304538869074484</v>
      </c>
      <c r="M36" s="300">
        <v>0.28121084008139269</v>
      </c>
      <c r="N36" s="300">
        <v>0.45225660879891771</v>
      </c>
      <c r="O36" s="300">
        <f t="shared" ref="O36:O37" si="46">SUM(L36:N36)</f>
        <v>8.7639213357877583</v>
      </c>
      <c r="P36" s="300"/>
      <c r="Q36" s="300">
        <v>7.7170374654381249</v>
      </c>
      <c r="R36" s="300">
        <v>0.28056163673645779</v>
      </c>
      <c r="S36" s="300">
        <v>0.45196771409689185</v>
      </c>
      <c r="T36" s="300">
        <f t="shared" ref="T36:T37" si="47">SUM(Q36:S36)</f>
        <v>8.4495668162714743</v>
      </c>
      <c r="U36" s="300"/>
      <c r="V36" s="300">
        <v>6.399823194772174</v>
      </c>
      <c r="W36" s="300">
        <v>0.2568198761412695</v>
      </c>
      <c r="X36" s="300">
        <v>0.40648588107253947</v>
      </c>
      <c r="Y36" s="300">
        <f t="shared" ref="Y36:Y37" si="48">SUM(V36:X36)</f>
        <v>7.0631289519859832</v>
      </c>
    </row>
    <row r="37" spans="1:25" x14ac:dyDescent="0.2">
      <c r="A37" s="264" t="s">
        <v>363</v>
      </c>
      <c r="B37" s="301">
        <f>SUM(B35:B36)</f>
        <v>10.594058398161224</v>
      </c>
      <c r="C37" s="301">
        <f t="shared" ref="C37" si="49">SUM(C35:C36)</f>
        <v>0.80088151029629817</v>
      </c>
      <c r="D37" s="301">
        <f t="shared" ref="D37" si="50">SUM(D35:D36)</f>
        <v>0.73206009154249418</v>
      </c>
      <c r="E37" s="301">
        <f t="shared" si="44"/>
        <v>12.127000000000017</v>
      </c>
      <c r="F37" s="301"/>
      <c r="G37" s="301">
        <f>SUM(G35:G36)</f>
        <v>10.355850374908403</v>
      </c>
      <c r="H37" s="301">
        <f t="shared" ref="H37" si="51">SUM(H35:H36)</f>
        <v>0.84394621367532552</v>
      </c>
      <c r="I37" s="301">
        <f t="shared" ref="I37" si="52">SUM(I35:I36)</f>
        <v>1.4092034114162533</v>
      </c>
      <c r="J37" s="301">
        <f t="shared" si="45"/>
        <v>12.608999999999982</v>
      </c>
      <c r="K37" s="301"/>
      <c r="L37" s="301">
        <f>SUM(L35:L36)</f>
        <v>10.314639669378346</v>
      </c>
      <c r="M37" s="301">
        <f t="shared" ref="M37" si="53">SUM(M35:M36)</f>
        <v>0.79724722704495132</v>
      </c>
      <c r="N37" s="301">
        <f t="shared" ref="N37" si="54">SUM(N35:N36)</f>
        <v>1.0941131035766873</v>
      </c>
      <c r="O37" s="301">
        <f t="shared" si="46"/>
        <v>12.205999999999984</v>
      </c>
      <c r="P37" s="301"/>
      <c r="Q37" s="301">
        <f>SUM(Q35:Q36)</f>
        <v>9.8711949240242962</v>
      </c>
      <c r="R37" s="301">
        <f t="shared" ref="R37" si="55">SUM(R35:R36)</f>
        <v>0.78841004834950379</v>
      </c>
      <c r="S37" s="301">
        <f t="shared" ref="S37" si="56">SUM(S35:S36)</f>
        <v>1.0793950276261852</v>
      </c>
      <c r="T37" s="301">
        <f t="shared" si="47"/>
        <v>11.738999999999985</v>
      </c>
      <c r="U37" s="301"/>
      <c r="V37" s="301">
        <f>SUM(V35:V36)</f>
        <v>8.1396177071972335</v>
      </c>
      <c r="W37" s="301">
        <f t="shared" ref="W37" si="57">SUM(W35:W36)</f>
        <v>0.71892094579625399</v>
      </c>
      <c r="X37" s="301">
        <f t="shared" ref="X37" si="58">SUM(X35:X36)</f>
        <v>0.96846134700651187</v>
      </c>
      <c r="Y37" s="301">
        <f t="shared" si="48"/>
        <v>9.827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5.9517721768397482</v>
      </c>
      <c r="C44" s="300">
        <v>2.0638352440500443</v>
      </c>
      <c r="D44" s="300">
        <v>0.34542254202354294</v>
      </c>
      <c r="E44" s="300">
        <f>SUM(B44:D44)</f>
        <v>8.3610299629133369</v>
      </c>
      <c r="F44" s="300"/>
      <c r="G44" s="300">
        <v>6.9930022248236465</v>
      </c>
      <c r="H44" s="300">
        <v>2.329337893945266</v>
      </c>
      <c r="I44" s="300">
        <v>1.7141881596729935</v>
      </c>
      <c r="J44" s="300">
        <f>SUM(G44:I44)</f>
        <v>11.036528278441907</v>
      </c>
      <c r="K44" s="300"/>
      <c r="L44" s="300">
        <v>7.3428295481468462</v>
      </c>
      <c r="M44" s="300">
        <v>2.1631867737166854</v>
      </c>
      <c r="N44" s="300">
        <v>2.2719275296746946</v>
      </c>
      <c r="O44" s="300">
        <f>SUM(L44:N44)</f>
        <v>11.777943851538227</v>
      </c>
      <c r="P44" s="300"/>
      <c r="Q44" s="300">
        <v>7.0880020701488631</v>
      </c>
      <c r="R44" s="300">
        <v>2.0518472721074583</v>
      </c>
      <c r="S44" s="300">
        <v>2.1037023710871998</v>
      </c>
      <c r="T44" s="300">
        <f>SUM(Q44:S44)</f>
        <v>11.243551713343521</v>
      </c>
      <c r="U44" s="300"/>
      <c r="V44" s="300">
        <v>7.3334724475580479</v>
      </c>
      <c r="W44" s="300">
        <v>2.0714143518376709</v>
      </c>
      <c r="X44" s="300">
        <v>2.0222836365416716</v>
      </c>
      <c r="Y44" s="300">
        <f>SUM(V44:X44)</f>
        <v>11.427170435937391</v>
      </c>
    </row>
    <row r="45" spans="1:25" x14ac:dyDescent="0.2">
      <c r="A45" s="260" t="s">
        <v>364</v>
      </c>
      <c r="B45" s="300">
        <v>34.461376349157206</v>
      </c>
      <c r="C45" s="300">
        <v>1.3153123288516686</v>
      </c>
      <c r="D45" s="300">
        <v>3.8682813590777867</v>
      </c>
      <c r="E45" s="300">
        <f t="shared" ref="E45:E46" si="59">SUM(B45:D45)</f>
        <v>39.644970037086658</v>
      </c>
      <c r="F45" s="300"/>
      <c r="G45" s="300">
        <v>34.369191995284766</v>
      </c>
      <c r="H45" s="300">
        <v>1.1320875241351487</v>
      </c>
      <c r="I45" s="300">
        <v>3.2091922021381403</v>
      </c>
      <c r="J45" s="300">
        <f t="shared" ref="J45:J46" si="60">SUM(G45:I45)</f>
        <v>38.710471721558058</v>
      </c>
      <c r="K45" s="300"/>
      <c r="L45" s="300">
        <v>34.180425269971565</v>
      </c>
      <c r="M45" s="300">
        <v>1.36240224669489</v>
      </c>
      <c r="N45" s="300">
        <v>2.954228631795337</v>
      </c>
      <c r="O45" s="300">
        <f t="shared" ref="O45:O46" si="61">SUM(L45:N45)</f>
        <v>38.497056148461795</v>
      </c>
      <c r="P45" s="300"/>
      <c r="Q45" s="300">
        <v>31.911069029846676</v>
      </c>
      <c r="R45" s="300">
        <v>1.2951354376100397</v>
      </c>
      <c r="S45" s="300">
        <v>2.7992438191998477</v>
      </c>
      <c r="T45" s="300">
        <f t="shared" ref="T45:T46" si="62">SUM(Q45:S45)</f>
        <v>36.005448286656559</v>
      </c>
      <c r="U45" s="300"/>
      <c r="V45" s="300">
        <v>31.576786187220417</v>
      </c>
      <c r="W45" s="300">
        <v>1.2793004321578483</v>
      </c>
      <c r="X45" s="300">
        <v>2.8787429446843067</v>
      </c>
      <c r="Y45" s="300">
        <f t="shared" ref="Y45:Y46" si="63">SUM(V45:X45)</f>
        <v>35.734829564062572</v>
      </c>
    </row>
    <row r="46" spans="1:25" x14ac:dyDescent="0.2">
      <c r="A46" s="264" t="s">
        <v>363</v>
      </c>
      <c r="B46" s="301">
        <f>SUM(B44:B45)</f>
        <v>40.413148525996952</v>
      </c>
      <c r="C46" s="301">
        <f t="shared" ref="C46" si="64">SUM(C44:C45)</f>
        <v>3.3791475729017129</v>
      </c>
      <c r="D46" s="301">
        <f t="shared" ref="D46" si="65">SUM(D44:D45)</f>
        <v>4.2137039011013293</v>
      </c>
      <c r="E46" s="301">
        <f t="shared" si="59"/>
        <v>48.006</v>
      </c>
      <c r="F46" s="301"/>
      <c r="G46" s="301">
        <f>SUM(G44:G45)</f>
        <v>41.362194220108414</v>
      </c>
      <c r="H46" s="301">
        <f t="shared" ref="H46" si="66">SUM(H44:H45)</f>
        <v>3.4614254180804149</v>
      </c>
      <c r="I46" s="301">
        <f t="shared" ref="I46" si="67">SUM(I44:I45)</f>
        <v>4.9233803618111338</v>
      </c>
      <c r="J46" s="301">
        <f t="shared" si="60"/>
        <v>49.746999999999964</v>
      </c>
      <c r="K46" s="301"/>
      <c r="L46" s="301">
        <f>SUM(L44:L45)</f>
        <v>41.52325481811841</v>
      </c>
      <c r="M46" s="301">
        <f t="shared" ref="M46" si="68">SUM(M44:M45)</f>
        <v>3.5255890204115756</v>
      </c>
      <c r="N46" s="301">
        <f t="shared" ref="N46" si="69">SUM(N44:N45)</f>
        <v>5.2261561614700316</v>
      </c>
      <c r="O46" s="301">
        <f t="shared" si="61"/>
        <v>50.275000000000013</v>
      </c>
      <c r="P46" s="301"/>
      <c r="Q46" s="301">
        <f>SUM(Q44:Q45)</f>
        <v>38.99907109999554</v>
      </c>
      <c r="R46" s="301">
        <f t="shared" ref="R46" si="70">SUM(R44:R45)</f>
        <v>3.3469827097174978</v>
      </c>
      <c r="S46" s="301">
        <f t="shared" ref="S46" si="71">SUM(S44:S45)</f>
        <v>4.9029461902870475</v>
      </c>
      <c r="T46" s="301">
        <f t="shared" si="62"/>
        <v>47.249000000000088</v>
      </c>
      <c r="U46" s="301"/>
      <c r="V46" s="301">
        <f>SUM(V44:V45)</f>
        <v>38.910258634778465</v>
      </c>
      <c r="W46" s="301">
        <f t="shared" ref="W46" si="72">SUM(W44:W45)</f>
        <v>3.3507147839955191</v>
      </c>
      <c r="X46" s="301">
        <f t="shared" ref="X46" si="73">SUM(X44:X45)</f>
        <v>4.9010265812259783</v>
      </c>
      <c r="Y46" s="301">
        <f t="shared" si="63"/>
        <v>47.161999999999964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0.47547810633780818</v>
      </c>
      <c r="C53" s="300">
        <v>9.0421524026653585E-2</v>
      </c>
      <c r="D53" s="300">
        <v>2.7822007393088353E-4</v>
      </c>
      <c r="E53" s="300">
        <f>SUM(B53:D53)</f>
        <v>0.56617785043839264</v>
      </c>
      <c r="F53" s="300"/>
      <c r="G53" s="300">
        <v>0.85382439726395842</v>
      </c>
      <c r="H53" s="300">
        <v>0.2374587981347987</v>
      </c>
      <c r="I53" s="300">
        <v>3.9510615329657617E-4</v>
      </c>
      <c r="J53" s="300">
        <f>SUM(G53:I53)</f>
        <v>1.0916783015520537</v>
      </c>
      <c r="K53" s="300"/>
      <c r="L53" s="300">
        <v>1.5060185643580835</v>
      </c>
      <c r="M53" s="300">
        <v>0.45938164409672316</v>
      </c>
      <c r="N53" s="300">
        <v>0</v>
      </c>
      <c r="O53" s="300">
        <f>SUM(L53:N53)</f>
        <v>1.9654002084548066</v>
      </c>
      <c r="P53" s="300"/>
      <c r="Q53" s="300">
        <v>1.425853712435516</v>
      </c>
      <c r="R53" s="300">
        <v>0.43053657191648159</v>
      </c>
      <c r="S53" s="300">
        <v>0</v>
      </c>
      <c r="T53" s="300">
        <f>SUM(Q53:S53)</f>
        <v>1.8563902843519975</v>
      </c>
      <c r="U53" s="300"/>
      <c r="V53" s="300">
        <v>1.405316320716681</v>
      </c>
      <c r="W53" s="300">
        <v>0.41637404037071002</v>
      </c>
      <c r="X53" s="300">
        <v>0</v>
      </c>
      <c r="Y53" s="300">
        <f>SUM(V53:X53)</f>
        <v>1.8216903610873909</v>
      </c>
    </row>
    <row r="54" spans="1:25" x14ac:dyDescent="0.2">
      <c r="A54" s="260" t="s">
        <v>364</v>
      </c>
      <c r="B54" s="300">
        <v>1.2953926642039431</v>
      </c>
      <c r="C54" s="300">
        <v>1.335456354863288E-2</v>
      </c>
      <c r="D54" s="300">
        <v>8.2074921809032503E-2</v>
      </c>
      <c r="E54" s="300">
        <f t="shared" ref="E54:E55" si="74">SUM(B54:D54)</f>
        <v>1.3908221495616084</v>
      </c>
      <c r="F54" s="300"/>
      <c r="G54" s="300">
        <v>2.6045397624968372</v>
      </c>
      <c r="H54" s="300">
        <v>0.42197337171946153</v>
      </c>
      <c r="I54" s="300">
        <v>0.27380856423164768</v>
      </c>
      <c r="J54" s="300">
        <f t="shared" ref="J54:J55" si="75">SUM(G54:I54)</f>
        <v>3.300321698447946</v>
      </c>
      <c r="K54" s="300"/>
      <c r="L54" s="300">
        <v>4.4838976680424709</v>
      </c>
      <c r="M54" s="300">
        <v>0.27370212350272377</v>
      </c>
      <c r="N54" s="300">
        <v>0</v>
      </c>
      <c r="O54" s="300">
        <f t="shared" ref="O54:O55" si="76">SUM(L54:N54)</f>
        <v>4.7575997915451946</v>
      </c>
      <c r="P54" s="300"/>
      <c r="Q54" s="300">
        <v>4.1789417609166657</v>
      </c>
      <c r="R54" s="300">
        <v>0.26066795473134158</v>
      </c>
      <c r="S54" s="300">
        <v>0</v>
      </c>
      <c r="T54" s="300">
        <f t="shared" ref="T54:T55" si="77">SUM(Q54:S54)</f>
        <v>4.4396097156480074</v>
      </c>
      <c r="U54" s="300"/>
      <c r="V54" s="300">
        <v>3.9889927495151261</v>
      </c>
      <c r="W54" s="300">
        <v>0.25931688939746839</v>
      </c>
      <c r="X54" s="300">
        <v>0</v>
      </c>
      <c r="Y54" s="300">
        <f t="shared" ref="Y54:Y55" si="78">SUM(V54:X54)</f>
        <v>4.2483096389125947</v>
      </c>
    </row>
    <row r="55" spans="1:25" x14ac:dyDescent="0.2">
      <c r="A55" s="264" t="s">
        <v>363</v>
      </c>
      <c r="B55" s="301">
        <f>SUM(B53:B54)</f>
        <v>1.7708707705417512</v>
      </c>
      <c r="C55" s="301">
        <f t="shared" ref="C55" si="79">SUM(C53:C54)</f>
        <v>0.10377608757528646</v>
      </c>
      <c r="D55" s="301">
        <f t="shared" ref="D55" si="80">SUM(D53:D54)</f>
        <v>8.2353141882963388E-2</v>
      </c>
      <c r="E55" s="301">
        <f t="shared" si="74"/>
        <v>1.9570000000000012</v>
      </c>
      <c r="F55" s="301"/>
      <c r="G55" s="301">
        <f>SUM(G53:G54)</f>
        <v>3.4583641597607957</v>
      </c>
      <c r="H55" s="301">
        <f t="shared" ref="H55" si="81">SUM(H53:H54)</f>
        <v>0.65943216985426023</v>
      </c>
      <c r="I55" s="301">
        <f t="shared" ref="I55" si="82">SUM(I53:I54)</f>
        <v>0.27420367038494425</v>
      </c>
      <c r="J55" s="301">
        <f t="shared" si="75"/>
        <v>4.3919999999999995</v>
      </c>
      <c r="K55" s="301"/>
      <c r="L55" s="301">
        <f>SUM(L53:L54)</f>
        <v>5.9899162324005548</v>
      </c>
      <c r="M55" s="301">
        <f t="shared" ref="M55" si="83">SUM(M53:M54)</f>
        <v>0.73308376759944693</v>
      </c>
      <c r="N55" s="301">
        <f t="shared" ref="N55" si="84">SUM(N53:N54)</f>
        <v>0</v>
      </c>
      <c r="O55" s="301">
        <f t="shared" si="76"/>
        <v>6.7230000000000016</v>
      </c>
      <c r="P55" s="301"/>
      <c r="Q55" s="301">
        <f>SUM(Q53:Q54)</f>
        <v>5.6047954733521816</v>
      </c>
      <c r="R55" s="301">
        <f t="shared" ref="R55" si="85">SUM(R53:R54)</f>
        <v>0.69120452664782317</v>
      </c>
      <c r="S55" s="301">
        <f t="shared" ref="S55" si="86">SUM(S53:S54)</f>
        <v>0</v>
      </c>
      <c r="T55" s="301">
        <f t="shared" si="77"/>
        <v>6.2960000000000047</v>
      </c>
      <c r="U55" s="301"/>
      <c r="V55" s="301">
        <f>SUM(V53:V54)</f>
        <v>5.3943090702318068</v>
      </c>
      <c r="W55" s="301">
        <f t="shared" ref="W55" si="87">SUM(W53:W54)</f>
        <v>0.67569092976817835</v>
      </c>
      <c r="X55" s="301">
        <f t="shared" ref="X55" si="88">SUM(X53:X54)</f>
        <v>0</v>
      </c>
      <c r="Y55" s="301">
        <f t="shared" si="78"/>
        <v>6.0699999999999852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0.81009709510250172</v>
      </c>
      <c r="C62" s="300">
        <v>0.42302407481170312</v>
      </c>
      <c r="D62" s="300">
        <v>0.18664589136790732</v>
      </c>
      <c r="E62" s="300">
        <f>SUM(B62:D62)</f>
        <v>1.4197670612821121</v>
      </c>
      <c r="F62" s="300"/>
      <c r="G62" s="300">
        <v>0.82428508486655561</v>
      </c>
      <c r="H62" s="300">
        <v>0.41394341497471571</v>
      </c>
      <c r="I62" s="300">
        <v>0</v>
      </c>
      <c r="J62" s="300">
        <f>SUM(G62:I62)</f>
        <v>1.2382284998412714</v>
      </c>
      <c r="K62" s="300"/>
      <c r="L62" s="300">
        <v>0.77585177919988546</v>
      </c>
      <c r="M62" s="300">
        <v>0.35707691230165856</v>
      </c>
      <c r="N62" s="300">
        <v>2.0565984869406983E-2</v>
      </c>
      <c r="O62" s="300">
        <f>SUM(L62:N62)</f>
        <v>1.153494676370951</v>
      </c>
      <c r="P62" s="300"/>
      <c r="Q62" s="300">
        <v>0.85298236021037344</v>
      </c>
      <c r="R62" s="300">
        <v>0.38301891868399163</v>
      </c>
      <c r="S62" s="300">
        <v>2.1350282236514286E-2</v>
      </c>
      <c r="T62" s="300">
        <f>SUM(Q62:S62)</f>
        <v>1.2573515611308794</v>
      </c>
      <c r="U62" s="300"/>
      <c r="V62" s="300">
        <v>1.0002484019683247</v>
      </c>
      <c r="W62" s="300">
        <v>0.42558831620052695</v>
      </c>
      <c r="X62" s="300">
        <v>2.2914313455701659E-2</v>
      </c>
      <c r="Y62" s="300">
        <f>SUM(V62:X62)</f>
        <v>1.4487510316245533</v>
      </c>
    </row>
    <row r="63" spans="1:25" x14ac:dyDescent="0.2">
      <c r="A63" s="260" t="s">
        <v>364</v>
      </c>
      <c r="B63" s="300">
        <v>3.5846197274233256</v>
      </c>
      <c r="C63" s="300">
        <v>0.17945568046342658</v>
      </c>
      <c r="D63" s="300">
        <v>0.83915753083114708</v>
      </c>
      <c r="E63" s="300">
        <f t="shared" ref="E63:E64" si="89">SUM(B63:D63)</f>
        <v>4.6032329387178992</v>
      </c>
      <c r="F63" s="300"/>
      <c r="G63" s="300">
        <v>4.2297350438477661</v>
      </c>
      <c r="H63" s="300">
        <v>0.11422677206237007</v>
      </c>
      <c r="I63" s="300">
        <v>0.37380968424858579</v>
      </c>
      <c r="J63" s="300">
        <f t="shared" ref="J63:J64" si="90">SUM(G63:I63)</f>
        <v>4.7177715001587215</v>
      </c>
      <c r="K63" s="300"/>
      <c r="L63" s="300">
        <v>4.1612699635834121</v>
      </c>
      <c r="M63" s="300">
        <v>0.19023536004564315</v>
      </c>
      <c r="N63" s="300">
        <v>0</v>
      </c>
      <c r="O63" s="300">
        <f t="shared" ref="O63:O64" si="91">SUM(L63:N63)</f>
        <v>4.3515053236290555</v>
      </c>
      <c r="P63" s="300"/>
      <c r="Q63" s="300">
        <v>4.3734638384110456</v>
      </c>
      <c r="R63" s="300">
        <v>0.20218460045808404</v>
      </c>
      <c r="S63" s="300">
        <v>0</v>
      </c>
      <c r="T63" s="300">
        <f t="shared" ref="T63:T64" si="92">SUM(Q63:S63)</f>
        <v>4.5756484388691296</v>
      </c>
      <c r="U63" s="300"/>
      <c r="V63" s="300">
        <v>4.6948596164857666</v>
      </c>
      <c r="W63" s="300">
        <v>0.2203893518896852</v>
      </c>
      <c r="X63" s="300">
        <v>0</v>
      </c>
      <c r="Y63" s="300">
        <f t="shared" ref="Y63:Y64" si="93">SUM(V63:X63)</f>
        <v>4.9152489683754519</v>
      </c>
    </row>
    <row r="64" spans="1:25" x14ac:dyDescent="0.2">
      <c r="A64" s="264" t="s">
        <v>363</v>
      </c>
      <c r="B64" s="301">
        <f>SUM(B62:B63)</f>
        <v>4.3947168225258277</v>
      </c>
      <c r="C64" s="301">
        <f t="shared" ref="C64" si="94">SUM(C62:C63)</f>
        <v>0.60247975527512976</v>
      </c>
      <c r="D64" s="301">
        <f t="shared" ref="D64" si="95">SUM(D62:D63)</f>
        <v>1.0258034221990544</v>
      </c>
      <c r="E64" s="301">
        <f t="shared" si="89"/>
        <v>6.0230000000000121</v>
      </c>
      <c r="F64" s="301"/>
      <c r="G64" s="301">
        <f>SUM(G62:G63)</f>
        <v>5.0540201287143214</v>
      </c>
      <c r="H64" s="301">
        <f t="shared" ref="H64" si="96">SUM(H62:H63)</f>
        <v>0.52817018703708574</v>
      </c>
      <c r="I64" s="301">
        <f t="shared" ref="I64" si="97">SUM(I62:I63)</f>
        <v>0.37380968424858579</v>
      </c>
      <c r="J64" s="301">
        <f t="shared" si="90"/>
        <v>5.9559999999999924</v>
      </c>
      <c r="K64" s="301"/>
      <c r="L64" s="301">
        <f>SUM(L62:L63)</f>
        <v>4.9371217427832974</v>
      </c>
      <c r="M64" s="301">
        <f t="shared" ref="M64" si="98">SUM(M62:M63)</f>
        <v>0.54731227234730173</v>
      </c>
      <c r="N64" s="301">
        <f t="shared" ref="N64" si="99">SUM(N62:N63)</f>
        <v>2.0565984869406983E-2</v>
      </c>
      <c r="O64" s="301">
        <f t="shared" si="91"/>
        <v>5.5050000000000061</v>
      </c>
      <c r="P64" s="301"/>
      <c r="Q64" s="301">
        <f>SUM(Q62:Q63)</f>
        <v>5.226446198621419</v>
      </c>
      <c r="R64" s="301">
        <f t="shared" ref="R64" si="100">SUM(R62:R63)</f>
        <v>0.58520351914207569</v>
      </c>
      <c r="S64" s="301">
        <f t="shared" ref="S64" si="101">SUM(S62:S63)</f>
        <v>2.1350282236514286E-2</v>
      </c>
      <c r="T64" s="301">
        <f t="shared" si="92"/>
        <v>5.8330000000000091</v>
      </c>
      <c r="U64" s="301"/>
      <c r="V64" s="301">
        <f>SUM(V62:V63)</f>
        <v>5.695108018454091</v>
      </c>
      <c r="W64" s="301">
        <f t="shared" ref="W64" si="102">SUM(W62:W63)</f>
        <v>0.64597766809021218</v>
      </c>
      <c r="X64" s="301">
        <f t="shared" ref="X64" si="103">SUM(X62:X63)</f>
        <v>2.2914313455701659E-2</v>
      </c>
      <c r="Y64" s="301">
        <f t="shared" si="93"/>
        <v>6.3640000000000043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4.185177197923271</v>
      </c>
      <c r="C71" s="300">
        <v>3.280326839455757</v>
      </c>
      <c r="D71" s="300">
        <v>0.87618699217506923</v>
      </c>
      <c r="E71" s="300">
        <f>SUM(B71:D71)</f>
        <v>8.3416910295540969</v>
      </c>
      <c r="F71" s="300"/>
      <c r="G71" s="300">
        <v>4.3528293477063844</v>
      </c>
      <c r="H71" s="300">
        <v>3.4352762374158248</v>
      </c>
      <c r="I71" s="300">
        <v>1.1826700362612272</v>
      </c>
      <c r="J71" s="300">
        <f>SUM(G71:I71)</f>
        <v>8.9707756213834369</v>
      </c>
      <c r="K71" s="300"/>
      <c r="L71" s="300">
        <v>4.6785058453182469</v>
      </c>
      <c r="M71" s="300">
        <v>3.4857543078101654</v>
      </c>
      <c r="N71" s="300">
        <v>2.1780423271016396</v>
      </c>
      <c r="O71" s="300">
        <f>SUM(L71:N71)</f>
        <v>10.342302480230051</v>
      </c>
      <c r="P71" s="300"/>
      <c r="Q71" s="300">
        <v>5.1326254800188984</v>
      </c>
      <c r="R71" s="300">
        <v>3.8495434485661377</v>
      </c>
      <c r="S71" s="300">
        <v>2.4005379468330217</v>
      </c>
      <c r="T71" s="300">
        <f>SUM(Q71:S71)</f>
        <v>11.382706875418059</v>
      </c>
      <c r="U71" s="300"/>
      <c r="V71" s="300">
        <v>5.8190431432468355</v>
      </c>
      <c r="W71" s="300">
        <v>4.4124423318760915</v>
      </c>
      <c r="X71" s="300">
        <v>2.7982218482110688</v>
      </c>
      <c r="Y71" s="300">
        <f>SUM(V71:X71)</f>
        <v>13.029707323333996</v>
      </c>
    </row>
    <row r="72" spans="1:25" x14ac:dyDescent="0.2">
      <c r="A72" s="260" t="s">
        <v>364</v>
      </c>
      <c r="B72" s="300">
        <v>28.801145876975376</v>
      </c>
      <c r="C72" s="300">
        <v>1.1481632518326816</v>
      </c>
      <c r="D72" s="300">
        <v>25.726999841637891</v>
      </c>
      <c r="E72" s="300">
        <f t="shared" ref="E72:E73" si="104">SUM(B72:D72)</f>
        <v>55.676308970445945</v>
      </c>
      <c r="F72" s="300"/>
      <c r="G72" s="300">
        <v>31.265156212067875</v>
      </c>
      <c r="H72" s="300">
        <v>1.0036569334375127</v>
      </c>
      <c r="I72" s="300">
        <v>26.258411233111193</v>
      </c>
      <c r="J72" s="300">
        <f t="shared" ref="J72:J73" si="105">SUM(G72:I72)</f>
        <v>58.52722437861658</v>
      </c>
      <c r="K72" s="300"/>
      <c r="L72" s="300">
        <v>31.452467949996251</v>
      </c>
      <c r="M72" s="300">
        <v>1.9809250635980697</v>
      </c>
      <c r="N72" s="300">
        <v>22.581304506175734</v>
      </c>
      <c r="O72" s="300">
        <f t="shared" ref="O72:O73" si="106">SUM(L72:N72)</f>
        <v>56.014697519770053</v>
      </c>
      <c r="P72" s="300"/>
      <c r="Q72" s="300">
        <v>33.924213147627384</v>
      </c>
      <c r="R72" s="300">
        <v>2.2033923183421691</v>
      </c>
      <c r="S72" s="300">
        <v>24.914687658612337</v>
      </c>
      <c r="T72" s="300">
        <f t="shared" ref="T72:T73" si="107">SUM(Q72:S72)</f>
        <v>61.042293124581889</v>
      </c>
      <c r="U72" s="300"/>
      <c r="V72" s="300">
        <v>36.740592948156937</v>
      </c>
      <c r="W72" s="300">
        <v>2.5540515263412824</v>
      </c>
      <c r="X72" s="300">
        <v>28.478648202167829</v>
      </c>
      <c r="Y72" s="300">
        <f t="shared" ref="Y72:Y73" si="108">SUM(V72:X72)</f>
        <v>67.773292676666046</v>
      </c>
    </row>
    <row r="73" spans="1:25" x14ac:dyDescent="0.2">
      <c r="A73" s="264" t="s">
        <v>363</v>
      </c>
      <c r="B73" s="301">
        <f>SUM(B71:B72)</f>
        <v>32.98632307489865</v>
      </c>
      <c r="C73" s="301">
        <f t="shared" ref="C73" si="109">SUM(C71:C72)</f>
        <v>4.4284900912884382</v>
      </c>
      <c r="D73" s="301">
        <f t="shared" ref="D73" si="110">SUM(D71:D72)</f>
        <v>26.603186833812959</v>
      </c>
      <c r="E73" s="301">
        <f t="shared" si="104"/>
        <v>64.018000000000043</v>
      </c>
      <c r="F73" s="301"/>
      <c r="G73" s="301">
        <f>SUM(G71:G72)</f>
        <v>35.617985559774262</v>
      </c>
      <c r="H73" s="301">
        <f t="shared" ref="H73" si="111">SUM(H71:H72)</f>
        <v>4.4389331708533373</v>
      </c>
      <c r="I73" s="301">
        <f t="shared" ref="I73" si="112">SUM(I71:I72)</f>
        <v>27.441081269372422</v>
      </c>
      <c r="J73" s="301">
        <f t="shared" si="105"/>
        <v>67.498000000000019</v>
      </c>
      <c r="K73" s="301"/>
      <c r="L73" s="301">
        <f>SUM(L71:L72)</f>
        <v>36.130973795314496</v>
      </c>
      <c r="M73" s="301">
        <f t="shared" ref="M73" si="113">SUM(M71:M72)</f>
        <v>5.4666793714082349</v>
      </c>
      <c r="N73" s="301">
        <f t="shared" ref="N73" si="114">SUM(N71:N72)</f>
        <v>24.759346833277373</v>
      </c>
      <c r="O73" s="301">
        <f t="shared" si="106"/>
        <v>66.357000000000099</v>
      </c>
      <c r="P73" s="301"/>
      <c r="Q73" s="301">
        <f>SUM(Q71:Q72)</f>
        <v>39.056838627646286</v>
      </c>
      <c r="R73" s="301">
        <f t="shared" ref="R73" si="115">SUM(R71:R72)</f>
        <v>6.0529357669083073</v>
      </c>
      <c r="S73" s="301">
        <f t="shared" ref="S73" si="116">SUM(S71:S72)</f>
        <v>27.315225605445359</v>
      </c>
      <c r="T73" s="301">
        <f t="shared" si="107"/>
        <v>72.424999999999955</v>
      </c>
      <c r="U73" s="301"/>
      <c r="V73" s="301">
        <f>SUM(V71:V72)</f>
        <v>42.559636091403775</v>
      </c>
      <c r="W73" s="301">
        <f t="shared" ref="W73" si="117">SUM(W71:W72)</f>
        <v>6.9664938582173743</v>
      </c>
      <c r="X73" s="301">
        <f t="shared" ref="X73" si="118">SUM(X71:X72)</f>
        <v>31.276870050378896</v>
      </c>
      <c r="Y73" s="301">
        <f t="shared" si="108"/>
        <v>80.803000000000054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20.432457344418626</v>
      </c>
      <c r="C80" s="300">
        <v>36.27775194600521</v>
      </c>
      <c r="D80" s="300">
        <v>4.560514811817149</v>
      </c>
      <c r="E80" s="300">
        <f>SUM(B80:D80)</f>
        <v>61.270724102240983</v>
      </c>
      <c r="F80" s="300"/>
      <c r="G80" s="300">
        <v>24.441205309536556</v>
      </c>
      <c r="H80" s="300">
        <v>32.147789398198448</v>
      </c>
      <c r="I80" s="300">
        <v>4.5608078850733298</v>
      </c>
      <c r="J80" s="300">
        <f>SUM(G80:I80)</f>
        <v>61.149802592808335</v>
      </c>
      <c r="K80" s="300"/>
      <c r="L80" s="300">
        <v>23.740061285272141</v>
      </c>
      <c r="M80" s="300">
        <v>33.454454995868318</v>
      </c>
      <c r="N80" s="300">
        <v>5.3022444340880641</v>
      </c>
      <c r="O80" s="300">
        <f>SUM(L80:N80)</f>
        <v>62.496760715228525</v>
      </c>
      <c r="P80" s="300"/>
      <c r="Q80" s="300">
        <v>24.588955829187256</v>
      </c>
      <c r="R80" s="300">
        <v>32.314898355386823</v>
      </c>
      <c r="S80" s="300">
        <v>5.4872099331661879</v>
      </c>
      <c r="T80" s="300">
        <f>SUM(Q80:S80)</f>
        <v>62.391064117740271</v>
      </c>
      <c r="U80" s="300"/>
      <c r="V80" s="300">
        <v>26.24911018537119</v>
      </c>
      <c r="W80" s="300">
        <v>30.055551688496436</v>
      </c>
      <c r="X80" s="300">
        <v>5.8679317004276283</v>
      </c>
      <c r="Y80" s="300">
        <f>SUM(V80:X80)</f>
        <v>62.172593574295256</v>
      </c>
    </row>
    <row r="81" spans="1:25" x14ac:dyDescent="0.2">
      <c r="A81" s="260" t="s">
        <v>364</v>
      </c>
      <c r="B81" s="300">
        <v>48.425181090955093</v>
      </c>
      <c r="C81" s="300">
        <v>16.314732020108739</v>
      </c>
      <c r="D81" s="300">
        <v>6.2653627866950128</v>
      </c>
      <c r="E81" s="300">
        <f t="shared" ref="E81:E82" si="119">SUM(B81:D81)</f>
        <v>71.005275897758835</v>
      </c>
      <c r="F81" s="300"/>
      <c r="G81" s="300">
        <v>49.376076269047893</v>
      </c>
      <c r="H81" s="300">
        <v>13.884308053963569</v>
      </c>
      <c r="I81" s="300">
        <v>6.3618130841800244</v>
      </c>
      <c r="J81" s="300">
        <f t="shared" ref="J81:J82" si="120">SUM(G81:I81)</f>
        <v>69.622197407191493</v>
      </c>
      <c r="K81" s="300"/>
      <c r="L81" s="300">
        <v>47.886383709812868</v>
      </c>
      <c r="M81" s="300">
        <v>15.563327660700471</v>
      </c>
      <c r="N81" s="300">
        <v>7.3835279142580577</v>
      </c>
      <c r="O81" s="300">
        <f t="shared" ref="O81:O82" si="121">SUM(L81:N81)</f>
        <v>70.833239284771395</v>
      </c>
      <c r="P81" s="300"/>
      <c r="Q81" s="300">
        <v>48.453336240112598</v>
      </c>
      <c r="R81" s="300">
        <v>15.615320807416746</v>
      </c>
      <c r="S81" s="300">
        <v>7.4502788347302147</v>
      </c>
      <c r="T81" s="300">
        <f t="shared" ref="T81:T82" si="122">SUM(Q81:S81)</f>
        <v>71.518935882259555</v>
      </c>
      <c r="U81" s="300"/>
      <c r="V81" s="300">
        <v>49.331297848256192</v>
      </c>
      <c r="W81" s="300">
        <v>15.732166893212455</v>
      </c>
      <c r="X81" s="300">
        <v>7.5699416842361273</v>
      </c>
      <c r="Y81" s="300">
        <f t="shared" ref="Y81:Y82" si="123">SUM(V81:X81)</f>
        <v>72.633406425704777</v>
      </c>
    </row>
    <row r="82" spans="1:25" x14ac:dyDescent="0.2">
      <c r="A82" s="264" t="s">
        <v>363</v>
      </c>
      <c r="B82" s="301">
        <f>SUM(B80:B81)</f>
        <v>68.857638435373715</v>
      </c>
      <c r="C82" s="301">
        <f t="shared" ref="C82" si="124">SUM(C80:C81)</f>
        <v>52.592483966113946</v>
      </c>
      <c r="D82" s="301">
        <f t="shared" ref="D82" si="125">SUM(D80:D81)</f>
        <v>10.825877598512161</v>
      </c>
      <c r="E82" s="301">
        <f t="shared" si="119"/>
        <v>132.27599999999981</v>
      </c>
      <c r="F82" s="301"/>
      <c r="G82" s="301">
        <f>SUM(G80:G81)</f>
        <v>73.817281578584442</v>
      </c>
      <c r="H82" s="301">
        <f t="shared" ref="H82" si="126">SUM(H80:H81)</f>
        <v>46.03209745216202</v>
      </c>
      <c r="I82" s="301">
        <f t="shared" ref="I82" si="127">SUM(I80:I81)</f>
        <v>10.922620969253355</v>
      </c>
      <c r="J82" s="301">
        <f t="shared" si="120"/>
        <v>130.77199999999982</v>
      </c>
      <c r="K82" s="301"/>
      <c r="L82" s="301">
        <f>SUM(L80:L81)</f>
        <v>71.626444995085009</v>
      </c>
      <c r="M82" s="301">
        <f t="shared" ref="M82" si="128">SUM(M80:M81)</f>
        <v>49.017782656568791</v>
      </c>
      <c r="N82" s="301">
        <f t="shared" ref="N82" si="129">SUM(N80:N81)</f>
        <v>12.685772348346122</v>
      </c>
      <c r="O82" s="301">
        <f t="shared" si="121"/>
        <v>133.32999999999993</v>
      </c>
      <c r="P82" s="301"/>
      <c r="Q82" s="301">
        <f>SUM(Q80:Q81)</f>
        <v>73.042292069299862</v>
      </c>
      <c r="R82" s="301">
        <f t="shared" ref="R82" si="130">SUM(R80:R81)</f>
        <v>47.930219162803567</v>
      </c>
      <c r="S82" s="301">
        <f t="shared" ref="S82" si="131">SUM(S80:S81)</f>
        <v>12.937488767896403</v>
      </c>
      <c r="T82" s="301">
        <f t="shared" si="122"/>
        <v>133.90999999999983</v>
      </c>
      <c r="U82" s="301"/>
      <c r="V82" s="301">
        <f>SUM(V80:V81)</f>
        <v>75.580408033627378</v>
      </c>
      <c r="W82" s="301">
        <f t="shared" ref="W82" si="132">SUM(W80:W81)</f>
        <v>45.787718581708887</v>
      </c>
      <c r="X82" s="301">
        <f t="shared" ref="X82" si="133">SUM(X80:X81)</f>
        <v>13.437873384663757</v>
      </c>
      <c r="Y82" s="301">
        <f t="shared" si="123"/>
        <v>134.80600000000001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3.8477928536028596</v>
      </c>
      <c r="C89" s="300">
        <v>2.6791399247095953</v>
      </c>
      <c r="D89" s="300">
        <v>0.66022103166019219</v>
      </c>
      <c r="E89" s="300">
        <f>SUM(B89:D89)</f>
        <v>7.1871538099726475</v>
      </c>
      <c r="F89" s="300"/>
      <c r="G89" s="300">
        <v>4.2943960310608738</v>
      </c>
      <c r="H89" s="300">
        <v>2.7392505938950125</v>
      </c>
      <c r="I89" s="300">
        <v>0.94728412526096184</v>
      </c>
      <c r="J89" s="300">
        <f>SUM(G89:I89)</f>
        <v>7.9809307502168476</v>
      </c>
      <c r="K89" s="300"/>
      <c r="L89" s="300">
        <v>4.120672387240579</v>
      </c>
      <c r="M89" s="300">
        <v>3.5199921826460163</v>
      </c>
      <c r="N89" s="300">
        <v>0.44115833870576782</v>
      </c>
      <c r="O89" s="300">
        <f>SUM(L89:N89)</f>
        <v>8.081822908592363</v>
      </c>
      <c r="P89" s="300"/>
      <c r="Q89" s="300">
        <v>4.3777034059470958</v>
      </c>
      <c r="R89" s="300">
        <v>3.8235011683167168</v>
      </c>
      <c r="S89" s="300">
        <v>0.43557700954588635</v>
      </c>
      <c r="T89" s="300">
        <f>SUM(Q89:S89)</f>
        <v>8.6367815838096984</v>
      </c>
      <c r="U89" s="300"/>
      <c r="V89" s="300">
        <v>4.5259522667954659</v>
      </c>
      <c r="W89" s="300">
        <v>4.1200538625594776</v>
      </c>
      <c r="X89" s="300">
        <v>0.42409597701998558</v>
      </c>
      <c r="Y89" s="300">
        <f>SUM(V89:X89)</f>
        <v>9.0701021063749305</v>
      </c>
    </row>
    <row r="90" spans="1:25" x14ac:dyDescent="0.2">
      <c r="A90" s="260" t="s">
        <v>364</v>
      </c>
      <c r="B90" s="300">
        <v>21.14990308614842</v>
      </c>
      <c r="C90" s="300">
        <v>2.7911306885432525</v>
      </c>
      <c r="D90" s="300">
        <v>3.7108124153356807</v>
      </c>
      <c r="E90" s="300">
        <f t="shared" ref="E90:E91" si="134">SUM(B90:D90)</f>
        <v>27.651846190027353</v>
      </c>
      <c r="F90" s="300"/>
      <c r="G90" s="300">
        <v>20.063452974507722</v>
      </c>
      <c r="H90" s="300">
        <v>2.5644245969106136</v>
      </c>
      <c r="I90" s="300">
        <v>3.9741916783647668</v>
      </c>
      <c r="J90" s="300">
        <f t="shared" ref="J90:J91" si="135">SUM(G90:I90)</f>
        <v>26.602069249783103</v>
      </c>
      <c r="K90" s="300"/>
      <c r="L90" s="300">
        <v>19.211255419876384</v>
      </c>
      <c r="M90" s="300">
        <v>3.0037101744385564</v>
      </c>
      <c r="N90" s="300">
        <v>3.7132114970927121</v>
      </c>
      <c r="O90" s="300">
        <f t="shared" ref="O90:O91" si="136">SUM(L90:N90)</f>
        <v>25.928177091407651</v>
      </c>
      <c r="P90" s="300"/>
      <c r="Q90" s="300">
        <v>19.548757972254233</v>
      </c>
      <c r="R90" s="300">
        <v>3.0796221334274021</v>
      </c>
      <c r="S90" s="300">
        <v>3.7728383105086882</v>
      </c>
      <c r="T90" s="300">
        <f t="shared" ref="T90:T91" si="137">SUM(Q90:S90)</f>
        <v>26.401218416190325</v>
      </c>
      <c r="U90" s="300"/>
      <c r="V90" s="300">
        <v>18.934111882234031</v>
      </c>
      <c r="W90" s="300">
        <v>3.1478716666248157</v>
      </c>
      <c r="X90" s="300">
        <v>3.8699143447662978</v>
      </c>
      <c r="Y90" s="300">
        <f t="shared" ref="Y90:Y91" si="138">SUM(V90:X90)</f>
        <v>25.951897893625144</v>
      </c>
    </row>
    <row r="91" spans="1:25" x14ac:dyDescent="0.2">
      <c r="A91" s="264" t="s">
        <v>363</v>
      </c>
      <c r="B91" s="301">
        <f>SUM(B89:B90)</f>
        <v>24.997695939751281</v>
      </c>
      <c r="C91" s="301">
        <f t="shared" ref="C91" si="139">SUM(C89:C90)</f>
        <v>5.4702706132528478</v>
      </c>
      <c r="D91" s="301">
        <f t="shared" ref="D91" si="140">SUM(D89:D90)</f>
        <v>4.3710334469958729</v>
      </c>
      <c r="E91" s="301">
        <f t="shared" si="134"/>
        <v>34.838999999999999</v>
      </c>
      <c r="F91" s="301"/>
      <c r="G91" s="301">
        <f>SUM(G89:G90)</f>
        <v>24.357849005568596</v>
      </c>
      <c r="H91" s="301">
        <f t="shared" ref="H91" si="141">SUM(H89:H90)</f>
        <v>5.3036751908056257</v>
      </c>
      <c r="I91" s="301">
        <f t="shared" ref="I91" si="142">SUM(I89:I90)</f>
        <v>4.9214758036257287</v>
      </c>
      <c r="J91" s="301">
        <f t="shared" si="135"/>
        <v>34.582999999999956</v>
      </c>
      <c r="K91" s="301"/>
      <c r="L91" s="301">
        <f>SUM(L89:L90)</f>
        <v>23.331927807116962</v>
      </c>
      <c r="M91" s="301">
        <f t="shared" ref="M91" si="143">SUM(M89:M90)</f>
        <v>6.5237023570845727</v>
      </c>
      <c r="N91" s="301">
        <f t="shared" ref="N91" si="144">SUM(N89:N90)</f>
        <v>4.1543698357984802</v>
      </c>
      <c r="O91" s="301">
        <f t="shared" si="136"/>
        <v>34.010000000000019</v>
      </c>
      <c r="P91" s="301"/>
      <c r="Q91" s="301">
        <f>SUM(Q89:Q90)</f>
        <v>23.926461378201328</v>
      </c>
      <c r="R91" s="301">
        <f t="shared" ref="R91" si="145">SUM(R89:R90)</f>
        <v>6.9031233017441185</v>
      </c>
      <c r="S91" s="301">
        <f t="shared" ref="S91" si="146">SUM(S89:S90)</f>
        <v>4.2084153200545744</v>
      </c>
      <c r="T91" s="301">
        <f t="shared" si="137"/>
        <v>35.038000000000025</v>
      </c>
      <c r="U91" s="301"/>
      <c r="V91" s="301">
        <f>SUM(V89:V90)</f>
        <v>23.460064149029499</v>
      </c>
      <c r="W91" s="301">
        <f t="shared" ref="W91" si="147">SUM(W89:W90)</f>
        <v>7.2679255291842928</v>
      </c>
      <c r="X91" s="301">
        <f t="shared" ref="X91" si="148">SUM(X89:X90)</f>
        <v>4.2940103217862831</v>
      </c>
      <c r="Y91" s="301">
        <f t="shared" si="138"/>
        <v>35.022000000000077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12.819980372893408</v>
      </c>
      <c r="C98" s="300">
        <v>19.376589802606926</v>
      </c>
      <c r="D98" s="300">
        <v>4.8917511009413728</v>
      </c>
      <c r="E98" s="300">
        <f>SUM(B98:D98)</f>
        <v>37.088321276441704</v>
      </c>
      <c r="F98" s="300"/>
      <c r="G98" s="300">
        <v>15.964187863030601</v>
      </c>
      <c r="H98" s="300">
        <v>24.251398844301843</v>
      </c>
      <c r="I98" s="300">
        <v>4.1186883815534721</v>
      </c>
      <c r="J98" s="300">
        <f>SUM(G98:I98)</f>
        <v>44.334275088885917</v>
      </c>
      <c r="K98" s="300"/>
      <c r="L98" s="300">
        <v>12.106337170169088</v>
      </c>
      <c r="M98" s="300">
        <v>24.748662921827428</v>
      </c>
      <c r="N98" s="300">
        <v>5.7157522031545458</v>
      </c>
      <c r="O98" s="300">
        <f>SUM(L98:N98)</f>
        <v>42.57075229515106</v>
      </c>
      <c r="P98" s="300"/>
      <c r="Q98" s="300">
        <v>13.126464839824902</v>
      </c>
      <c r="R98" s="300">
        <v>26.540523895078874</v>
      </c>
      <c r="S98" s="300">
        <v>6.3198593439308803</v>
      </c>
      <c r="T98" s="300">
        <f>SUM(Q98:S98)</f>
        <v>45.986848078834655</v>
      </c>
      <c r="U98" s="300"/>
      <c r="V98" s="300">
        <v>14.835217864805282</v>
      </c>
      <c r="W98" s="300">
        <v>30.15283845980667</v>
      </c>
      <c r="X98" s="300">
        <v>7.1789184467177263</v>
      </c>
      <c r="Y98" s="300">
        <f>SUM(V98:X98)</f>
        <v>52.166974771329677</v>
      </c>
    </row>
    <row r="99" spans="1:25" x14ac:dyDescent="0.2">
      <c r="A99" s="260" t="s">
        <v>364</v>
      </c>
      <c r="B99" s="300">
        <v>16.610183006926629</v>
      </c>
      <c r="C99" s="300">
        <v>11.632427978102406</v>
      </c>
      <c r="D99" s="300">
        <v>3.4220677385291629</v>
      </c>
      <c r="E99" s="300">
        <f t="shared" ref="E99:E100" si="149">SUM(B99:D99)</f>
        <v>31.664678723558197</v>
      </c>
      <c r="F99" s="300"/>
      <c r="G99" s="300">
        <v>20.174395687911222</v>
      </c>
      <c r="H99" s="300">
        <v>13.452731353007216</v>
      </c>
      <c r="I99" s="300">
        <v>3.6845978701955637</v>
      </c>
      <c r="J99" s="300">
        <f t="shared" ref="J99:J100" si="150">SUM(G99:I99)</f>
        <v>37.311724911113998</v>
      </c>
      <c r="K99" s="300"/>
      <c r="L99" s="300">
        <v>16.486495891600594</v>
      </c>
      <c r="M99" s="300">
        <v>17.053755684699745</v>
      </c>
      <c r="N99" s="300">
        <v>2.4819961285485728</v>
      </c>
      <c r="O99" s="300">
        <f t="shared" ref="O99:O100" si="151">SUM(L99:N99)</f>
        <v>36.022247704848908</v>
      </c>
      <c r="P99" s="300"/>
      <c r="Q99" s="300">
        <v>17.8656536907088</v>
      </c>
      <c r="R99" s="300">
        <v>18.075155256059926</v>
      </c>
      <c r="S99" s="300">
        <v>2.7263429743967307</v>
      </c>
      <c r="T99" s="300">
        <f t="shared" ref="T99:T100" si="152">SUM(Q99:S99)</f>
        <v>38.667151921165456</v>
      </c>
      <c r="U99" s="300"/>
      <c r="V99" s="300">
        <v>20.358211259170432</v>
      </c>
      <c r="W99" s="300">
        <v>20.538366865817181</v>
      </c>
      <c r="X99" s="300">
        <v>3.1034471036826381</v>
      </c>
      <c r="Y99" s="300">
        <f t="shared" ref="Y99:Y100" si="153">SUM(V99:X99)</f>
        <v>44.000025228670253</v>
      </c>
    </row>
    <row r="100" spans="1:25" x14ac:dyDescent="0.2">
      <c r="A100" s="264" t="s">
        <v>363</v>
      </c>
      <c r="B100" s="301">
        <f>SUM(B98:B99)</f>
        <v>29.430163379820037</v>
      </c>
      <c r="C100" s="301">
        <f t="shared" ref="C100" si="154">SUM(C98:C99)</f>
        <v>31.009017780709332</v>
      </c>
      <c r="D100" s="301">
        <f t="shared" ref="D100" si="155">SUM(D98:D99)</f>
        <v>8.3138188394705352</v>
      </c>
      <c r="E100" s="301">
        <f t="shared" si="149"/>
        <v>68.752999999999901</v>
      </c>
      <c r="F100" s="301"/>
      <c r="G100" s="301">
        <f>SUM(G98:G99)</f>
        <v>36.138583550941824</v>
      </c>
      <c r="H100" s="301">
        <f t="shared" ref="H100" si="156">SUM(H98:H99)</f>
        <v>37.704130197309055</v>
      </c>
      <c r="I100" s="301">
        <f t="shared" ref="I100" si="157">SUM(I98:I99)</f>
        <v>7.8032862517490358</v>
      </c>
      <c r="J100" s="301">
        <f t="shared" si="150"/>
        <v>81.645999999999901</v>
      </c>
      <c r="K100" s="301"/>
      <c r="L100" s="301">
        <f>SUM(L98:L99)</f>
        <v>28.592833061769682</v>
      </c>
      <c r="M100" s="301">
        <f t="shared" ref="M100" si="158">SUM(M98:M99)</f>
        <v>41.802418606527169</v>
      </c>
      <c r="N100" s="301">
        <f t="shared" ref="N100" si="159">SUM(N98:N99)</f>
        <v>8.197748331703119</v>
      </c>
      <c r="O100" s="301">
        <f t="shared" si="151"/>
        <v>78.592999999999975</v>
      </c>
      <c r="P100" s="301"/>
      <c r="Q100" s="301">
        <f>SUM(Q98:Q99)</f>
        <v>30.992118530533702</v>
      </c>
      <c r="R100" s="301">
        <f t="shared" ref="R100" si="160">SUM(R98:R99)</f>
        <v>44.615679151138799</v>
      </c>
      <c r="S100" s="301">
        <f t="shared" ref="S100" si="161">SUM(S98:S99)</f>
        <v>9.0462023183276106</v>
      </c>
      <c r="T100" s="301">
        <f t="shared" si="152"/>
        <v>84.654000000000124</v>
      </c>
      <c r="U100" s="301"/>
      <c r="V100" s="301">
        <f>SUM(V98:V99)</f>
        <v>35.193429123975712</v>
      </c>
      <c r="W100" s="301">
        <f t="shared" ref="W100" si="162">SUM(W98:W99)</f>
        <v>50.691205325623855</v>
      </c>
      <c r="X100" s="301">
        <f t="shared" ref="X100" si="163">SUM(X98:X99)</f>
        <v>10.282365550400364</v>
      </c>
      <c r="Y100" s="301">
        <f t="shared" si="153"/>
        <v>96.166999999999916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0.923893144025696</v>
      </c>
      <c r="C107" s="300">
        <v>0.42139610186995008</v>
      </c>
      <c r="D107" s="300">
        <v>0.50989476307495274</v>
      </c>
      <c r="E107" s="300">
        <f>SUM(B107:D107)</f>
        <v>1.8551840089705989</v>
      </c>
      <c r="F107" s="300"/>
      <c r="G107" s="300">
        <v>1.3949495665398843</v>
      </c>
      <c r="H107" s="300">
        <v>0.63406798480416959</v>
      </c>
      <c r="I107" s="300">
        <v>0.64376692146472003</v>
      </c>
      <c r="J107" s="300">
        <f>SUM(G107:I107)</f>
        <v>2.672784472808774</v>
      </c>
      <c r="K107" s="300"/>
      <c r="L107" s="300">
        <v>1.1217427933775661</v>
      </c>
      <c r="M107" s="300">
        <v>0.48947438163124335</v>
      </c>
      <c r="N107" s="300">
        <v>0.76647517200668136</v>
      </c>
      <c r="O107" s="300">
        <f>SUM(L107:N107)</f>
        <v>2.3776923470154907</v>
      </c>
      <c r="P107" s="300"/>
      <c r="Q107" s="300">
        <v>1.0882416938751438</v>
      </c>
      <c r="R107" s="300">
        <v>0.48182259458807108</v>
      </c>
      <c r="S107" s="300">
        <v>0.7364543402860193</v>
      </c>
      <c r="T107" s="300">
        <f>SUM(Q107:S107)</f>
        <v>2.3065186287492345</v>
      </c>
      <c r="U107" s="300"/>
      <c r="V107" s="300">
        <v>1.0749662301889702</v>
      </c>
      <c r="W107" s="300">
        <v>0.47339332479740392</v>
      </c>
      <c r="X107" s="300">
        <v>0.69042748844090496</v>
      </c>
      <c r="Y107" s="300">
        <f>SUM(V107:X107)</f>
        <v>2.238787043427279</v>
      </c>
    </row>
    <row r="108" spans="1:25" x14ac:dyDescent="0.2">
      <c r="A108" s="260" t="s">
        <v>364</v>
      </c>
      <c r="B108" s="300">
        <v>1.213226228268784</v>
      </c>
      <c r="C108" s="300">
        <v>0.43317765738814978</v>
      </c>
      <c r="D108" s="300">
        <v>0.89841210537246385</v>
      </c>
      <c r="E108" s="300">
        <f t="shared" ref="E108:E109" si="164">SUM(B108:D108)</f>
        <v>2.5448159910293979</v>
      </c>
      <c r="F108" s="300"/>
      <c r="G108" s="300">
        <v>1.6422724516382994</v>
      </c>
      <c r="H108" s="300">
        <v>0.18718947773116909</v>
      </c>
      <c r="I108" s="300">
        <v>1.1757535978217566</v>
      </c>
      <c r="J108" s="300">
        <f t="shared" ref="J108:J109" si="165">SUM(G108:I108)</f>
        <v>3.0052155271912251</v>
      </c>
      <c r="K108" s="300"/>
      <c r="L108" s="300">
        <v>1.692428212758752</v>
      </c>
      <c r="M108" s="300">
        <v>0.68600018598482726</v>
      </c>
      <c r="N108" s="300">
        <v>0.52087925424093195</v>
      </c>
      <c r="O108" s="300">
        <f t="shared" ref="O108:O109" si="166">SUM(L108:N108)</f>
        <v>2.8993076529845112</v>
      </c>
      <c r="P108" s="300"/>
      <c r="Q108" s="300">
        <v>1.6350819089647564</v>
      </c>
      <c r="R108" s="300">
        <v>0.69813597081078305</v>
      </c>
      <c r="S108" s="300">
        <v>0.50926349147522831</v>
      </c>
      <c r="T108" s="300">
        <f t="shared" ref="T108:T109" si="167">SUM(Q108:S108)</f>
        <v>2.8424813712507677</v>
      </c>
      <c r="U108" s="300"/>
      <c r="V108" s="300">
        <v>1.5844489514420319</v>
      </c>
      <c r="W108" s="300">
        <v>0.72900580879933241</v>
      </c>
      <c r="X108" s="300">
        <v>0.50375819633135588</v>
      </c>
      <c r="Y108" s="300">
        <f t="shared" ref="Y108:Y109" si="168">SUM(V108:X108)</f>
        <v>2.8172129565727202</v>
      </c>
    </row>
    <row r="109" spans="1:25" x14ac:dyDescent="0.2">
      <c r="A109" s="264" t="s">
        <v>363</v>
      </c>
      <c r="B109" s="301">
        <f>SUM(B107:B108)</f>
        <v>2.1371193722944799</v>
      </c>
      <c r="C109" s="301">
        <f t="shared" ref="C109" si="169">SUM(C107:C108)</f>
        <v>0.85457375925809986</v>
      </c>
      <c r="D109" s="301">
        <f t="shared" ref="D109" si="170">SUM(D107:D108)</f>
        <v>1.4083068684474167</v>
      </c>
      <c r="E109" s="301">
        <f t="shared" si="164"/>
        <v>4.3999999999999968</v>
      </c>
      <c r="F109" s="301"/>
      <c r="G109" s="301">
        <f>SUM(G107:G108)</f>
        <v>3.0372220181781837</v>
      </c>
      <c r="H109" s="301">
        <f t="shared" ref="H109" si="171">SUM(H107:H108)</f>
        <v>0.82125746253533871</v>
      </c>
      <c r="I109" s="301">
        <f t="shared" ref="I109" si="172">SUM(I107:I108)</f>
        <v>1.8195205192864767</v>
      </c>
      <c r="J109" s="301">
        <f t="shared" si="165"/>
        <v>5.677999999999999</v>
      </c>
      <c r="K109" s="301"/>
      <c r="L109" s="301">
        <f>SUM(L107:L108)</f>
        <v>2.8141710061363181</v>
      </c>
      <c r="M109" s="301">
        <f t="shared" ref="M109" si="173">SUM(M107:M108)</f>
        <v>1.1754745676160705</v>
      </c>
      <c r="N109" s="301">
        <f t="shared" ref="N109" si="174">SUM(N107:N108)</f>
        <v>1.2873544262476133</v>
      </c>
      <c r="O109" s="301">
        <f t="shared" si="166"/>
        <v>5.2770000000000019</v>
      </c>
      <c r="P109" s="301"/>
      <c r="Q109" s="301">
        <f>SUM(Q107:Q108)</f>
        <v>2.7233236028399004</v>
      </c>
      <c r="R109" s="301">
        <f t="shared" ref="R109" si="175">SUM(R107:R108)</f>
        <v>1.179958565398854</v>
      </c>
      <c r="S109" s="301">
        <f t="shared" ref="S109" si="176">SUM(S107:S108)</f>
        <v>1.2457178317612476</v>
      </c>
      <c r="T109" s="301">
        <f t="shared" si="167"/>
        <v>5.1490000000000018</v>
      </c>
      <c r="U109" s="301"/>
      <c r="V109" s="301">
        <f>SUM(V107:V108)</f>
        <v>2.6594151816310019</v>
      </c>
      <c r="W109" s="301">
        <f t="shared" ref="W109" si="177">SUM(W107:W108)</f>
        <v>1.2023991335967363</v>
      </c>
      <c r="X109" s="301">
        <f t="shared" ref="X109" si="178">SUM(X107:X108)</f>
        <v>1.1941856847722607</v>
      </c>
      <c r="Y109" s="301">
        <f t="shared" si="168"/>
        <v>5.0559999999999992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3.0947307982445946</v>
      </c>
      <c r="C116" s="300">
        <v>0.99381812409020731</v>
      </c>
      <c r="D116" s="300">
        <v>0.78469241457978045</v>
      </c>
      <c r="E116" s="300">
        <f>SUM(B116:D116)</f>
        <v>4.8732413369145817</v>
      </c>
      <c r="F116" s="300"/>
      <c r="G116" s="300">
        <v>2.9782120380945698</v>
      </c>
      <c r="H116" s="300">
        <v>1.1815755484948691</v>
      </c>
      <c r="I116" s="300">
        <v>0.25328521940197468</v>
      </c>
      <c r="J116" s="300">
        <f>SUM(G116:I116)</f>
        <v>4.4130728059914137</v>
      </c>
      <c r="K116" s="300"/>
      <c r="L116" s="300">
        <v>2.4654729341085506</v>
      </c>
      <c r="M116" s="300">
        <v>0.74817685645319565</v>
      </c>
      <c r="N116" s="300">
        <v>0.58084086944619273</v>
      </c>
      <c r="O116" s="300">
        <f>SUM(L116:N116)</f>
        <v>3.7944906600079387</v>
      </c>
      <c r="P116" s="300"/>
      <c r="Q116" s="300">
        <v>2.6718361105014585</v>
      </c>
      <c r="R116" s="300">
        <v>0.78153739576072501</v>
      </c>
      <c r="S116" s="300">
        <v>0.624892137076829</v>
      </c>
      <c r="T116" s="300">
        <f>SUM(Q116:S116)</f>
        <v>4.0782656433390123</v>
      </c>
      <c r="U116" s="300"/>
      <c r="V116" s="300">
        <v>2.952364915038884</v>
      </c>
      <c r="W116" s="300">
        <v>0.79940892472739755</v>
      </c>
      <c r="X116" s="300">
        <v>0.66437220103130701</v>
      </c>
      <c r="Y116" s="300">
        <f>SUM(V116:X116)</f>
        <v>4.4161460407975888</v>
      </c>
    </row>
    <row r="117" spans="1:25" x14ac:dyDescent="0.2">
      <c r="A117" s="260" t="s">
        <v>364</v>
      </c>
      <c r="B117" s="300">
        <v>9.6478073670550497</v>
      </c>
      <c r="C117" s="300">
        <v>0.68743011947871391</v>
      </c>
      <c r="D117" s="300">
        <v>2.5905211765516007</v>
      </c>
      <c r="E117" s="300">
        <f t="shared" ref="E117:E118" si="179">SUM(B117:D117)</f>
        <v>12.925758663085364</v>
      </c>
      <c r="F117" s="300"/>
      <c r="G117" s="300">
        <v>8.4124464203235689</v>
      </c>
      <c r="H117" s="300">
        <v>0.27080411374276753</v>
      </c>
      <c r="I117" s="300">
        <v>1.5266766599422286</v>
      </c>
      <c r="J117" s="300">
        <f t="shared" ref="J117:J118" si="180">SUM(G117:I117)</f>
        <v>10.209927194008566</v>
      </c>
      <c r="K117" s="300"/>
      <c r="L117" s="300">
        <v>8.2261614412813149</v>
      </c>
      <c r="M117" s="300">
        <v>1.0149474186520169</v>
      </c>
      <c r="N117" s="300">
        <v>1.0654004800587438</v>
      </c>
      <c r="O117" s="300">
        <f t="shared" ref="O117:O118" si="181">SUM(L117:N117)</f>
        <v>10.306509339992076</v>
      </c>
      <c r="P117" s="300"/>
      <c r="Q117" s="300">
        <v>8.6475782834298158</v>
      </c>
      <c r="R117" s="300">
        <v>1.0830056294752253</v>
      </c>
      <c r="S117" s="300">
        <v>1.1541504437559418</v>
      </c>
      <c r="T117" s="300">
        <f t="shared" ref="T117:T118" si="182">SUM(Q117:S117)</f>
        <v>10.884734356660983</v>
      </c>
      <c r="U117" s="300"/>
      <c r="V117" s="300">
        <v>9.0629356533750478</v>
      </c>
      <c r="W117" s="300">
        <v>1.1566096773437582</v>
      </c>
      <c r="X117" s="300">
        <v>1.2503086284836364</v>
      </c>
      <c r="Y117" s="300">
        <f t="shared" ref="Y117:Y118" si="183">SUM(V117:X117)</f>
        <v>11.469853959202442</v>
      </c>
    </row>
    <row r="118" spans="1:25" x14ac:dyDescent="0.2">
      <c r="A118" s="264" t="s">
        <v>363</v>
      </c>
      <c r="B118" s="301">
        <f>SUM(B116:B117)</f>
        <v>12.742538165299644</v>
      </c>
      <c r="C118" s="301">
        <f t="shared" ref="C118" si="184">SUM(C116:C117)</f>
        <v>1.6812482435689211</v>
      </c>
      <c r="D118" s="301">
        <f t="shared" ref="D118" si="185">SUM(D116:D117)</f>
        <v>3.3752135911313812</v>
      </c>
      <c r="E118" s="301">
        <f t="shared" si="179"/>
        <v>17.798999999999946</v>
      </c>
      <c r="F118" s="301"/>
      <c r="G118" s="301">
        <f>SUM(G116:G117)</f>
        <v>11.390658458418139</v>
      </c>
      <c r="H118" s="301">
        <f t="shared" ref="H118" si="186">SUM(H116:H117)</f>
        <v>1.4523796622376366</v>
      </c>
      <c r="I118" s="301">
        <f t="shared" ref="I118" si="187">SUM(I116:I117)</f>
        <v>1.7799618793442034</v>
      </c>
      <c r="J118" s="301">
        <f t="shared" si="180"/>
        <v>14.622999999999978</v>
      </c>
      <c r="K118" s="301"/>
      <c r="L118" s="301">
        <f>SUM(L116:L117)</f>
        <v>10.691634375389865</v>
      </c>
      <c r="M118" s="301">
        <f t="shared" ref="M118" si="188">SUM(M116:M117)</f>
        <v>1.7631242751052125</v>
      </c>
      <c r="N118" s="301">
        <f t="shared" ref="N118" si="189">SUM(N116:N117)</f>
        <v>1.6462413495049364</v>
      </c>
      <c r="O118" s="301">
        <f t="shared" si="181"/>
        <v>14.101000000000015</v>
      </c>
      <c r="P118" s="301"/>
      <c r="Q118" s="301">
        <f>SUM(Q116:Q117)</f>
        <v>11.319414393931275</v>
      </c>
      <c r="R118" s="301">
        <f t="shared" ref="R118" si="190">SUM(R116:R117)</f>
        <v>1.8645430252359503</v>
      </c>
      <c r="S118" s="301">
        <f t="shared" ref="S118" si="191">SUM(S116:S117)</f>
        <v>1.7790425808327708</v>
      </c>
      <c r="T118" s="301">
        <f t="shared" si="182"/>
        <v>14.962999999999996</v>
      </c>
      <c r="U118" s="301"/>
      <c r="V118" s="301">
        <f>SUM(V116:V117)</f>
        <v>12.015300568413931</v>
      </c>
      <c r="W118" s="301">
        <f t="shared" ref="W118" si="192">SUM(W116:W117)</f>
        <v>1.9560186020711559</v>
      </c>
      <c r="X118" s="301">
        <f t="shared" ref="X118" si="193">SUM(X116:X117)</f>
        <v>1.9146808295149436</v>
      </c>
      <c r="Y118" s="301">
        <f t="shared" si="183"/>
        <v>15.886000000000031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4.1588771467553078</v>
      </c>
      <c r="C125" s="300">
        <v>1.583631783970421</v>
      </c>
      <c r="D125" s="300">
        <v>0</v>
      </c>
      <c r="E125" s="300">
        <f>SUM(B125:D125)</f>
        <v>5.7425089307257284</v>
      </c>
      <c r="F125" s="300"/>
      <c r="G125" s="300">
        <v>3.5286595213433434</v>
      </c>
      <c r="H125" s="300">
        <v>1.4553197926490129</v>
      </c>
      <c r="I125" s="300">
        <v>0.16158180666674443</v>
      </c>
      <c r="J125" s="300">
        <f>SUM(G125:I125)</f>
        <v>5.1455611206591003</v>
      </c>
      <c r="K125" s="300"/>
      <c r="L125" s="300">
        <v>4.4531077932392522</v>
      </c>
      <c r="M125" s="300">
        <v>1.6696660484639687</v>
      </c>
      <c r="N125" s="300">
        <v>0.10117460906247243</v>
      </c>
      <c r="O125" s="300">
        <f>SUM(L125:N125)</f>
        <v>6.2239484507656941</v>
      </c>
      <c r="P125" s="300"/>
      <c r="Q125" s="300">
        <v>4.4355074808972406</v>
      </c>
      <c r="R125" s="300">
        <v>1.6451752261878732</v>
      </c>
      <c r="S125" s="300">
        <v>0.10538691718829628</v>
      </c>
      <c r="T125" s="300">
        <f>SUM(Q125:S125)</f>
        <v>6.1860696242734097</v>
      </c>
      <c r="U125" s="300"/>
      <c r="V125" s="300">
        <v>4.1763380567925887</v>
      </c>
      <c r="W125" s="300">
        <v>1.5347332287345512</v>
      </c>
      <c r="X125" s="300">
        <v>0.10115891370013833</v>
      </c>
      <c r="Y125" s="300">
        <f>SUM(V125:X125)</f>
        <v>5.8122301992272787</v>
      </c>
    </row>
    <row r="126" spans="1:25" x14ac:dyDescent="0.2">
      <c r="A126" s="260" t="s">
        <v>364</v>
      </c>
      <c r="B126" s="300">
        <v>5.0231560670253854</v>
      </c>
      <c r="C126" s="300">
        <v>0.31407411523632789</v>
      </c>
      <c r="D126" s="300">
        <v>0.73126088701256853</v>
      </c>
      <c r="E126" s="300">
        <f t="shared" ref="E126:E127" si="194">SUM(B126:D126)</f>
        <v>6.0684910692742822</v>
      </c>
      <c r="F126" s="300"/>
      <c r="G126" s="300">
        <v>4.3880363556424387</v>
      </c>
      <c r="H126" s="300">
        <v>0.20234972268069867</v>
      </c>
      <c r="I126" s="300">
        <v>0.74005280101777127</v>
      </c>
      <c r="J126" s="300">
        <f t="shared" ref="J126:J127" si="195">SUM(G126:I126)</f>
        <v>5.3304388793409085</v>
      </c>
      <c r="K126" s="300"/>
      <c r="L126" s="300">
        <v>5.5928183893854557</v>
      </c>
      <c r="M126" s="300">
        <v>0.18311179246144063</v>
      </c>
      <c r="N126" s="300">
        <v>0.29312136738740818</v>
      </c>
      <c r="O126" s="300">
        <f t="shared" ref="O126:O127" si="196">SUM(L126:N126)</f>
        <v>6.0690515492343042</v>
      </c>
      <c r="P126" s="300"/>
      <c r="Q126" s="300">
        <v>5.5941939108579462</v>
      </c>
      <c r="R126" s="300">
        <v>0.19069335421135702</v>
      </c>
      <c r="S126" s="300">
        <v>0.30804311065728668</v>
      </c>
      <c r="T126" s="300">
        <f t="shared" ref="T126:T127" si="197">SUM(Q126:S126)</f>
        <v>6.0929303757265894</v>
      </c>
      <c r="U126" s="300"/>
      <c r="V126" s="300">
        <v>5.2844688955108285</v>
      </c>
      <c r="W126" s="300">
        <v>0.19266365721563367</v>
      </c>
      <c r="X126" s="300">
        <v>0.3026372480462779</v>
      </c>
      <c r="Y126" s="300">
        <f t="shared" ref="Y126:Y127" si="198">SUM(V126:X126)</f>
        <v>5.7797698007727396</v>
      </c>
    </row>
    <row r="127" spans="1:25" x14ac:dyDescent="0.2">
      <c r="A127" s="264" t="s">
        <v>363</v>
      </c>
      <c r="B127" s="301">
        <f>SUM(B125:B126)</f>
        <v>9.1820332137806933</v>
      </c>
      <c r="C127" s="301">
        <f t="shared" ref="C127" si="199">SUM(C125:C126)</f>
        <v>1.8977058992067488</v>
      </c>
      <c r="D127" s="301">
        <f t="shared" ref="D127" si="200">SUM(D125:D126)</f>
        <v>0.73126088701256853</v>
      </c>
      <c r="E127" s="301">
        <f t="shared" si="194"/>
        <v>11.811000000000011</v>
      </c>
      <c r="F127" s="301"/>
      <c r="G127" s="301">
        <f>SUM(G125:G126)</f>
        <v>7.9166958769857825</v>
      </c>
      <c r="H127" s="301">
        <f t="shared" ref="H127" si="201">SUM(H125:H126)</f>
        <v>1.6576695153297116</v>
      </c>
      <c r="I127" s="301">
        <f t="shared" ref="I127" si="202">SUM(I125:I126)</f>
        <v>0.90163460768451564</v>
      </c>
      <c r="J127" s="301">
        <f t="shared" si="195"/>
        <v>10.47600000000001</v>
      </c>
      <c r="K127" s="301"/>
      <c r="L127" s="301">
        <f>SUM(L125:L126)</f>
        <v>10.045926182624708</v>
      </c>
      <c r="M127" s="301">
        <f t="shared" ref="M127" si="203">SUM(M125:M126)</f>
        <v>1.8527778409254094</v>
      </c>
      <c r="N127" s="301">
        <f t="shared" ref="N127" si="204">SUM(N125:N126)</f>
        <v>0.39429597644988063</v>
      </c>
      <c r="O127" s="301">
        <f t="shared" si="196"/>
        <v>12.292999999999997</v>
      </c>
      <c r="P127" s="301"/>
      <c r="Q127" s="301">
        <f>SUM(Q125:Q126)</f>
        <v>10.029701391755186</v>
      </c>
      <c r="R127" s="301">
        <f t="shared" ref="R127" si="205">SUM(R125:R126)</f>
        <v>1.8358685803992301</v>
      </c>
      <c r="S127" s="301">
        <f t="shared" ref="S127" si="206">SUM(S125:S126)</f>
        <v>0.41343002784558297</v>
      </c>
      <c r="T127" s="301">
        <f t="shared" si="197"/>
        <v>12.279</v>
      </c>
      <c r="U127" s="301"/>
      <c r="V127" s="301">
        <f>SUM(V125:V126)</f>
        <v>9.4608069523034182</v>
      </c>
      <c r="W127" s="301">
        <f t="shared" ref="W127" si="207">SUM(W125:W126)</f>
        <v>1.7273968859501849</v>
      </c>
      <c r="X127" s="301">
        <f t="shared" ref="X127" si="208">SUM(X125:X126)</f>
        <v>0.40379616174641619</v>
      </c>
      <c r="Y127" s="301">
        <f t="shared" si="198"/>
        <v>11.59200000000002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3.7139668820992018</v>
      </c>
      <c r="C134" s="300">
        <v>3.4187486672851009</v>
      </c>
      <c r="D134" s="300">
        <v>1.5278303489798626</v>
      </c>
      <c r="E134" s="300">
        <f>SUM(B134:D134)</f>
        <v>8.6605458983641661</v>
      </c>
      <c r="F134" s="300"/>
      <c r="G134" s="300">
        <v>3.5107095078350863</v>
      </c>
      <c r="H134" s="300">
        <v>3.3607131800040619</v>
      </c>
      <c r="I134" s="300">
        <v>1.7493889909037645</v>
      </c>
      <c r="J134" s="300">
        <f>SUM(G134:I134)</f>
        <v>8.6208116787429123</v>
      </c>
      <c r="K134" s="300"/>
      <c r="L134" s="300">
        <v>6.4054257948010624</v>
      </c>
      <c r="M134" s="300">
        <v>1.9618897681817398</v>
      </c>
      <c r="N134" s="300">
        <v>0.73931611827413091</v>
      </c>
      <c r="O134" s="300">
        <f>SUM(L134:N134)</f>
        <v>9.1066316812569337</v>
      </c>
      <c r="P134" s="300"/>
      <c r="Q134" s="300">
        <v>5.948495152813523</v>
      </c>
      <c r="R134" s="300">
        <v>1.6826774168891445</v>
      </c>
      <c r="S134" s="300">
        <v>0.67226928275364528</v>
      </c>
      <c r="T134" s="300">
        <f>SUM(Q134:S134)</f>
        <v>8.3034418524563129</v>
      </c>
      <c r="U134" s="300"/>
      <c r="V134" s="300">
        <v>6.232371102982051</v>
      </c>
      <c r="W134" s="300">
        <v>1.5072364215374239</v>
      </c>
      <c r="X134" s="300">
        <v>0.66263469102092043</v>
      </c>
      <c r="Y134" s="300">
        <f>SUM(V134:X134)</f>
        <v>8.4022422155403955</v>
      </c>
    </row>
    <row r="135" spans="1:25" x14ac:dyDescent="0.2">
      <c r="A135" s="260" t="s">
        <v>364</v>
      </c>
      <c r="B135" s="300">
        <v>3.827488937904866</v>
      </c>
      <c r="C135" s="300">
        <v>0.77030649664911899</v>
      </c>
      <c r="D135" s="300">
        <v>2.3276586670818538</v>
      </c>
      <c r="E135" s="300">
        <f t="shared" ref="E135:E136" si="209">SUM(B135:D135)</f>
        <v>6.9254541016358395</v>
      </c>
      <c r="F135" s="300"/>
      <c r="G135" s="300">
        <v>4.3087013356059938</v>
      </c>
      <c r="H135" s="300">
        <v>0.75850415811286642</v>
      </c>
      <c r="I135" s="300">
        <v>2.0939828275382397</v>
      </c>
      <c r="J135" s="300">
        <f t="shared" ref="J135:J136" si="210">SUM(G135:I135)</f>
        <v>7.1611883212571001</v>
      </c>
      <c r="K135" s="300"/>
      <c r="L135" s="300">
        <v>5.1619147577139479</v>
      </c>
      <c r="M135" s="300">
        <v>0.49853616548522206</v>
      </c>
      <c r="N135" s="300">
        <v>1.5369173955438644</v>
      </c>
      <c r="O135" s="300">
        <f t="shared" ref="O135:O136" si="211">SUM(L135:N135)</f>
        <v>7.1973683187430337</v>
      </c>
      <c r="P135" s="300"/>
      <c r="Q135" s="300">
        <v>4.6254302652879478</v>
      </c>
      <c r="R135" s="300">
        <v>0.44779776755813794</v>
      </c>
      <c r="S135" s="300">
        <v>1.4493301146975732</v>
      </c>
      <c r="T135" s="300">
        <f t="shared" ref="T135:T136" si="212">SUM(Q135:S135)</f>
        <v>6.5225581475436583</v>
      </c>
      <c r="U135" s="300"/>
      <c r="V135" s="300">
        <v>4.5242842698830703</v>
      </c>
      <c r="W135" s="300">
        <v>0.44604813613673649</v>
      </c>
      <c r="X135" s="300">
        <v>1.5404253784397839</v>
      </c>
      <c r="Y135" s="300">
        <f t="shared" ref="Y135:Y136" si="213">SUM(V135:X135)</f>
        <v>6.5107577844595905</v>
      </c>
    </row>
    <row r="136" spans="1:25" x14ac:dyDescent="0.2">
      <c r="A136" s="264" t="s">
        <v>363</v>
      </c>
      <c r="B136" s="301">
        <f>SUM(B134:B135)</f>
        <v>7.5414558200040673</v>
      </c>
      <c r="C136" s="301">
        <f t="shared" ref="C136" si="214">SUM(C134:C135)</f>
        <v>4.1890551639342197</v>
      </c>
      <c r="D136" s="301">
        <f t="shared" ref="D136" si="215">SUM(D134:D135)</f>
        <v>3.8554890160617163</v>
      </c>
      <c r="E136" s="301">
        <f t="shared" si="209"/>
        <v>15.586000000000004</v>
      </c>
      <c r="F136" s="301"/>
      <c r="G136" s="301">
        <f>SUM(G134:G135)</f>
        <v>7.8194108434410801</v>
      </c>
      <c r="H136" s="301">
        <f t="shared" ref="H136" si="216">SUM(H134:H135)</f>
        <v>4.1192173381169281</v>
      </c>
      <c r="I136" s="301">
        <f t="shared" ref="I136" si="217">SUM(I134:I135)</f>
        <v>3.8433718184420043</v>
      </c>
      <c r="J136" s="301">
        <f t="shared" si="210"/>
        <v>15.782000000000014</v>
      </c>
      <c r="K136" s="301"/>
      <c r="L136" s="301">
        <f>SUM(L134:L135)</f>
        <v>11.567340552515009</v>
      </c>
      <c r="M136" s="301">
        <f t="shared" ref="M136" si="218">SUM(M134:M135)</f>
        <v>2.4604259336669618</v>
      </c>
      <c r="N136" s="301">
        <f t="shared" ref="N136" si="219">SUM(N134:N135)</f>
        <v>2.2762335138179952</v>
      </c>
      <c r="O136" s="301">
        <f t="shared" si="211"/>
        <v>16.303999999999967</v>
      </c>
      <c r="P136" s="301"/>
      <c r="Q136" s="301">
        <f>SUM(Q134:Q135)</f>
        <v>10.573925418101471</v>
      </c>
      <c r="R136" s="301">
        <f t="shared" ref="R136" si="220">SUM(R134:R135)</f>
        <v>2.1304751844472825</v>
      </c>
      <c r="S136" s="301">
        <f t="shared" ref="S136" si="221">SUM(S134:S135)</f>
        <v>2.1215993974512184</v>
      </c>
      <c r="T136" s="301">
        <f t="shared" si="212"/>
        <v>14.825999999999972</v>
      </c>
      <c r="U136" s="301"/>
      <c r="V136" s="301">
        <f>SUM(V134:V135)</f>
        <v>10.756655372865122</v>
      </c>
      <c r="W136" s="301">
        <f t="shared" ref="W136" si="222">SUM(W134:W135)</f>
        <v>1.9532845576741604</v>
      </c>
      <c r="X136" s="301">
        <f t="shared" ref="X136" si="223">SUM(X134:X135)</f>
        <v>2.2030600694607045</v>
      </c>
      <c r="Y136" s="301">
        <f t="shared" si="213"/>
        <v>14.912999999999988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13.072394573627594</v>
      </c>
      <c r="C143" s="300">
        <v>7.613512393116884</v>
      </c>
      <c r="D143" s="300">
        <v>5.7734700628163234</v>
      </c>
      <c r="E143" s="300">
        <f>SUM(B143:D143)</f>
        <v>26.459377029560802</v>
      </c>
      <c r="F143" s="300"/>
      <c r="G143" s="300">
        <v>14.658384537846931</v>
      </c>
      <c r="H143" s="300">
        <v>8.4338155564497121</v>
      </c>
      <c r="I143" s="300">
        <v>5.0642118077797917</v>
      </c>
      <c r="J143" s="300">
        <f>SUM(G143:I143)</f>
        <v>28.156411902076435</v>
      </c>
      <c r="K143" s="300"/>
      <c r="L143" s="300">
        <v>15.50714785666794</v>
      </c>
      <c r="M143" s="300">
        <v>9.4866119015674517</v>
      </c>
      <c r="N143" s="300">
        <v>6.8750828490043894</v>
      </c>
      <c r="O143" s="300">
        <f>SUM(L143:N143)</f>
        <v>31.868842607239781</v>
      </c>
      <c r="P143" s="300"/>
      <c r="Q143" s="300">
        <v>16.560086209031748</v>
      </c>
      <c r="R143" s="300">
        <v>10.242459253899321</v>
      </c>
      <c r="S143" s="300">
        <v>7.5366166582399199</v>
      </c>
      <c r="T143" s="300">
        <f>SUM(Q143:S143)</f>
        <v>34.339162121170993</v>
      </c>
      <c r="U143" s="300"/>
      <c r="V143" s="300">
        <v>17.996655445701343</v>
      </c>
      <c r="W143" s="300">
        <v>11.295272254487449</v>
      </c>
      <c r="X143" s="300">
        <v>8.5712146195297709</v>
      </c>
      <c r="Y143" s="300">
        <f>SUM(V143:X143)</f>
        <v>37.863142319718563</v>
      </c>
    </row>
    <row r="144" spans="1:25" x14ac:dyDescent="0.2">
      <c r="A144" s="260" t="s">
        <v>364</v>
      </c>
      <c r="B144" s="300">
        <v>24.112648555523872</v>
      </c>
      <c r="C144" s="300">
        <v>2.7589842918442975</v>
      </c>
      <c r="D144" s="300">
        <v>10.150990123071061</v>
      </c>
      <c r="E144" s="300">
        <f t="shared" ref="E144:E145" si="224">SUM(B144:D144)</f>
        <v>37.02262297043923</v>
      </c>
      <c r="F144" s="300"/>
      <c r="G144" s="300">
        <v>23.898293321589332</v>
      </c>
      <c r="H144" s="300">
        <v>2.6541246354092456</v>
      </c>
      <c r="I144" s="300">
        <v>10.485170140925057</v>
      </c>
      <c r="J144" s="300">
        <f t="shared" ref="J144:J145" si="225">SUM(G144:I144)</f>
        <v>37.037588097923631</v>
      </c>
      <c r="K144" s="300"/>
      <c r="L144" s="300">
        <v>22.386200725901755</v>
      </c>
      <c r="M144" s="300">
        <v>3.4903923212809378</v>
      </c>
      <c r="N144" s="300">
        <v>5.9505643455774671</v>
      </c>
      <c r="O144" s="300">
        <f t="shared" ref="O144:O145" si="226">SUM(L144:N144)</f>
        <v>31.827157392760164</v>
      </c>
      <c r="P144" s="300"/>
      <c r="Q144" s="300">
        <v>23.235446574638573</v>
      </c>
      <c r="R144" s="300">
        <v>3.792024082188163</v>
      </c>
      <c r="S144" s="300">
        <v>6.3243672220022056</v>
      </c>
      <c r="T144" s="300">
        <f t="shared" ref="T144:T145" si="227">SUM(Q144:S144)</f>
        <v>33.351837878828945</v>
      </c>
      <c r="U144" s="300"/>
      <c r="V144" s="300">
        <v>24.530365587348498</v>
      </c>
      <c r="W144" s="300">
        <v>4.3141822211189904</v>
      </c>
      <c r="X144" s="300">
        <v>6.9053098718138557</v>
      </c>
      <c r="Y144" s="300">
        <f t="shared" ref="Y144:Y145" si="228">SUM(V144:X144)</f>
        <v>35.749857680281345</v>
      </c>
    </row>
    <row r="145" spans="1:25" x14ac:dyDescent="0.2">
      <c r="A145" s="264" t="s">
        <v>363</v>
      </c>
      <c r="B145" s="301">
        <f>SUM(B143:B144)</f>
        <v>37.185043129151467</v>
      </c>
      <c r="C145" s="301">
        <f t="shared" ref="C145" si="229">SUM(C143:C144)</f>
        <v>10.372496684961181</v>
      </c>
      <c r="D145" s="301">
        <f t="shared" ref="D145" si="230">SUM(D143:D144)</f>
        <v>15.924460185887384</v>
      </c>
      <c r="E145" s="301">
        <f t="shared" si="224"/>
        <v>63.482000000000028</v>
      </c>
      <c r="F145" s="301"/>
      <c r="G145" s="301">
        <f>SUM(G143:G144)</f>
        <v>38.556677859436263</v>
      </c>
      <c r="H145" s="301">
        <f t="shared" ref="H145" si="231">SUM(H143:H144)</f>
        <v>11.087940191858959</v>
      </c>
      <c r="I145" s="301">
        <f t="shared" ref="I145" si="232">SUM(I143:I144)</f>
        <v>15.549381948704848</v>
      </c>
      <c r="J145" s="301">
        <f t="shared" si="225"/>
        <v>65.194000000000074</v>
      </c>
      <c r="K145" s="301"/>
      <c r="L145" s="301">
        <f>SUM(L143:L144)</f>
        <v>37.893348582569693</v>
      </c>
      <c r="M145" s="301">
        <f t="shared" ref="M145" si="233">SUM(M143:M144)</f>
        <v>12.97700422284839</v>
      </c>
      <c r="N145" s="301">
        <f t="shared" ref="N145" si="234">SUM(N143:N144)</f>
        <v>12.825647194581856</v>
      </c>
      <c r="O145" s="301">
        <f t="shared" si="226"/>
        <v>63.695999999999934</v>
      </c>
      <c r="P145" s="301"/>
      <c r="Q145" s="301">
        <f>SUM(Q143:Q144)</f>
        <v>39.795532783670325</v>
      </c>
      <c r="R145" s="301">
        <f t="shared" ref="R145" si="235">SUM(R143:R144)</f>
        <v>14.034483336087485</v>
      </c>
      <c r="S145" s="301">
        <f t="shared" ref="S145" si="236">SUM(S143:S144)</f>
        <v>13.860983880242125</v>
      </c>
      <c r="T145" s="301">
        <f t="shared" si="227"/>
        <v>67.690999999999931</v>
      </c>
      <c r="U145" s="301"/>
      <c r="V145" s="301">
        <f>SUM(V143:V144)</f>
        <v>42.527021033049841</v>
      </c>
      <c r="W145" s="301">
        <f t="shared" ref="W145" si="237">SUM(W143:W144)</f>
        <v>15.609454475606439</v>
      </c>
      <c r="X145" s="301">
        <f t="shared" ref="X145" si="238">SUM(X143:X144)</f>
        <v>15.476524491343627</v>
      </c>
      <c r="Y145" s="301">
        <f t="shared" si="228"/>
        <v>73.612999999999914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9.2054624568850851</v>
      </c>
      <c r="C152" s="300">
        <v>9.5412509896114486</v>
      </c>
      <c r="D152" s="300">
        <v>4.3511509398856045</v>
      </c>
      <c r="E152" s="300">
        <f>SUM(B152:D152)</f>
        <v>23.097864386382142</v>
      </c>
      <c r="F152" s="300"/>
      <c r="G152" s="300">
        <v>8.9645987212808933</v>
      </c>
      <c r="H152" s="300">
        <v>11.16431932981723</v>
      </c>
      <c r="I152" s="300">
        <v>5.3506788036377859</v>
      </c>
      <c r="J152" s="300">
        <f>SUM(G152:I152)</f>
        <v>25.47959685473591</v>
      </c>
      <c r="K152" s="300"/>
      <c r="L152" s="300">
        <v>9.9507237308240253</v>
      </c>
      <c r="M152" s="300">
        <v>9.1947112366813251</v>
      </c>
      <c r="N152" s="300">
        <v>5.4564607252451003</v>
      </c>
      <c r="O152" s="300">
        <f>SUM(L152:N152)</f>
        <v>24.601895692750453</v>
      </c>
      <c r="P152" s="300"/>
      <c r="Q152" s="300">
        <v>11.197755046569135</v>
      </c>
      <c r="R152" s="300">
        <v>9.9729599307848282</v>
      </c>
      <c r="S152" s="300">
        <v>5.9316824843944698</v>
      </c>
      <c r="T152" s="300">
        <f>SUM(Q152:S152)</f>
        <v>27.102397461748431</v>
      </c>
      <c r="U152" s="300"/>
      <c r="V152" s="300">
        <v>12.493118846699007</v>
      </c>
      <c r="W152" s="300">
        <v>10.512255945651685</v>
      </c>
      <c r="X152" s="300">
        <v>6.5316129544558663</v>
      </c>
      <c r="Y152" s="300">
        <f>SUM(V152:X152)</f>
        <v>29.53698774680656</v>
      </c>
    </row>
    <row r="153" spans="1:25" x14ac:dyDescent="0.2">
      <c r="A153" s="260" t="s">
        <v>364</v>
      </c>
      <c r="B153" s="300">
        <v>18.225797332599868</v>
      </c>
      <c r="C153" s="300">
        <v>7.2826422745983148</v>
      </c>
      <c r="D153" s="300">
        <v>3.7646960064196775</v>
      </c>
      <c r="E153" s="300">
        <f t="shared" ref="E153:E154" si="239">SUM(B153:D153)</f>
        <v>29.27313561361786</v>
      </c>
      <c r="F153" s="300"/>
      <c r="G153" s="300">
        <v>17.165075726855896</v>
      </c>
      <c r="H153" s="300">
        <v>5.8864513044530815</v>
      </c>
      <c r="I153" s="300">
        <v>4.7368761139551427</v>
      </c>
      <c r="J153" s="300">
        <f t="shared" ref="J153:J154" si="240">SUM(G153:I153)</f>
        <v>27.78840314526412</v>
      </c>
      <c r="K153" s="300"/>
      <c r="L153" s="300">
        <v>16.913198975384958</v>
      </c>
      <c r="M153" s="300">
        <v>5.304631047155242</v>
      </c>
      <c r="N153" s="300">
        <v>4.8002742847092863</v>
      </c>
      <c r="O153" s="300">
        <f t="shared" ref="O153:O154" si="241">SUM(L153:N153)</f>
        <v>27.018104307249484</v>
      </c>
      <c r="P153" s="300"/>
      <c r="Q153" s="300">
        <v>18.696144858345544</v>
      </c>
      <c r="R153" s="300">
        <v>5.8523192998063092</v>
      </c>
      <c r="S153" s="300">
        <v>5.2231383800997477</v>
      </c>
      <c r="T153" s="300">
        <f t="shared" ref="T153:T154" si="242">SUM(Q153:S153)</f>
        <v>29.771602538251599</v>
      </c>
      <c r="U153" s="300"/>
      <c r="V153" s="300">
        <v>20.404131752062295</v>
      </c>
      <c r="W153" s="300">
        <v>6.3281883891981741</v>
      </c>
      <c r="X153" s="300">
        <v>5.718692111932917</v>
      </c>
      <c r="Y153" s="300">
        <f t="shared" ref="Y153:Y154" si="243">SUM(V153:X153)</f>
        <v>32.451012253193383</v>
      </c>
    </row>
    <row r="154" spans="1:25" x14ac:dyDescent="0.2">
      <c r="A154" s="264" t="s">
        <v>363</v>
      </c>
      <c r="B154" s="301">
        <f>SUM(B152:B153)</f>
        <v>27.431259789484955</v>
      </c>
      <c r="C154" s="301">
        <f t="shared" ref="C154" si="244">SUM(C152:C153)</f>
        <v>16.823893264209765</v>
      </c>
      <c r="D154" s="301">
        <f t="shared" ref="D154" si="245">SUM(D152:D153)</f>
        <v>8.1158469463052825</v>
      </c>
      <c r="E154" s="301">
        <f t="shared" si="239"/>
        <v>52.371000000000002</v>
      </c>
      <c r="F154" s="301"/>
      <c r="G154" s="301">
        <f>SUM(G152:G153)</f>
        <v>26.12967444813679</v>
      </c>
      <c r="H154" s="301">
        <f t="shared" ref="H154" si="246">SUM(H152:H153)</f>
        <v>17.050770634270311</v>
      </c>
      <c r="I154" s="301">
        <f t="shared" ref="I154" si="247">SUM(I152:I153)</f>
        <v>10.087554917592929</v>
      </c>
      <c r="J154" s="301">
        <f t="shared" si="240"/>
        <v>53.268000000000029</v>
      </c>
      <c r="K154" s="301"/>
      <c r="L154" s="301">
        <f>SUM(L152:L153)</f>
        <v>26.863922706208982</v>
      </c>
      <c r="M154" s="301">
        <f t="shared" ref="M154" si="248">SUM(M152:M153)</f>
        <v>14.499342283836567</v>
      </c>
      <c r="N154" s="301">
        <f t="shared" ref="N154" si="249">SUM(N152:N153)</f>
        <v>10.256735009954387</v>
      </c>
      <c r="O154" s="301">
        <f t="shared" si="241"/>
        <v>51.619999999999933</v>
      </c>
      <c r="P154" s="301"/>
      <c r="Q154" s="301">
        <f>SUM(Q152:Q153)</f>
        <v>29.893899904914679</v>
      </c>
      <c r="R154" s="301">
        <f t="shared" ref="R154" si="250">SUM(R152:R153)</f>
        <v>15.825279230591137</v>
      </c>
      <c r="S154" s="301">
        <f t="shared" ref="S154" si="251">SUM(S152:S153)</f>
        <v>11.154820864494218</v>
      </c>
      <c r="T154" s="301">
        <f t="shared" si="242"/>
        <v>56.874000000000038</v>
      </c>
      <c r="U154" s="301"/>
      <c r="V154" s="301">
        <f>SUM(V152:V153)</f>
        <v>32.897250598761303</v>
      </c>
      <c r="W154" s="301">
        <f t="shared" ref="W154" si="252">SUM(W152:W153)</f>
        <v>16.84044433484986</v>
      </c>
      <c r="X154" s="301">
        <f t="shared" ref="X154" si="253">SUM(X152:X153)</f>
        <v>12.250305066388783</v>
      </c>
      <c r="Y154" s="301">
        <f t="shared" si="243"/>
        <v>61.98799999999995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10.69060894417928</v>
      </c>
      <c r="C161" s="300">
        <v>10.712225909204633</v>
      </c>
      <c r="D161" s="300">
        <v>1.0845190638579603</v>
      </c>
      <c r="E161" s="300">
        <f>SUM(B161:D161)</f>
        <v>22.487353917241876</v>
      </c>
      <c r="F161" s="300"/>
      <c r="G161" s="300">
        <v>11.438491399201695</v>
      </c>
      <c r="H161" s="300">
        <v>10.126265062335678</v>
      </c>
      <c r="I161" s="300">
        <v>0.44050822112737031</v>
      </c>
      <c r="J161" s="300">
        <f>SUM(G161:I161)</f>
        <v>22.005264682664741</v>
      </c>
      <c r="K161" s="300"/>
      <c r="L161" s="300">
        <v>11.687473433425628</v>
      </c>
      <c r="M161" s="300">
        <v>10.368453570374287</v>
      </c>
      <c r="N161" s="300">
        <v>1.1279196113692649</v>
      </c>
      <c r="O161" s="300">
        <f>SUM(L161:N161)</f>
        <v>23.18384661516918</v>
      </c>
      <c r="P161" s="300"/>
      <c r="Q161" s="300">
        <v>12.011037412667859</v>
      </c>
      <c r="R161" s="300">
        <v>10.677738502924594</v>
      </c>
      <c r="S161" s="300">
        <v>1.1608210933464103</v>
      </c>
      <c r="T161" s="300">
        <f>SUM(Q161:S161)</f>
        <v>23.849597008938861</v>
      </c>
      <c r="U161" s="300"/>
      <c r="V161" s="300">
        <v>12.190112368719721</v>
      </c>
      <c r="W161" s="300">
        <v>10.84158912365845</v>
      </c>
      <c r="X161" s="300">
        <v>1.1875668565776623</v>
      </c>
      <c r="Y161" s="300">
        <f>SUM(V161:X161)</f>
        <v>24.219268348955829</v>
      </c>
    </row>
    <row r="162" spans="1:25" x14ac:dyDescent="0.2">
      <c r="A162" s="260" t="s">
        <v>364</v>
      </c>
      <c r="B162" s="300">
        <v>14.736652235938168</v>
      </c>
      <c r="C162" s="300">
        <v>2.4896217997841812</v>
      </c>
      <c r="D162" s="300">
        <v>1.1183720470357288</v>
      </c>
      <c r="E162" s="300">
        <f t="shared" ref="E162:E163" si="254">SUM(B162:D162)</f>
        <v>18.344646082758075</v>
      </c>
      <c r="F162" s="300"/>
      <c r="G162" s="300">
        <v>15.187654157320644</v>
      </c>
      <c r="H162" s="300">
        <v>2.3757224380136708</v>
      </c>
      <c r="I162" s="300">
        <v>0.22935872200092286</v>
      </c>
      <c r="J162" s="300">
        <f t="shared" ref="J162:J163" si="255">SUM(G162:I162)</f>
        <v>17.792735317335239</v>
      </c>
      <c r="K162" s="300"/>
      <c r="L162" s="300">
        <v>15.312150914563054</v>
      </c>
      <c r="M162" s="300">
        <v>2.4827464461584814</v>
      </c>
      <c r="N162" s="300">
        <v>1.4042560241092963</v>
      </c>
      <c r="O162" s="300">
        <f t="shared" ref="O162:O163" si="256">SUM(L162:N162)</f>
        <v>19.199153384830833</v>
      </c>
      <c r="P162" s="300"/>
      <c r="Q162" s="300">
        <v>15.418987250265094</v>
      </c>
      <c r="R162" s="300">
        <v>2.6889140282741297</v>
      </c>
      <c r="S162" s="300">
        <v>1.4445017125218622</v>
      </c>
      <c r="T162" s="300">
        <f t="shared" ref="T162:T163" si="257">SUM(Q162:S162)</f>
        <v>19.552402991061086</v>
      </c>
      <c r="U162" s="300"/>
      <c r="V162" s="300">
        <v>15.011143825728622</v>
      </c>
      <c r="W162" s="300">
        <v>3.0107433954642184</v>
      </c>
      <c r="X162" s="300">
        <v>1.4818444298512696</v>
      </c>
      <c r="Y162" s="300">
        <f t="shared" ref="Y162:Y163" si="258">SUM(V162:X162)</f>
        <v>19.503731651044109</v>
      </c>
    </row>
    <row r="163" spans="1:25" x14ac:dyDescent="0.2">
      <c r="A163" s="264" t="s">
        <v>363</v>
      </c>
      <c r="B163" s="301">
        <f>SUM(B161:B162)</f>
        <v>25.427261180117448</v>
      </c>
      <c r="C163" s="301">
        <f t="shared" ref="C163" si="259">SUM(C161:C162)</f>
        <v>13.201847708988815</v>
      </c>
      <c r="D163" s="301">
        <f t="shared" ref="D163" si="260">SUM(D161:D162)</f>
        <v>2.2028911108936891</v>
      </c>
      <c r="E163" s="301">
        <f t="shared" si="254"/>
        <v>40.831999999999951</v>
      </c>
      <c r="F163" s="301"/>
      <c r="G163" s="301">
        <f>SUM(G161:G162)</f>
        <v>26.626145556522339</v>
      </c>
      <c r="H163" s="301">
        <f t="shared" ref="H163" si="261">SUM(H161:H162)</f>
        <v>12.501987500349349</v>
      </c>
      <c r="I163" s="301">
        <f t="shared" ref="I163" si="262">SUM(I161:I162)</f>
        <v>0.6698669431282932</v>
      </c>
      <c r="J163" s="301">
        <f t="shared" si="255"/>
        <v>39.797999999999981</v>
      </c>
      <c r="K163" s="301"/>
      <c r="L163" s="301">
        <f>SUM(L161:L162)</f>
        <v>26.999624347988682</v>
      </c>
      <c r="M163" s="301">
        <f t="shared" ref="M163" si="263">SUM(M161:M162)</f>
        <v>12.851200016532768</v>
      </c>
      <c r="N163" s="301">
        <f t="shared" ref="N163" si="264">SUM(N161:N162)</f>
        <v>2.5321756354785609</v>
      </c>
      <c r="O163" s="301">
        <f t="shared" si="256"/>
        <v>42.38300000000001</v>
      </c>
      <c r="P163" s="301"/>
      <c r="Q163" s="301">
        <f>SUM(Q161:Q162)</f>
        <v>27.430024662932951</v>
      </c>
      <c r="R163" s="301">
        <f t="shared" ref="R163" si="265">SUM(R161:R162)</f>
        <v>13.366652531198724</v>
      </c>
      <c r="S163" s="301">
        <f t="shared" ref="S163" si="266">SUM(S161:S162)</f>
        <v>2.6053228058682727</v>
      </c>
      <c r="T163" s="301">
        <f t="shared" si="257"/>
        <v>43.401999999999944</v>
      </c>
      <c r="U163" s="301"/>
      <c r="V163" s="301">
        <f>SUM(V161:V162)</f>
        <v>27.201256194448341</v>
      </c>
      <c r="W163" s="301">
        <f t="shared" ref="W163" si="267">SUM(W161:W162)</f>
        <v>13.852332519122669</v>
      </c>
      <c r="X163" s="301">
        <f t="shared" ref="X163" si="268">SUM(X161:X162)</f>
        <v>2.6694112864289319</v>
      </c>
      <c r="Y163" s="301">
        <f t="shared" si="258"/>
        <v>43.722999999999942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18.47647454837589</v>
      </c>
      <c r="C170" s="300">
        <v>30.093194332647101</v>
      </c>
      <c r="D170" s="300">
        <v>4.3039056813821919</v>
      </c>
      <c r="E170" s="300">
        <f>SUM(B170:D170)</f>
        <v>52.873574562405182</v>
      </c>
      <c r="F170" s="300"/>
      <c r="G170" s="300">
        <v>17.417341493964749</v>
      </c>
      <c r="H170" s="300">
        <v>30.254209493793653</v>
      </c>
      <c r="I170" s="300">
        <v>5.8109240918503939</v>
      </c>
      <c r="J170" s="300">
        <f>SUM(G170:I170)</f>
        <v>53.482475079608797</v>
      </c>
      <c r="K170" s="300"/>
      <c r="L170" s="300">
        <v>19.324823367975927</v>
      </c>
      <c r="M170" s="300">
        <v>30.35418097246076</v>
      </c>
      <c r="N170" s="300">
        <v>5.2817560627605475</v>
      </c>
      <c r="O170" s="300">
        <f>SUM(L170:N170)</f>
        <v>54.960760403197241</v>
      </c>
      <c r="P170" s="300"/>
      <c r="Q170" s="300">
        <v>20.168816771477584</v>
      </c>
      <c r="R170" s="300">
        <v>30.323959807602261</v>
      </c>
      <c r="S170" s="300">
        <v>5.4526044640884077</v>
      </c>
      <c r="T170" s="300">
        <f>SUM(Q170:S170)</f>
        <v>55.945381043168254</v>
      </c>
      <c r="U170" s="300"/>
      <c r="V170" s="300">
        <v>22.278638373225292</v>
      </c>
      <c r="W170" s="300">
        <v>30.619893156015312</v>
      </c>
      <c r="X170" s="300">
        <v>5.7639973265529454</v>
      </c>
      <c r="Y170" s="300">
        <f>SUM(V170:X170)</f>
        <v>58.662528855793546</v>
      </c>
    </row>
    <row r="171" spans="1:25" x14ac:dyDescent="0.2">
      <c r="A171" s="260" t="s">
        <v>364</v>
      </c>
      <c r="B171" s="300">
        <v>14.306621317200396</v>
      </c>
      <c r="C171" s="300">
        <v>5.851832090635261</v>
      </c>
      <c r="D171" s="300">
        <v>3.0629720297592629</v>
      </c>
      <c r="E171" s="300">
        <f t="shared" ref="E171" si="269">SUM(B171:D171)</f>
        <v>23.22142543759492</v>
      </c>
      <c r="F171" s="300"/>
      <c r="G171" s="300">
        <v>13.736791240405839</v>
      </c>
      <c r="H171" s="300">
        <v>6.507161000133836</v>
      </c>
      <c r="I171" s="300">
        <v>3.9965726798515204</v>
      </c>
      <c r="J171" s="300">
        <f t="shared" ref="J171:J172" si="270">SUM(G171:I171)</f>
        <v>24.240524920391199</v>
      </c>
      <c r="K171" s="300"/>
      <c r="L171" s="300">
        <v>13.40610125045815</v>
      </c>
      <c r="M171" s="300">
        <v>5.3491483758038774</v>
      </c>
      <c r="N171" s="300">
        <v>1.4049899705407383</v>
      </c>
      <c r="O171" s="300">
        <f t="shared" ref="O171:O172" si="271">SUM(L171:N171)</f>
        <v>20.160239596802768</v>
      </c>
      <c r="P171" s="300"/>
      <c r="Q171" s="300">
        <v>13.508615510378153</v>
      </c>
      <c r="R171" s="300">
        <v>5.5346380841555938</v>
      </c>
      <c r="S171" s="300">
        <v>1.4623653622979431</v>
      </c>
      <c r="T171" s="300">
        <f t="shared" ref="T171:T172" si="272">SUM(Q171:S171)</f>
        <v>20.50561895683169</v>
      </c>
      <c r="U171" s="300"/>
      <c r="V171" s="300">
        <v>13.900249967790941</v>
      </c>
      <c r="W171" s="300">
        <v>5.9689994673427771</v>
      </c>
      <c r="X171" s="300">
        <v>1.5912217090727052</v>
      </c>
      <c r="Y171" s="300">
        <f t="shared" ref="Y171:Y172" si="273">SUM(V171:X171)</f>
        <v>21.460471144206423</v>
      </c>
    </row>
    <row r="172" spans="1:25" x14ac:dyDescent="0.2">
      <c r="A172" s="264" t="s">
        <v>363</v>
      </c>
      <c r="B172" s="301">
        <f>SUM(B170:B171)</f>
        <v>32.783095865576286</v>
      </c>
      <c r="C172" s="301">
        <f t="shared" ref="C172" si="274">SUM(C170:C171)</f>
        <v>35.945026423282364</v>
      </c>
      <c r="D172" s="301">
        <f t="shared" ref="D172" si="275">SUM(D170:D171)</f>
        <v>7.3668777111414547</v>
      </c>
      <c r="E172" s="301">
        <f>SUM(B172:D172)</f>
        <v>76.095000000000113</v>
      </c>
      <c r="F172" s="301"/>
      <c r="G172" s="301">
        <f>SUM(G170:G171)</f>
        <v>31.154132734370588</v>
      </c>
      <c r="H172" s="301">
        <f t="shared" ref="H172" si="276">SUM(H170:H171)</f>
        <v>36.761370493927487</v>
      </c>
      <c r="I172" s="301">
        <f t="shared" ref="I172" si="277">SUM(I170:I171)</f>
        <v>9.8074967717019135</v>
      </c>
      <c r="J172" s="301">
        <f t="shared" si="270"/>
        <v>77.722999999999985</v>
      </c>
      <c r="K172" s="301"/>
      <c r="L172" s="301">
        <f>SUM(L170:L171)</f>
        <v>32.730924618434074</v>
      </c>
      <c r="M172" s="301">
        <f t="shared" ref="M172" si="278">SUM(M170:M171)</f>
        <v>35.703329348264639</v>
      </c>
      <c r="N172" s="301">
        <f t="shared" ref="N172" si="279">SUM(N170:N171)</f>
        <v>6.6867460333012856</v>
      </c>
      <c r="O172" s="301">
        <f t="shared" si="271"/>
        <v>75.121000000000009</v>
      </c>
      <c r="P172" s="301"/>
      <c r="Q172" s="301">
        <f>SUM(Q170:Q171)</f>
        <v>33.677432281855737</v>
      </c>
      <c r="R172" s="301">
        <f t="shared" ref="R172" si="280">SUM(R170:R171)</f>
        <v>35.858597891757853</v>
      </c>
      <c r="S172" s="301">
        <f t="shared" ref="S172" si="281">SUM(S170:S171)</f>
        <v>6.9149698263863506</v>
      </c>
      <c r="T172" s="301">
        <f t="shared" si="272"/>
        <v>76.450999999999951</v>
      </c>
      <c r="U172" s="301"/>
      <c r="V172" s="301">
        <f>SUM(V170:V171)</f>
        <v>36.178888341016233</v>
      </c>
      <c r="W172" s="301">
        <f t="shared" ref="W172" si="282">SUM(W170:W171)</f>
        <v>36.588892623358092</v>
      </c>
      <c r="X172" s="301">
        <f t="shared" ref="X172" si="283">SUM(X170:X171)</f>
        <v>7.3552190356256508</v>
      </c>
      <c r="Y172" s="301">
        <f t="shared" si="273"/>
        <v>80.122999999999976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41.293295233207665</v>
      </c>
      <c r="C179" s="300">
        <v>50.384651418105037</v>
      </c>
      <c r="D179" s="300">
        <v>9.7447499263645536</v>
      </c>
      <c r="E179" s="300">
        <f>SUM(B179:D179)</f>
        <v>101.42269657767726</v>
      </c>
      <c r="F179" s="300"/>
      <c r="G179" s="300">
        <v>43.490905305654294</v>
      </c>
      <c r="H179" s="300">
        <v>47.139292001409721</v>
      </c>
      <c r="I179" s="300">
        <v>9.4471951335111761</v>
      </c>
      <c r="J179" s="300">
        <f>SUM(G179:I179)</f>
        <v>100.07739244057518</v>
      </c>
      <c r="K179" s="300"/>
      <c r="L179" s="300">
        <v>40.581550368028068</v>
      </c>
      <c r="M179" s="300">
        <v>45.034966678429356</v>
      </c>
      <c r="N179" s="300">
        <v>7.2356935334673738</v>
      </c>
      <c r="O179" s="300">
        <f>SUM(L179:N179)</f>
        <v>92.852210579924801</v>
      </c>
      <c r="P179" s="300"/>
      <c r="Q179" s="300">
        <v>45.381505088870263</v>
      </c>
      <c r="R179" s="300">
        <v>47.564287590052636</v>
      </c>
      <c r="S179" s="300">
        <v>8.3022678005599904</v>
      </c>
      <c r="T179" s="300">
        <f>SUM(Q179:S179)</f>
        <v>101.24806047948289</v>
      </c>
      <c r="U179" s="300"/>
      <c r="V179" s="300">
        <v>53.527187800326601</v>
      </c>
      <c r="W179" s="300">
        <v>50.099261037909429</v>
      </c>
      <c r="X179" s="300">
        <v>10.130946785480212</v>
      </c>
      <c r="Y179" s="300">
        <f>SUM(V179:X179)</f>
        <v>113.75739562371623</v>
      </c>
    </row>
    <row r="180" spans="1:25" x14ac:dyDescent="0.2">
      <c r="A180" s="260" t="s">
        <v>364</v>
      </c>
      <c r="B180" s="300">
        <v>17.013342380817594</v>
      </c>
      <c r="C180" s="300">
        <v>7.2279618017523628</v>
      </c>
      <c r="D180" s="300">
        <v>4.2169992397526226</v>
      </c>
      <c r="E180" s="300">
        <f t="shared" ref="E180:E181" si="284">SUM(B180:D180)</f>
        <v>28.458303422322579</v>
      </c>
      <c r="F180" s="300"/>
      <c r="G180" s="300">
        <v>15.68992695556944</v>
      </c>
      <c r="H180" s="300">
        <v>4.7223337282964426</v>
      </c>
      <c r="I180" s="300">
        <v>2.9883468755589844</v>
      </c>
      <c r="J180" s="300">
        <f t="shared" ref="J180:J181" si="285">SUM(G180:I180)</f>
        <v>23.400607559424866</v>
      </c>
      <c r="K180" s="300"/>
      <c r="L180" s="300">
        <v>15.427092485141765</v>
      </c>
      <c r="M180" s="300">
        <v>6.2571955362859688</v>
      </c>
      <c r="N180" s="300">
        <v>4.2945013986473342</v>
      </c>
      <c r="O180" s="300">
        <f t="shared" ref="O180:O181" si="286">SUM(L180:N180)</f>
        <v>25.978789420075067</v>
      </c>
      <c r="P180" s="300"/>
      <c r="Q180" s="300">
        <v>16.89275623176793</v>
      </c>
      <c r="R180" s="300">
        <v>6.9541899045572322</v>
      </c>
      <c r="S180" s="300">
        <v>4.5449933841919199</v>
      </c>
      <c r="T180" s="300">
        <f t="shared" ref="T180:T181" si="287">SUM(Q180:S180)</f>
        <v>28.391939520517081</v>
      </c>
      <c r="U180" s="300"/>
      <c r="V180" s="300">
        <v>19.209633345809912</v>
      </c>
      <c r="W180" s="300">
        <v>8.1249678544206123</v>
      </c>
      <c r="X180" s="300">
        <v>4.762003176053228</v>
      </c>
      <c r="Y180" s="300">
        <f t="shared" ref="Y180:Y181" si="288">SUM(V180:X180)</f>
        <v>32.09660437628375</v>
      </c>
    </row>
    <row r="181" spans="1:25" x14ac:dyDescent="0.2">
      <c r="A181" s="264" t="s">
        <v>363</v>
      </c>
      <c r="B181" s="301">
        <f>SUM(B179:B180)</f>
        <v>58.306637614025263</v>
      </c>
      <c r="C181" s="301">
        <f t="shared" ref="C181" si="289">SUM(C179:C180)</f>
        <v>57.612613219857401</v>
      </c>
      <c r="D181" s="301">
        <f t="shared" ref="D181" si="290">SUM(D179:D180)</f>
        <v>13.961749166117176</v>
      </c>
      <c r="E181" s="301">
        <f t="shared" si="284"/>
        <v>129.88099999999986</v>
      </c>
      <c r="F181" s="301"/>
      <c r="G181" s="301">
        <f>SUM(G179:G180)</f>
        <v>59.180832261223735</v>
      </c>
      <c r="H181" s="301">
        <f t="shared" ref="H181" si="291">SUM(H179:H180)</f>
        <v>51.861625729706162</v>
      </c>
      <c r="I181" s="301">
        <f t="shared" ref="I181" si="292">SUM(I179:I180)</f>
        <v>12.435542009070161</v>
      </c>
      <c r="J181" s="301">
        <f t="shared" si="285"/>
        <v>123.47800000000007</v>
      </c>
      <c r="K181" s="301"/>
      <c r="L181" s="301">
        <f>SUM(L179:L180)</f>
        <v>56.008642853169832</v>
      </c>
      <c r="M181" s="301">
        <f t="shared" ref="M181" si="293">SUM(M179:M180)</f>
        <v>51.292162214715326</v>
      </c>
      <c r="N181" s="301">
        <f t="shared" ref="N181" si="294">SUM(N179:N180)</f>
        <v>11.530194932114707</v>
      </c>
      <c r="O181" s="301">
        <f t="shared" si="286"/>
        <v>118.83099999999988</v>
      </c>
      <c r="P181" s="301"/>
      <c r="Q181" s="301">
        <f>SUM(Q179:Q180)</f>
        <v>62.274261320638189</v>
      </c>
      <c r="R181" s="301">
        <f t="shared" ref="R181" si="295">SUM(R179:R180)</f>
        <v>54.518477494609868</v>
      </c>
      <c r="S181" s="301">
        <f t="shared" ref="S181" si="296">SUM(S179:S180)</f>
        <v>12.847261184751911</v>
      </c>
      <c r="T181" s="301">
        <f t="shared" si="287"/>
        <v>129.63999999999996</v>
      </c>
      <c r="U181" s="301"/>
      <c r="V181" s="301">
        <f>SUM(V179:V180)</f>
        <v>72.736821146136521</v>
      </c>
      <c r="W181" s="301">
        <f t="shared" ref="W181" si="297">SUM(W179:W180)</f>
        <v>58.224228892330039</v>
      </c>
      <c r="X181" s="301">
        <f t="shared" ref="X181" si="298">SUM(X179:X180)</f>
        <v>14.892949961533439</v>
      </c>
      <c r="Y181" s="301">
        <f t="shared" si="288"/>
        <v>145.85400000000001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4.0868223600425218</v>
      </c>
      <c r="C188" s="300">
        <v>6.5245303696092218</v>
      </c>
      <c r="D188" s="300">
        <v>3.6507037042249468</v>
      </c>
      <c r="E188" s="300">
        <f>SUM(B188:D188)</f>
        <v>14.26205643387669</v>
      </c>
      <c r="F188" s="300"/>
      <c r="G188" s="300">
        <v>3.4034625422322478</v>
      </c>
      <c r="H188" s="300">
        <v>6.3334209763688776</v>
      </c>
      <c r="I188" s="300">
        <v>3.9610439825711707</v>
      </c>
      <c r="J188" s="300">
        <f>SUM(G188:I188)</f>
        <v>13.697927501172297</v>
      </c>
      <c r="K188" s="300"/>
      <c r="L188" s="300">
        <v>2.8770790541918752</v>
      </c>
      <c r="M188" s="300">
        <v>6.1099243010410573</v>
      </c>
      <c r="N188" s="300">
        <v>4.3108689033240548</v>
      </c>
      <c r="O188" s="300">
        <f>SUM(L188:N188)</f>
        <v>13.297872258556987</v>
      </c>
      <c r="P188" s="300"/>
      <c r="Q188" s="300">
        <v>3.2097586765409982</v>
      </c>
      <c r="R188" s="300">
        <v>7.1136416310124213</v>
      </c>
      <c r="S188" s="300">
        <v>4.8365275362652582</v>
      </c>
      <c r="T188" s="300">
        <f>SUM(Q188:S188)</f>
        <v>15.159927843818679</v>
      </c>
      <c r="U188" s="300"/>
      <c r="V188" s="300">
        <v>3.3888483908340428</v>
      </c>
      <c r="W188" s="300">
        <v>7.9950616516745212</v>
      </c>
      <c r="X188" s="300">
        <v>5.5132811167328288</v>
      </c>
      <c r="Y188" s="300">
        <f>SUM(V188:X188)</f>
        <v>16.897191159241395</v>
      </c>
    </row>
    <row r="189" spans="1:25" x14ac:dyDescent="0.2">
      <c r="A189" s="260" t="s">
        <v>364</v>
      </c>
      <c r="B189" s="300">
        <v>4.0630636571207281</v>
      </c>
      <c r="C189" s="300">
        <v>3.012473342732144</v>
      </c>
      <c r="D189" s="300">
        <v>6.1024065662704432</v>
      </c>
      <c r="E189" s="300">
        <f t="shared" ref="E189:E190" si="299">SUM(B189:D189)</f>
        <v>13.177943566123314</v>
      </c>
      <c r="F189" s="300"/>
      <c r="G189" s="300">
        <v>4.8831628806109997</v>
      </c>
      <c r="H189" s="300">
        <v>3.8205103915202541</v>
      </c>
      <c r="I189" s="300">
        <v>5.2303992266965036</v>
      </c>
      <c r="J189" s="300">
        <f t="shared" ref="J189:J190" si="300">SUM(G189:I189)</f>
        <v>13.934072498827758</v>
      </c>
      <c r="K189" s="300"/>
      <c r="L189" s="300">
        <v>4.6028974835908469</v>
      </c>
      <c r="M189" s="300">
        <v>3.227635922718016</v>
      </c>
      <c r="N189" s="300">
        <v>4.0785943351341007</v>
      </c>
      <c r="O189" s="300">
        <f t="shared" ref="O189:O190" si="301">SUM(L189:N189)</f>
        <v>11.909127741442964</v>
      </c>
      <c r="P189" s="300"/>
      <c r="Q189" s="300">
        <v>5.3135681449365011</v>
      </c>
      <c r="R189" s="300">
        <v>3.8362518807902952</v>
      </c>
      <c r="S189" s="300">
        <v>4.746252130454546</v>
      </c>
      <c r="T189" s="300">
        <f t="shared" ref="T189:T190" si="302">SUM(Q189:S189)</f>
        <v>13.896072156181344</v>
      </c>
      <c r="U189" s="300"/>
      <c r="V189" s="300">
        <v>6.0260752228722314</v>
      </c>
      <c r="W189" s="300">
        <v>4.5284901124440742</v>
      </c>
      <c r="X189" s="300">
        <v>5.57224350544233</v>
      </c>
      <c r="Y189" s="300">
        <f t="shared" ref="Y189:Y190" si="303">SUM(V189:X189)</f>
        <v>16.126808840758635</v>
      </c>
    </row>
    <row r="190" spans="1:25" x14ac:dyDescent="0.2">
      <c r="A190" s="264" t="s">
        <v>363</v>
      </c>
      <c r="B190" s="301">
        <f>SUM(B188:B189)</f>
        <v>8.1498860171632508</v>
      </c>
      <c r="C190" s="301">
        <f t="shared" ref="C190" si="304">SUM(C188:C189)</f>
        <v>9.5370037123413667</v>
      </c>
      <c r="D190" s="301">
        <f t="shared" ref="D190" si="305">SUM(D188:D189)</f>
        <v>9.7531102704953909</v>
      </c>
      <c r="E190" s="301">
        <f t="shared" si="299"/>
        <v>27.440000000000008</v>
      </c>
      <c r="F190" s="301"/>
      <c r="G190" s="301">
        <f>SUM(G188:G189)</f>
        <v>8.2866254228432474</v>
      </c>
      <c r="H190" s="301">
        <f t="shared" ref="H190" si="306">SUM(H188:H189)</f>
        <v>10.153931367889133</v>
      </c>
      <c r="I190" s="301">
        <f t="shared" ref="I190" si="307">SUM(I188:I189)</f>
        <v>9.1914432092676748</v>
      </c>
      <c r="J190" s="301">
        <f t="shared" si="300"/>
        <v>27.632000000000055</v>
      </c>
      <c r="K190" s="301"/>
      <c r="L190" s="301">
        <f>SUM(L188:L189)</f>
        <v>7.4799765377827221</v>
      </c>
      <c r="M190" s="301">
        <f t="shared" ref="M190" si="308">SUM(M188:M189)</f>
        <v>9.3375602237590734</v>
      </c>
      <c r="N190" s="301">
        <f t="shared" ref="N190" si="309">SUM(N188:N189)</f>
        <v>8.3894632384581556</v>
      </c>
      <c r="O190" s="301">
        <f t="shared" si="301"/>
        <v>25.206999999999951</v>
      </c>
      <c r="P190" s="301"/>
      <c r="Q190" s="301">
        <f>SUM(Q188:Q189)</f>
        <v>8.5233268214775002</v>
      </c>
      <c r="R190" s="301">
        <f t="shared" ref="R190" si="310">SUM(R188:R189)</f>
        <v>10.949893511802717</v>
      </c>
      <c r="S190" s="301">
        <f t="shared" ref="S190" si="311">SUM(S188:S189)</f>
        <v>9.5827796667198051</v>
      </c>
      <c r="T190" s="301">
        <f t="shared" si="302"/>
        <v>29.056000000000022</v>
      </c>
      <c r="U190" s="301"/>
      <c r="V190" s="301">
        <f>SUM(V188:V189)</f>
        <v>9.4149236137062751</v>
      </c>
      <c r="W190" s="301">
        <f t="shared" ref="W190" si="312">SUM(W188:W189)</f>
        <v>12.523551764118595</v>
      </c>
      <c r="X190" s="301">
        <f t="shared" ref="X190" si="313">SUM(X188:X189)</f>
        <v>11.085524622175159</v>
      </c>
      <c r="Y190" s="301">
        <f t="shared" si="303"/>
        <v>33.024000000000029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4.4752026271147134</v>
      </c>
      <c r="C197" s="300">
        <v>6.0856178733508113</v>
      </c>
      <c r="D197" s="300">
        <v>5.3849149114506414</v>
      </c>
      <c r="E197" s="300">
        <f>SUM(B197:D197)</f>
        <v>15.945735411916166</v>
      </c>
      <c r="F197" s="300"/>
      <c r="G197" s="300">
        <v>3.3959373326689035</v>
      </c>
      <c r="H197" s="300">
        <v>5.2714559318919614</v>
      </c>
      <c r="I197" s="300">
        <v>9.4499339781463618</v>
      </c>
      <c r="J197" s="300">
        <f>SUM(G197:I197)</f>
        <v>18.117327242707226</v>
      </c>
      <c r="K197" s="300"/>
      <c r="L197" s="300">
        <v>4.254699783567049</v>
      </c>
      <c r="M197" s="300">
        <v>4.7668160105737538</v>
      </c>
      <c r="N197" s="300">
        <v>6.1927893304999255</v>
      </c>
      <c r="O197" s="300">
        <f>SUM(L197:N197)</f>
        <v>15.214305124640729</v>
      </c>
      <c r="P197" s="300"/>
      <c r="Q197" s="300">
        <v>4.2360161531064309</v>
      </c>
      <c r="R197" s="300">
        <v>4.8287929920958135</v>
      </c>
      <c r="S197" s="300">
        <v>6.383410288171218</v>
      </c>
      <c r="T197" s="300">
        <f>SUM(Q197:S197)</f>
        <v>15.448219433373461</v>
      </c>
      <c r="U197" s="300"/>
      <c r="V197" s="300">
        <v>4.145946277325228</v>
      </c>
      <c r="W197" s="300">
        <v>4.7926282183011431</v>
      </c>
      <c r="X197" s="300">
        <v>6.4425648997366682</v>
      </c>
      <c r="Y197" s="300">
        <f>SUM(V197:X197)</f>
        <v>15.381139395363039</v>
      </c>
    </row>
    <row r="198" spans="1:25" x14ac:dyDescent="0.2">
      <c r="A198" s="260" t="s">
        <v>364</v>
      </c>
      <c r="B198" s="300">
        <v>4.0856421355833064</v>
      </c>
      <c r="C198" s="300">
        <v>0.69058450771452329</v>
      </c>
      <c r="D198" s="300">
        <v>2.4110379447859791</v>
      </c>
      <c r="E198" s="300">
        <f t="shared" ref="E198:E199" si="314">SUM(B198:D198)</f>
        <v>7.1872645880838082</v>
      </c>
      <c r="F198" s="300"/>
      <c r="G198" s="300">
        <v>4.9154124882107926</v>
      </c>
      <c r="H198" s="300">
        <v>1.0275564754996107</v>
      </c>
      <c r="I198" s="300">
        <v>2.3797037935823768</v>
      </c>
      <c r="J198" s="300">
        <f t="shared" ref="J198:J199" si="315">SUM(G198:I198)</f>
        <v>8.3226727572927803</v>
      </c>
      <c r="K198" s="300"/>
      <c r="L198" s="300">
        <v>4.4490494821042263</v>
      </c>
      <c r="M198" s="300">
        <v>1.9517671854285386</v>
      </c>
      <c r="N198" s="300">
        <v>3.0758782078265279</v>
      </c>
      <c r="O198" s="300">
        <f t="shared" ref="O198:O199" si="316">SUM(L198:N198)</f>
        <v>9.4766948753592928</v>
      </c>
      <c r="P198" s="300"/>
      <c r="Q198" s="300">
        <v>4.7219920476614421</v>
      </c>
      <c r="R198" s="300">
        <v>1.9988839463157004</v>
      </c>
      <c r="S198" s="300">
        <v>3.2609045726493777</v>
      </c>
      <c r="T198" s="300">
        <f t="shared" ref="T198:T199" si="317">SUM(Q198:S198)</f>
        <v>9.9817805666265205</v>
      </c>
      <c r="U198" s="300"/>
      <c r="V198" s="300">
        <v>5.0726575634209503</v>
      </c>
      <c r="W198" s="300">
        <v>2.0559634821653932</v>
      </c>
      <c r="X198" s="300">
        <v>3.4882395590505864</v>
      </c>
      <c r="Y198" s="300">
        <f t="shared" ref="Y198:Y199" si="318">SUM(V198:X198)</f>
        <v>10.61686060463693</v>
      </c>
    </row>
    <row r="199" spans="1:25" x14ac:dyDescent="0.2">
      <c r="A199" s="264" t="s">
        <v>363</v>
      </c>
      <c r="B199" s="301">
        <f>SUM(B197:B198)</f>
        <v>8.5608447626980197</v>
      </c>
      <c r="C199" s="301">
        <f t="shared" ref="C199" si="319">SUM(C197:C198)</f>
        <v>6.7762023810653345</v>
      </c>
      <c r="D199" s="301">
        <f t="shared" ref="D199" si="320">SUM(D197:D198)</f>
        <v>7.7959528562366209</v>
      </c>
      <c r="E199" s="301">
        <f t="shared" si="314"/>
        <v>23.132999999999974</v>
      </c>
      <c r="F199" s="301"/>
      <c r="G199" s="301">
        <f>SUM(G197:G198)</f>
        <v>8.3113498208796965</v>
      </c>
      <c r="H199" s="301">
        <f t="shared" ref="H199" si="321">SUM(H197:H198)</f>
        <v>6.2990124073915723</v>
      </c>
      <c r="I199" s="301">
        <f t="shared" ref="I199" si="322">SUM(I197:I198)</f>
        <v>11.829637771728738</v>
      </c>
      <c r="J199" s="301">
        <f t="shared" si="315"/>
        <v>26.440000000000005</v>
      </c>
      <c r="K199" s="301"/>
      <c r="L199" s="301">
        <f>SUM(L197:L198)</f>
        <v>8.7037492656712754</v>
      </c>
      <c r="M199" s="301">
        <f t="shared" ref="M199" si="323">SUM(M197:M198)</f>
        <v>6.7185831960022924</v>
      </c>
      <c r="N199" s="301">
        <f t="shared" ref="N199" si="324">SUM(N197:N198)</f>
        <v>9.2686675383264543</v>
      </c>
      <c r="O199" s="301">
        <f t="shared" si="316"/>
        <v>24.691000000000024</v>
      </c>
      <c r="P199" s="301"/>
      <c r="Q199" s="301">
        <f>SUM(Q197:Q198)</f>
        <v>8.958008200767873</v>
      </c>
      <c r="R199" s="301">
        <f t="shared" ref="R199" si="325">SUM(R197:R198)</f>
        <v>6.8276769384115141</v>
      </c>
      <c r="S199" s="301">
        <f t="shared" ref="S199" si="326">SUM(S197:S198)</f>
        <v>9.6443148608205966</v>
      </c>
      <c r="T199" s="301">
        <f t="shared" si="317"/>
        <v>25.429999999999986</v>
      </c>
      <c r="U199" s="301"/>
      <c r="V199" s="301">
        <f>SUM(V197:V198)</f>
        <v>9.2186038407461783</v>
      </c>
      <c r="W199" s="301">
        <f t="shared" ref="W199" si="327">SUM(W197:W198)</f>
        <v>6.8485917004665362</v>
      </c>
      <c r="X199" s="301">
        <f t="shared" ref="X199" si="328">SUM(X197:X198)</f>
        <v>9.9308044587872537</v>
      </c>
      <c r="Y199" s="301">
        <f t="shared" si="318"/>
        <v>25.997999999999969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Heart of the South-West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0.20470809402315382</v>
      </c>
      <c r="N7">
        <f>'Ind T4'!C122</f>
        <v>0.64855849109184405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-1.762607707359376</v>
      </c>
      <c r="N9">
        <f>'Ind T4'!C120</f>
        <v>1.3753981275254068</v>
      </c>
    </row>
    <row r="10" spans="1:16" x14ac:dyDescent="0.2">
      <c r="L10" s="13" t="str">
        <f>'Ind T4'!A80</f>
        <v>Education</v>
      </c>
      <c r="M10">
        <f>'Ind T4'!B119</f>
        <v>-0.25731662857702009</v>
      </c>
      <c r="N10">
        <f>'Ind T4'!C119</f>
        <v>0.43067680559447652</v>
      </c>
    </row>
    <row r="11" spans="1:16" x14ac:dyDescent="0.2">
      <c r="L11" s="13" t="str">
        <f>'Ind T4'!A79</f>
        <v>Public admin. and defence</v>
      </c>
      <c r="M11">
        <f>'Ind T4'!B118</f>
        <v>0.74841171952966246</v>
      </c>
      <c r="N11">
        <f>'Ind T4'!C118</f>
        <v>0.2077283970629118</v>
      </c>
    </row>
    <row r="12" spans="1:16" x14ac:dyDescent="0.2">
      <c r="L12" s="1" t="str">
        <f>CONCATENATE("[",'Ind T4'!A78,"]")</f>
        <v>[Non-marketed services]</v>
      </c>
      <c r="M12">
        <f>'Ind T4'!B117</f>
        <v>-0.8634589226217626</v>
      </c>
      <c r="N12">
        <f>'Ind T4'!C117</f>
        <v>0.88428651651093482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1.3121062539194872</v>
      </c>
      <c r="N14" s="13">
        <f>'Ind T4'!C115</f>
        <v>0.34446396635547938</v>
      </c>
    </row>
    <row r="15" spans="1:16" x14ac:dyDescent="0.2">
      <c r="L15" s="13" t="str">
        <f>'Ind T4'!A75</f>
        <v>Arts and entertainment</v>
      </c>
      <c r="M15" s="13">
        <f>'Ind T4'!B114</f>
        <v>-1.6832733227890251</v>
      </c>
      <c r="N15" s="13">
        <f>'Ind T4'!C114</f>
        <v>1.81706354570772</v>
      </c>
    </row>
    <row r="16" spans="1:16" x14ac:dyDescent="0.2">
      <c r="L16" s="13" t="str">
        <f>'Ind T4'!A74</f>
        <v>Support services</v>
      </c>
      <c r="M16" s="13">
        <f>'Ind T4'!B113</f>
        <v>-0.28845932867092028</v>
      </c>
      <c r="N16" s="13">
        <f>'Ind T4'!C113</f>
        <v>1.2276857689295539</v>
      </c>
    </row>
    <row r="17" spans="12:14" x14ac:dyDescent="0.2">
      <c r="L17" s="13" t="str">
        <f>'Ind T4'!A73</f>
        <v>Professional services</v>
      </c>
      <c r="M17" s="13">
        <f>'Ind T4'!B112</f>
        <v>6.7329958645867549E-2</v>
      </c>
      <c r="N17" s="13">
        <f>'Ind T4'!C112</f>
        <v>0.96933372736838219</v>
      </c>
    </row>
    <row r="18" spans="12:14" x14ac:dyDescent="0.2">
      <c r="L18" s="13" t="str">
        <f>'Ind T4'!A72</f>
        <v>Real estate</v>
      </c>
      <c r="M18" s="13">
        <f>'Ind T4'!B111</f>
        <v>0.90481696396622624</v>
      </c>
      <c r="N18" s="13">
        <f>'Ind T4'!C111</f>
        <v>-0.59275066473828408</v>
      </c>
    </row>
    <row r="19" spans="12:14" x14ac:dyDescent="0.2">
      <c r="L19" t="str">
        <f>'Ind T4'!A71</f>
        <v>Finance and insurance</v>
      </c>
      <c r="M19">
        <f>'Ind T4'!B110</f>
        <v>0.80318222175150833</v>
      </c>
      <c r="N19">
        <f>'Ind T4'!C110</f>
        <v>-0.39066683493113041</v>
      </c>
    </row>
    <row r="20" spans="12:14" x14ac:dyDescent="0.2">
      <c r="L20" t="str">
        <f>'Ind T4'!A70</f>
        <v>Information technology</v>
      </c>
      <c r="M20">
        <f>'Ind T4'!B109</f>
        <v>-4.5511144678435089</v>
      </c>
      <c r="N20">
        <f>'Ind T4'!C109</f>
        <v>0.79778213287409194</v>
      </c>
    </row>
    <row r="21" spans="12:14" x14ac:dyDescent="0.2">
      <c r="L21" t="str">
        <f>'Ind T4'!A69</f>
        <v>Media</v>
      </c>
      <c r="M21">
        <f>'Ind T4'!B108</f>
        <v>3.7019406031790325</v>
      </c>
      <c r="N21">
        <f>'Ind T4'!C108</f>
        <v>-0.28480763518974328</v>
      </c>
    </row>
    <row r="22" spans="12:14" x14ac:dyDescent="0.2">
      <c r="L22" s="1" t="str">
        <f>CONCATENATE("[",'Ind T4'!A68,"]")</f>
        <v>[Business and other services]</v>
      </c>
      <c r="M22">
        <f>'Ind T4'!B107</f>
        <v>-0.26367492809955539</v>
      </c>
      <c r="N22">
        <f>'Ind T4'!C107</f>
        <v>0.85058270042868145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2.7113512419004282</v>
      </c>
      <c r="N24">
        <f>'Ind T4'!C105</f>
        <v>1.3544481659014673</v>
      </c>
    </row>
    <row r="25" spans="12:14" x14ac:dyDescent="0.2">
      <c r="L25" s="13" t="str">
        <f>'Ind T4'!A65</f>
        <v>Transport and storage</v>
      </c>
      <c r="M25">
        <f>'Ind T4'!B104</f>
        <v>-0.48049889104693211</v>
      </c>
      <c r="N25">
        <f>'Ind T4'!C104</f>
        <v>0.19567009411263214</v>
      </c>
    </row>
    <row r="26" spans="12:14" x14ac:dyDescent="0.2">
      <c r="L26" s="13" t="str">
        <f>'Ind T4'!A64</f>
        <v>Wholesale and retail trade</v>
      </c>
      <c r="M26">
        <f>'Ind T4'!B103</f>
        <v>0.1588582333831301</v>
      </c>
      <c r="N26">
        <f>'Ind T4'!C103</f>
        <v>7.342327333874632E-2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0.83923831684598049</v>
      </c>
      <c r="N27">
        <f>'Ind T4'!C102</f>
        <v>0.52415806356693739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0.72028088404556545</v>
      </c>
      <c r="N29">
        <f>'Ind T4'!C100</f>
        <v>1.3217579174267691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0.92791735615571636</v>
      </c>
      <c r="N31">
        <f>'Ind T4'!C98</f>
        <v>-0.42522303621271851</v>
      </c>
    </row>
    <row r="32" spans="12:14" x14ac:dyDescent="0.2">
      <c r="L32" s="13" t="str">
        <f>'Ind T4'!A58</f>
        <v>Engineering</v>
      </c>
      <c r="M32">
        <f>'Ind T4'!B97</f>
        <v>0.12994961038210739</v>
      </c>
      <c r="N32">
        <f>'Ind T4'!C97</f>
        <v>-1.4348986763748073</v>
      </c>
    </row>
    <row r="33" spans="12:14" x14ac:dyDescent="0.2">
      <c r="L33" s="13" t="str">
        <f>'Ind T4'!A57</f>
        <v>Food drink and tobacco</v>
      </c>
      <c r="M33">
        <f>'Ind T4'!B96</f>
        <v>1.1803692687492484</v>
      </c>
      <c r="N33">
        <f>'Ind T4'!C96</f>
        <v>-1.6032280966348345</v>
      </c>
    </row>
    <row r="34" spans="12:14" x14ac:dyDescent="0.2">
      <c r="L34" s="1" t="str">
        <f>CONCATENATE("[",'Ind T4'!A56,"]")</f>
        <v>[Manufacturing]</v>
      </c>
      <c r="M34">
        <f>'Ind T4'!B95</f>
        <v>0.84556094616115018</v>
      </c>
      <c r="N34">
        <f>'Ind T4'!C95</f>
        <v>-0.78756354039209997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-1.7824962689048873</v>
      </c>
      <c r="N36">
        <f>'Ind T4'!C93</f>
        <v>0.97135627098989819</v>
      </c>
    </row>
    <row r="37" spans="12:14" x14ac:dyDescent="0.2">
      <c r="L37" s="13" t="str">
        <f>'Ind T4'!A53</f>
        <v>Electricity and gas</v>
      </c>
      <c r="M37">
        <f>'Ind T4'!B92</f>
        <v>27.995428060285342</v>
      </c>
      <c r="N37">
        <f>'Ind T4'!C92</f>
        <v>-0.67885780147158847</v>
      </c>
    </row>
    <row r="38" spans="12:14" x14ac:dyDescent="0.2">
      <c r="L38" s="13" t="str">
        <f>'Ind T4'!A52</f>
        <v>Mining and quarrying</v>
      </c>
      <c r="M38">
        <f>'Ind T4'!B91</f>
        <v>-1.3099298314660501</v>
      </c>
      <c r="N38">
        <f>'Ind T4'!C91</f>
        <v>-3.6913508450161281</v>
      </c>
    </row>
    <row r="39" spans="12:14" x14ac:dyDescent="0.2">
      <c r="L39" s="45" t="str">
        <f>'Ind T4'!A51</f>
        <v>Agriculture</v>
      </c>
      <c r="M39">
        <f>'Ind T4'!B90</f>
        <v>2.5637511092189591</v>
      </c>
      <c r="N39">
        <f>'Ind T4'!C90</f>
        <v>0.37565032534274678</v>
      </c>
    </row>
    <row r="40" spans="12:14" x14ac:dyDescent="0.2">
      <c r="L40" s="1" t="str">
        <f>CONCATENATE("[",'Ind T4'!A50,"]")</f>
        <v>[Primary sector and utilities]</v>
      </c>
      <c r="M40">
        <f>'Ind T4'!B89</f>
        <v>4.3547354680896655</v>
      </c>
      <c r="N40">
        <f>'Ind T4'!C89</f>
        <v>0.1468988493402712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Heart of the South-West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34.255000000000024</v>
      </c>
      <c r="N5" s="11">
        <f t="shared" ref="N5:AL5" si="1">SUM(N6:N9)</f>
        <v>31.182000000000023</v>
      </c>
      <c r="O5" s="11">
        <f t="shared" si="1"/>
        <v>32.565999999999981</v>
      </c>
      <c r="P5" s="11">
        <f t="shared" si="1"/>
        <v>29.251000000000019</v>
      </c>
      <c r="Q5" s="11">
        <f t="shared" si="1"/>
        <v>29.495000000000061</v>
      </c>
      <c r="R5" s="11">
        <f t="shared" si="1"/>
        <v>27.839000000000041</v>
      </c>
      <c r="S5" s="11">
        <f t="shared" si="1"/>
        <v>31.693000000000001</v>
      </c>
      <c r="T5" s="11">
        <f t="shared" si="1"/>
        <v>34.689</v>
      </c>
      <c r="U5" s="11">
        <f t="shared" si="1"/>
        <v>34.86100000000004</v>
      </c>
      <c r="V5" s="11">
        <f t="shared" si="1"/>
        <v>29.308000000000014</v>
      </c>
      <c r="W5" s="11">
        <f t="shared" si="1"/>
        <v>34.452000000000055</v>
      </c>
      <c r="X5" s="11">
        <f t="shared" si="1"/>
        <v>34.249999999999979</v>
      </c>
      <c r="Y5" s="11">
        <f t="shared" si="1"/>
        <v>34.156999999999961</v>
      </c>
      <c r="Z5" s="11">
        <f t="shared" si="1"/>
        <v>34.342999999999975</v>
      </c>
      <c r="AA5" s="11">
        <f t="shared" si="1"/>
        <v>34.622999999999948</v>
      </c>
      <c r="AB5" s="11">
        <f t="shared" si="1"/>
        <v>34.720000000000013</v>
      </c>
      <c r="AC5" s="11">
        <f t="shared" si="1"/>
        <v>34.801999999999936</v>
      </c>
      <c r="AD5" s="11">
        <f t="shared" si="1"/>
        <v>34.860000000000056</v>
      </c>
      <c r="AE5" s="11">
        <f t="shared" si="1"/>
        <v>34.896999999999963</v>
      </c>
      <c r="AF5" s="11">
        <f t="shared" si="1"/>
        <v>34.928999999999981</v>
      </c>
      <c r="AG5" s="11">
        <f t="shared" si="1"/>
        <v>34.986000000000026</v>
      </c>
      <c r="AH5" s="11">
        <f t="shared" si="1"/>
        <v>35.035000000000025</v>
      </c>
      <c r="AI5" s="11">
        <f t="shared" si="1"/>
        <v>35.084000000000039</v>
      </c>
      <c r="AJ5" s="11">
        <f t="shared" si="1"/>
        <v>35.129000000000033</v>
      </c>
      <c r="AK5" s="11">
        <f t="shared" si="1"/>
        <v>35.174999999999933</v>
      </c>
      <c r="AL5" s="11">
        <f t="shared" si="1"/>
        <v>35.218999999999994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23.84500000000002</v>
      </c>
      <c r="N6" s="11">
        <v>19.608000000000033</v>
      </c>
      <c r="O6" s="11">
        <v>21.54199999999998</v>
      </c>
      <c r="P6" s="11">
        <v>18.276000000000021</v>
      </c>
      <c r="Q6" s="11">
        <v>20.151000000000046</v>
      </c>
      <c r="R6" s="11">
        <v>18.276000000000032</v>
      </c>
      <c r="S6" s="11">
        <v>19.603000000000005</v>
      </c>
      <c r="T6" s="11">
        <v>23.765000000000008</v>
      </c>
      <c r="U6" s="11">
        <v>21.878000000000039</v>
      </c>
      <c r="V6" s="11">
        <v>17.497000000000011</v>
      </c>
      <c r="W6" s="11">
        <v>20.742000000000061</v>
      </c>
      <c r="X6" s="11">
        <v>20.891999999999971</v>
      </c>
      <c r="Y6" s="11">
        <v>21.024999999999945</v>
      </c>
      <c r="Z6" s="11">
        <v>21.236999999999977</v>
      </c>
      <c r="AA6" s="11">
        <v>21.371999999999968</v>
      </c>
      <c r="AB6" s="11">
        <v>21.410999999999994</v>
      </c>
      <c r="AC6" s="11">
        <v>21.462999999999951</v>
      </c>
      <c r="AD6" s="11">
        <v>21.512000000000043</v>
      </c>
      <c r="AE6" s="11">
        <v>21.553999999999967</v>
      </c>
      <c r="AF6" s="11">
        <v>21.594000000000008</v>
      </c>
      <c r="AG6" s="11">
        <v>21.658000000000012</v>
      </c>
      <c r="AH6" s="11">
        <v>21.720000000000017</v>
      </c>
      <c r="AI6" s="11">
        <v>21.780000000000044</v>
      </c>
      <c r="AJ6" s="11">
        <v>21.836000000000016</v>
      </c>
      <c r="AK6" s="172">
        <v>21.889999999999937</v>
      </c>
      <c r="AL6" s="11">
        <v>21.941999999999993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1.480000000000002</v>
      </c>
      <c r="N7" s="11">
        <v>1.4880000000000013</v>
      </c>
      <c r="O7" s="11">
        <v>1.7579999999999976</v>
      </c>
      <c r="P7" s="11">
        <v>1.4370000000000043</v>
      </c>
      <c r="Q7" s="11">
        <v>0.78999999999999848</v>
      </c>
      <c r="R7" s="11">
        <v>1.5829999999999982</v>
      </c>
      <c r="S7" s="11">
        <v>1.1279999999999977</v>
      </c>
      <c r="T7" s="11">
        <v>1.2350000000000017</v>
      </c>
      <c r="U7" s="11">
        <v>1.637000000000002</v>
      </c>
      <c r="V7" s="11">
        <v>1.4630000000000025</v>
      </c>
      <c r="W7" s="11">
        <v>1.4819999999999964</v>
      </c>
      <c r="X7" s="11">
        <v>1.4020000000000017</v>
      </c>
      <c r="Y7" s="11">
        <v>1.3699999999999992</v>
      </c>
      <c r="Z7" s="11">
        <v>1.3020000000000018</v>
      </c>
      <c r="AA7" s="11">
        <v>1.2339999999999998</v>
      </c>
      <c r="AB7" s="11">
        <v>1.1799999999999986</v>
      </c>
      <c r="AC7" s="11">
        <v>1.1349999999999993</v>
      </c>
      <c r="AD7" s="11">
        <v>1.0919999999999996</v>
      </c>
      <c r="AE7" s="11">
        <v>1.0530000000000004</v>
      </c>
      <c r="AF7" s="11">
        <v>1.0169999999999995</v>
      </c>
      <c r="AG7" s="11">
        <v>0.98600000000000099</v>
      </c>
      <c r="AH7" s="11">
        <v>0.9519999999999974</v>
      </c>
      <c r="AI7" s="11">
        <v>0.92099999999999893</v>
      </c>
      <c r="AJ7" s="11">
        <v>0.89300000000000057</v>
      </c>
      <c r="AK7" s="172">
        <v>0.86699999999999933</v>
      </c>
      <c r="AL7" s="11">
        <v>0.84300000000000175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4.9840000000000027</v>
      </c>
      <c r="N8" s="11">
        <v>3.9860000000000069</v>
      </c>
      <c r="O8" s="11">
        <v>3.6549999999999985</v>
      </c>
      <c r="P8" s="11">
        <v>4.551999999999996</v>
      </c>
      <c r="Q8" s="11">
        <v>2.330000000000005</v>
      </c>
      <c r="R8" s="11">
        <v>1.9569999999999999</v>
      </c>
      <c r="S8" s="11">
        <v>4.1780000000000008</v>
      </c>
      <c r="T8" s="11">
        <v>4.0729999999999986</v>
      </c>
      <c r="U8" s="11">
        <v>5.1979999999999924</v>
      </c>
      <c r="V8" s="11">
        <v>4.3919999999999986</v>
      </c>
      <c r="W8" s="11">
        <v>6.7229999999999972</v>
      </c>
      <c r="X8" s="11">
        <v>6.5580000000000069</v>
      </c>
      <c r="Y8" s="11">
        <v>6.3960000000000088</v>
      </c>
      <c r="Z8" s="11">
        <v>6.3490000000000011</v>
      </c>
      <c r="AA8" s="11">
        <v>6.3199999999999878</v>
      </c>
      <c r="AB8" s="11">
        <v>6.296000000000002</v>
      </c>
      <c r="AC8" s="11">
        <v>6.270000000000004</v>
      </c>
      <c r="AD8" s="11">
        <v>6.2460000000000084</v>
      </c>
      <c r="AE8" s="11">
        <v>6.2200000000000051</v>
      </c>
      <c r="AF8" s="11">
        <v>6.1959999999999784</v>
      </c>
      <c r="AG8" s="11">
        <v>6.174000000000003</v>
      </c>
      <c r="AH8" s="11">
        <v>6.1529999999999987</v>
      </c>
      <c r="AI8" s="11">
        <v>6.1319999999999997</v>
      </c>
      <c r="AJ8" s="11">
        <v>6.1110000000000015</v>
      </c>
      <c r="AK8" s="172">
        <v>6.0910000000000073</v>
      </c>
      <c r="AL8" s="11">
        <v>6.0699999999999967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3.9459999999999993</v>
      </c>
      <c r="N9" s="11">
        <v>6.0999999999999828</v>
      </c>
      <c r="O9" s="11">
        <v>5.6110000000000069</v>
      </c>
      <c r="P9" s="11">
        <v>4.9859999999999989</v>
      </c>
      <c r="Q9" s="11">
        <v>6.2240000000000117</v>
      </c>
      <c r="R9" s="11">
        <v>6.0230000000000121</v>
      </c>
      <c r="S9" s="11">
        <v>6.7839999999999989</v>
      </c>
      <c r="T9" s="11">
        <v>5.6159999999999943</v>
      </c>
      <c r="U9" s="11">
        <v>6.1480000000000077</v>
      </c>
      <c r="V9" s="11">
        <v>5.9560000000000048</v>
      </c>
      <c r="W9" s="11">
        <v>5.5050000000000017</v>
      </c>
      <c r="X9" s="11">
        <v>5.3979999999999997</v>
      </c>
      <c r="Y9" s="11">
        <v>5.3660000000000059</v>
      </c>
      <c r="Z9" s="11">
        <v>5.4549999999999965</v>
      </c>
      <c r="AA9" s="11">
        <v>5.6969999999999956</v>
      </c>
      <c r="AB9" s="11">
        <v>5.8330000000000153</v>
      </c>
      <c r="AC9" s="11">
        <v>5.933999999999986</v>
      </c>
      <c r="AD9" s="11">
        <v>6.0100000000000042</v>
      </c>
      <c r="AE9" s="11">
        <v>6.0699999999999896</v>
      </c>
      <c r="AF9" s="11">
        <v>6.1219999999999901</v>
      </c>
      <c r="AG9" s="11">
        <v>6.1680000000000073</v>
      </c>
      <c r="AH9" s="11">
        <v>6.210000000000008</v>
      </c>
      <c r="AI9" s="11">
        <v>6.2509999999999994</v>
      </c>
      <c r="AJ9" s="11">
        <v>6.2890000000000166</v>
      </c>
      <c r="AK9" s="172">
        <v>6.3269999999999875</v>
      </c>
      <c r="AL9" s="11">
        <v>6.3640000000000034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76.366000000000028</v>
      </c>
      <c r="N11" s="11">
        <f t="shared" si="2"/>
        <v>72.096999999999994</v>
      </c>
      <c r="O11" s="11">
        <f t="shared" si="2"/>
        <v>77.866000000000057</v>
      </c>
      <c r="P11" s="11">
        <f t="shared" si="2"/>
        <v>75.342999999999762</v>
      </c>
      <c r="Q11" s="11">
        <f t="shared" si="2"/>
        <v>74.646000000000029</v>
      </c>
      <c r="R11" s="11">
        <f t="shared" ref="R11" si="3">SUM(R12:R14)</f>
        <v>73.769000000000034</v>
      </c>
      <c r="S11" s="11">
        <f t="shared" ref="S11" si="4">SUM(S12:S14)</f>
        <v>76.658999999999992</v>
      </c>
      <c r="T11" s="11">
        <f t="shared" ref="T11" si="5">SUM(T12:T14)</f>
        <v>76.640999999999835</v>
      </c>
      <c r="U11" s="11">
        <f t="shared" ref="U11" si="6">SUM(U12:U14)</f>
        <v>76.272999999999911</v>
      </c>
      <c r="V11" s="11">
        <f t="shared" ref="V11" si="7">SUM(V12:V14)</f>
        <v>76.533999999999878</v>
      </c>
      <c r="W11" s="11">
        <f t="shared" ref="W11" si="8">SUM(W12:W14)</f>
        <v>76.941000000000102</v>
      </c>
      <c r="X11" s="11">
        <f t="shared" ref="X11" si="9">SUM(X12:X14)</f>
        <v>75.389000000000038</v>
      </c>
      <c r="Y11" s="11">
        <f t="shared" ref="Y11" si="10">SUM(Y12:Y14)</f>
        <v>74.519999999999968</v>
      </c>
      <c r="Z11" s="11">
        <f t="shared" ref="Z11" si="11">SUM(Z12:Z14)</f>
        <v>73.865000000000009</v>
      </c>
      <c r="AA11" s="11">
        <f t="shared" ref="AA11" si="12">SUM(AA12:AA14)</f>
        <v>73.210000000000079</v>
      </c>
      <c r="AB11" s="11">
        <f t="shared" ref="AB11" si="13">SUM(AB12:AB14)</f>
        <v>72.529000000000124</v>
      </c>
      <c r="AC11" s="11">
        <f t="shared" ref="AC11" si="14">SUM(AC12:AC14)</f>
        <v>72.072000000000187</v>
      </c>
      <c r="AD11" s="11">
        <f>SUM(AD12:AD14)</f>
        <v>71.602000000000032</v>
      </c>
      <c r="AE11" s="11">
        <f t="shared" ref="AE11" si="15">SUM(AE12:AE14)</f>
        <v>71.13800000000009</v>
      </c>
      <c r="AF11" s="11">
        <f t="shared" ref="AF11" si="16">SUM(AF12:AF14)</f>
        <v>70.680999999999983</v>
      </c>
      <c r="AG11" s="11">
        <f t="shared" ref="AG11:AL11" si="17">SUM(AG12:AG14)</f>
        <v>70.306999999999817</v>
      </c>
      <c r="AH11" s="11">
        <f t="shared" si="17"/>
        <v>69.887000000000228</v>
      </c>
      <c r="AI11" s="11">
        <f t="shared" si="17"/>
        <v>69.472999999999928</v>
      </c>
      <c r="AJ11" s="11">
        <f t="shared" si="17"/>
        <v>69.066999999999936</v>
      </c>
      <c r="AK11" s="11">
        <f t="shared" si="17"/>
        <v>68.670000000000016</v>
      </c>
      <c r="AL11" s="11">
        <f t="shared" si="17"/>
        <v>68.336000000000013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13.024999999999988</v>
      </c>
      <c r="N12" s="11">
        <v>11.497000000000009</v>
      </c>
      <c r="O12" s="11">
        <v>12.78599999999998</v>
      </c>
      <c r="P12" s="11">
        <v>12.747999999999962</v>
      </c>
      <c r="Q12" s="11">
        <v>11.547999999999998</v>
      </c>
      <c r="R12" s="11">
        <v>13.635999999999994</v>
      </c>
      <c r="S12" s="11">
        <v>16.506000000000039</v>
      </c>
      <c r="T12" s="11">
        <v>14.524999999999954</v>
      </c>
      <c r="U12" s="11">
        <v>13.870999999999976</v>
      </c>
      <c r="V12" s="11">
        <v>14.178000000000003</v>
      </c>
      <c r="W12" s="11">
        <v>14.459999999999981</v>
      </c>
      <c r="X12" s="11">
        <v>14.270999999999981</v>
      </c>
      <c r="Y12" s="11">
        <v>14.096</v>
      </c>
      <c r="Z12" s="11">
        <v>13.994999999999976</v>
      </c>
      <c r="AA12" s="11">
        <v>13.795999999999999</v>
      </c>
      <c r="AB12" s="11">
        <v>13.540999999999986</v>
      </c>
      <c r="AC12" s="11">
        <v>13.319999999999975</v>
      </c>
      <c r="AD12" s="11">
        <v>13.092999999999973</v>
      </c>
      <c r="AE12" s="11">
        <v>12.864000000000004</v>
      </c>
      <c r="AF12" s="11">
        <v>12.636000000000008</v>
      </c>
      <c r="AG12" s="11">
        <v>12.415999999999968</v>
      </c>
      <c r="AH12" s="11">
        <v>12.198000000000034</v>
      </c>
      <c r="AI12" s="11">
        <v>11.981999999999976</v>
      </c>
      <c r="AJ12" s="11">
        <v>11.767999999999979</v>
      </c>
      <c r="AK12" s="172">
        <v>11.55700000000002</v>
      </c>
      <c r="AL12" s="11">
        <v>11.346999999999982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10.326999999999982</v>
      </c>
      <c r="N13" s="11">
        <v>12.040999999999954</v>
      </c>
      <c r="O13" s="11">
        <v>12.779999999999992</v>
      </c>
      <c r="P13" s="11">
        <v>13.455999999999968</v>
      </c>
      <c r="Q13" s="11">
        <v>10.649999999999975</v>
      </c>
      <c r="R13" s="11">
        <v>12.127000000000031</v>
      </c>
      <c r="S13" s="11">
        <v>12.550000000000013</v>
      </c>
      <c r="T13" s="11">
        <v>14.60300000000001</v>
      </c>
      <c r="U13" s="11">
        <v>12.14300000000001</v>
      </c>
      <c r="V13" s="11">
        <v>12.608999999999991</v>
      </c>
      <c r="W13" s="11">
        <v>12.205999999999998</v>
      </c>
      <c r="X13" s="11">
        <v>12.331999999999963</v>
      </c>
      <c r="Y13" s="11">
        <v>12.151999999999994</v>
      </c>
      <c r="Z13" s="11">
        <v>12.014999999999974</v>
      </c>
      <c r="AA13" s="11">
        <v>11.867000000000029</v>
      </c>
      <c r="AB13" s="11">
        <v>11.738999999999983</v>
      </c>
      <c r="AC13" s="11">
        <v>11.530999999999999</v>
      </c>
      <c r="AD13" s="11">
        <v>11.325999999999997</v>
      </c>
      <c r="AE13" s="11">
        <v>11.124999999999996</v>
      </c>
      <c r="AF13" s="11">
        <v>10.926999999999996</v>
      </c>
      <c r="AG13" s="11">
        <v>10.740999999999946</v>
      </c>
      <c r="AH13" s="11">
        <v>10.554000000000068</v>
      </c>
      <c r="AI13" s="11">
        <v>10.369000000000019</v>
      </c>
      <c r="AJ13" s="11">
        <v>10.185999999999991</v>
      </c>
      <c r="AK13" s="172">
        <v>10.004999999999994</v>
      </c>
      <c r="AL13" s="11">
        <v>9.8270000000000017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53.01400000000006</v>
      </c>
      <c r="N14" s="11">
        <v>48.559000000000033</v>
      </c>
      <c r="O14" s="11">
        <v>52.300000000000082</v>
      </c>
      <c r="P14" s="11">
        <v>49.138999999999825</v>
      </c>
      <c r="Q14" s="11">
        <v>52.448000000000057</v>
      </c>
      <c r="R14" s="11">
        <v>48.006000000000007</v>
      </c>
      <c r="S14" s="11">
        <v>47.60299999999993</v>
      </c>
      <c r="T14" s="11">
        <v>47.51299999999987</v>
      </c>
      <c r="U14" s="11">
        <v>50.258999999999922</v>
      </c>
      <c r="V14" s="11">
        <v>49.746999999999893</v>
      </c>
      <c r="W14" s="11">
        <v>50.275000000000119</v>
      </c>
      <c r="X14" s="11">
        <v>48.786000000000087</v>
      </c>
      <c r="Y14" s="11">
        <v>48.271999999999977</v>
      </c>
      <c r="Z14" s="11">
        <v>47.855000000000054</v>
      </c>
      <c r="AA14" s="11">
        <v>47.547000000000047</v>
      </c>
      <c r="AB14" s="11">
        <v>47.249000000000152</v>
      </c>
      <c r="AC14" s="11">
        <v>47.22100000000021</v>
      </c>
      <c r="AD14" s="11">
        <v>47.183000000000057</v>
      </c>
      <c r="AE14" s="11">
        <v>47.149000000000093</v>
      </c>
      <c r="AF14" s="11">
        <v>47.117999999999988</v>
      </c>
      <c r="AG14" s="11">
        <v>47.149999999999906</v>
      </c>
      <c r="AH14" s="11">
        <v>47.135000000000126</v>
      </c>
      <c r="AI14" s="11">
        <v>47.121999999999929</v>
      </c>
      <c r="AJ14" s="11">
        <v>47.112999999999964</v>
      </c>
      <c r="AK14" s="172">
        <v>47.107999999999997</v>
      </c>
      <c r="AL14" s="11">
        <v>47.162000000000027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57.696999999999818</v>
      </c>
      <c r="N16" s="11">
        <v>57.200000000000145</v>
      </c>
      <c r="O16" s="11">
        <v>58.049000000000063</v>
      </c>
      <c r="P16" s="11">
        <v>60.099000000000068</v>
      </c>
      <c r="Q16" s="11">
        <v>62.245000000000147</v>
      </c>
      <c r="R16" s="11">
        <v>64.0180000000001</v>
      </c>
      <c r="S16" s="11">
        <v>63.71700000000002</v>
      </c>
      <c r="T16" s="11">
        <v>66.663000000000238</v>
      </c>
      <c r="U16" s="11">
        <v>64.911000000000072</v>
      </c>
      <c r="V16" s="11">
        <v>67.497999999999934</v>
      </c>
      <c r="W16" s="11">
        <v>66.357000000000099</v>
      </c>
      <c r="X16" s="11">
        <v>65.919999999999916</v>
      </c>
      <c r="Y16" s="11">
        <v>67.090000000000089</v>
      </c>
      <c r="Z16" s="11">
        <v>69.574000000000012</v>
      </c>
      <c r="AA16" s="11">
        <v>71.510000000000133</v>
      </c>
      <c r="AB16" s="11">
        <v>72.424999999999926</v>
      </c>
      <c r="AC16" s="11">
        <v>73.265000000000185</v>
      </c>
      <c r="AD16" s="11">
        <v>73.946999999999804</v>
      </c>
      <c r="AE16" s="11">
        <v>74.718999999999951</v>
      </c>
      <c r="AF16" s="11">
        <v>75.458000000000013</v>
      </c>
      <c r="AG16" s="11">
        <v>76.295999999999879</v>
      </c>
      <c r="AH16" s="11">
        <v>77.156000000000205</v>
      </c>
      <c r="AI16" s="11">
        <v>78.039999999999878</v>
      </c>
      <c r="AJ16" s="11">
        <v>78.945999999999884</v>
      </c>
      <c r="AK16" s="172">
        <v>79.867000000000004</v>
      </c>
      <c r="AL16" s="11">
        <v>80.803000000000011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233.99300000000022</v>
      </c>
      <c r="N18" s="11">
        <f t="shared" ref="N18:AL18" si="18">SUM(N19:N21)</f>
        <v>229.678</v>
      </c>
      <c r="O18" s="11">
        <f t="shared" si="18"/>
        <v>227.42700000000011</v>
      </c>
      <c r="P18" s="11">
        <f t="shared" si="18"/>
        <v>231.53299999999996</v>
      </c>
      <c r="Q18" s="11">
        <f t="shared" si="18"/>
        <v>230.96400000000051</v>
      </c>
      <c r="R18" s="11">
        <f t="shared" si="18"/>
        <v>235.86799999999985</v>
      </c>
      <c r="S18" s="11">
        <f t="shared" si="18"/>
        <v>244.22699999999978</v>
      </c>
      <c r="T18" s="11">
        <f t="shared" si="18"/>
        <v>245.98299999999978</v>
      </c>
      <c r="U18" s="11">
        <f t="shared" si="18"/>
        <v>250.1800000000004</v>
      </c>
      <c r="V18" s="11">
        <f t="shared" si="18"/>
        <v>247.00099999999969</v>
      </c>
      <c r="W18" s="11">
        <f t="shared" si="18"/>
        <v>245.93300000000002</v>
      </c>
      <c r="X18" s="11">
        <f t="shared" si="18"/>
        <v>244.14999999999998</v>
      </c>
      <c r="Y18" s="11">
        <f t="shared" si="18"/>
        <v>246.02899999999983</v>
      </c>
      <c r="Z18" s="11">
        <f t="shared" si="18"/>
        <v>248.93200000000058</v>
      </c>
      <c r="AA18" s="11">
        <f t="shared" si="18"/>
        <v>251.69599999999966</v>
      </c>
      <c r="AB18" s="11">
        <f t="shared" si="18"/>
        <v>253.60199999999986</v>
      </c>
      <c r="AC18" s="11">
        <f t="shared" si="18"/>
        <v>255.19499999999985</v>
      </c>
      <c r="AD18" s="11">
        <f t="shared" si="18"/>
        <v>256.62600000000009</v>
      </c>
      <c r="AE18" s="11">
        <f t="shared" si="18"/>
        <v>257.95199999999977</v>
      </c>
      <c r="AF18" s="11">
        <f t="shared" si="18"/>
        <v>259.20599999999985</v>
      </c>
      <c r="AG18" s="11">
        <f t="shared" si="18"/>
        <v>260.46699999999981</v>
      </c>
      <c r="AH18" s="11">
        <f t="shared" si="18"/>
        <v>261.66500000000053</v>
      </c>
      <c r="AI18" s="11">
        <f t="shared" si="18"/>
        <v>262.80800000000011</v>
      </c>
      <c r="AJ18" s="11">
        <f t="shared" si="18"/>
        <v>263.9409999999998</v>
      </c>
      <c r="AK18" s="11">
        <f t="shared" si="18"/>
        <v>264.99900000000002</v>
      </c>
      <c r="AL18" s="11">
        <f t="shared" si="18"/>
        <v>265.99499999999989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133.59700000000015</v>
      </c>
      <c r="N19" s="11">
        <v>130.35700000000003</v>
      </c>
      <c r="O19" s="11">
        <v>129.36600000000004</v>
      </c>
      <c r="P19" s="11">
        <v>131.81799999999998</v>
      </c>
      <c r="Q19" s="11">
        <v>127.70400000000026</v>
      </c>
      <c r="R19" s="11">
        <v>132.27599999999995</v>
      </c>
      <c r="S19" s="11">
        <v>137.54899999999975</v>
      </c>
      <c r="T19" s="11">
        <v>132.96499999999978</v>
      </c>
      <c r="U19" s="11">
        <v>128.57300000000026</v>
      </c>
      <c r="V19" s="11">
        <v>130.77199999999968</v>
      </c>
      <c r="W19" s="11">
        <v>133.32999999999998</v>
      </c>
      <c r="X19" s="11">
        <v>133.71299999999997</v>
      </c>
      <c r="Y19" s="11">
        <v>133.75399999999965</v>
      </c>
      <c r="Z19" s="11">
        <v>133.64600000000041</v>
      </c>
      <c r="AA19" s="11">
        <v>133.72199999999964</v>
      </c>
      <c r="AB19" s="11">
        <v>133.90999999999985</v>
      </c>
      <c r="AC19" s="11">
        <v>134.01299999999986</v>
      </c>
      <c r="AD19" s="11">
        <v>134.09400000000005</v>
      </c>
      <c r="AE19" s="11">
        <v>134.15899999999979</v>
      </c>
      <c r="AF19" s="11">
        <v>134.21800000000002</v>
      </c>
      <c r="AG19" s="11">
        <v>134.2969999999998</v>
      </c>
      <c r="AH19" s="11">
        <v>134.38500000000045</v>
      </c>
      <c r="AI19" s="11">
        <v>134.46600000000012</v>
      </c>
      <c r="AJ19" s="11">
        <v>134.59399999999982</v>
      </c>
      <c r="AK19" s="172">
        <v>134.70599999999988</v>
      </c>
      <c r="AL19" s="11">
        <v>134.80599999999995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33.581000000000039</v>
      </c>
      <c r="N20" s="11">
        <v>31.403999999999918</v>
      </c>
      <c r="O20" s="11">
        <v>31.682000000000009</v>
      </c>
      <c r="P20" s="11">
        <v>31.896000000000051</v>
      </c>
      <c r="Q20" s="11">
        <v>28.675000000000068</v>
      </c>
      <c r="R20" s="11">
        <v>34.83900000000007</v>
      </c>
      <c r="S20" s="11">
        <v>32.792000000000051</v>
      </c>
      <c r="T20" s="11">
        <v>30.360999999999983</v>
      </c>
      <c r="U20" s="11">
        <v>34.420999999999985</v>
      </c>
      <c r="V20" s="11">
        <v>34.582999999999984</v>
      </c>
      <c r="W20" s="11">
        <v>34.010000000000034</v>
      </c>
      <c r="X20" s="11">
        <v>35.072000000000038</v>
      </c>
      <c r="Y20" s="11">
        <v>34.808000000000106</v>
      </c>
      <c r="Z20" s="11">
        <v>34.844000000000079</v>
      </c>
      <c r="AA20" s="11">
        <v>34.991000000000035</v>
      </c>
      <c r="AB20" s="11">
        <v>35.038000000000039</v>
      </c>
      <c r="AC20" s="11">
        <v>35.048000000000016</v>
      </c>
      <c r="AD20" s="11">
        <v>35.053999999999967</v>
      </c>
      <c r="AE20" s="11">
        <v>35.05400000000003</v>
      </c>
      <c r="AF20" s="11">
        <v>35.052999999999983</v>
      </c>
      <c r="AG20" s="11">
        <v>35.060000000000016</v>
      </c>
      <c r="AH20" s="11">
        <v>35.057000000000031</v>
      </c>
      <c r="AI20" s="11">
        <v>35.052000000000049</v>
      </c>
      <c r="AJ20" s="11">
        <v>35.043999999999947</v>
      </c>
      <c r="AK20" s="172">
        <v>35.033000000000023</v>
      </c>
      <c r="AL20" s="11">
        <v>35.022000000000112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66.815000000000012</v>
      </c>
      <c r="N21" s="11">
        <v>67.917000000000044</v>
      </c>
      <c r="O21" s="11">
        <v>66.379000000000048</v>
      </c>
      <c r="P21" s="11">
        <v>67.818999999999932</v>
      </c>
      <c r="Q21" s="11">
        <v>74.585000000000164</v>
      </c>
      <c r="R21" s="11">
        <v>68.752999999999844</v>
      </c>
      <c r="S21" s="11">
        <v>73.885999999999967</v>
      </c>
      <c r="T21" s="11">
        <v>82.656999999999996</v>
      </c>
      <c r="U21" s="11">
        <v>87.186000000000163</v>
      </c>
      <c r="V21" s="11">
        <v>81.646000000000029</v>
      </c>
      <c r="W21" s="11">
        <v>78.592999999999989</v>
      </c>
      <c r="X21" s="11">
        <v>75.364999999999995</v>
      </c>
      <c r="Y21" s="11">
        <v>77.467000000000084</v>
      </c>
      <c r="Z21" s="11">
        <v>80.442000000000107</v>
      </c>
      <c r="AA21" s="11">
        <v>82.982999999999976</v>
      </c>
      <c r="AB21" s="11">
        <v>84.653999999999954</v>
      </c>
      <c r="AC21" s="11">
        <v>86.133999999999986</v>
      </c>
      <c r="AD21" s="11">
        <v>87.478000000000037</v>
      </c>
      <c r="AE21" s="11">
        <v>88.738999999999962</v>
      </c>
      <c r="AF21" s="11">
        <v>89.934999999999832</v>
      </c>
      <c r="AG21" s="11">
        <v>91.110000000000014</v>
      </c>
      <c r="AH21" s="11">
        <v>92.22300000000007</v>
      </c>
      <c r="AI21" s="11">
        <v>93.289999999999949</v>
      </c>
      <c r="AJ21" s="11">
        <v>94.303000000000026</v>
      </c>
      <c r="AK21" s="172">
        <v>95.260000000000105</v>
      </c>
      <c r="AL21" s="11">
        <v>96.166999999999845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192.00400000000013</v>
      </c>
      <c r="N23" s="11">
        <f t="shared" ref="N23:AL23" si="19">SUM(N24:N31)</f>
        <v>183.82899999999995</v>
      </c>
      <c r="O23" s="11">
        <f t="shared" si="19"/>
        <v>185.80499999999998</v>
      </c>
      <c r="P23" s="11">
        <f t="shared" si="19"/>
        <v>187.5689999999999</v>
      </c>
      <c r="Q23" s="11">
        <f t="shared" si="19"/>
        <v>208.96900000000025</v>
      </c>
      <c r="R23" s="11">
        <f t="shared" si="19"/>
        <v>216.02199999999996</v>
      </c>
      <c r="S23" s="11">
        <f t="shared" si="19"/>
        <v>198.13499999999993</v>
      </c>
      <c r="T23" s="11">
        <f t="shared" si="19"/>
        <v>212.54800000000012</v>
      </c>
      <c r="U23" s="11">
        <f t="shared" si="19"/>
        <v>215.84900000000007</v>
      </c>
      <c r="V23" s="11">
        <f t="shared" si="19"/>
        <v>219.09300000000013</v>
      </c>
      <c r="W23" s="11">
        <f t="shared" si="19"/>
        <v>213.18899999999988</v>
      </c>
      <c r="X23" s="11">
        <f t="shared" si="19"/>
        <v>217.54900000000001</v>
      </c>
      <c r="Y23" s="11">
        <f t="shared" si="19"/>
        <v>220.44799999999995</v>
      </c>
      <c r="Z23" s="11">
        <f t="shared" si="19"/>
        <v>223.22199999999987</v>
      </c>
      <c r="AA23" s="11">
        <f t="shared" si="19"/>
        <v>224.91799999999978</v>
      </c>
      <c r="AB23" s="11">
        <f t="shared" si="19"/>
        <v>226.268</v>
      </c>
      <c r="AC23" s="11">
        <f t="shared" si="19"/>
        <v>227.7590000000001</v>
      </c>
      <c r="AD23" s="11">
        <f t="shared" si="19"/>
        <v>229.24499999999989</v>
      </c>
      <c r="AE23" s="11">
        <f t="shared" si="19"/>
        <v>230.73999999999995</v>
      </c>
      <c r="AF23" s="11">
        <f t="shared" si="19"/>
        <v>232.2600000000001</v>
      </c>
      <c r="AG23" s="11">
        <f t="shared" si="19"/>
        <v>233.88199999999995</v>
      </c>
      <c r="AH23" s="11">
        <f t="shared" si="19"/>
        <v>235.49099999999999</v>
      </c>
      <c r="AI23" s="11">
        <f t="shared" si="19"/>
        <v>237.12600000000032</v>
      </c>
      <c r="AJ23" s="11">
        <f t="shared" si="19"/>
        <v>238.76699999999988</v>
      </c>
      <c r="AK23" s="11">
        <f t="shared" si="19"/>
        <v>240.41400000000024</v>
      </c>
      <c r="AL23" s="11">
        <f t="shared" si="19"/>
        <v>242.07000000000005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3.9869999999999997</v>
      </c>
      <c r="N24" s="11">
        <v>6.6340000000000012</v>
      </c>
      <c r="O24" s="11">
        <v>6.4460000000000157</v>
      </c>
      <c r="P24" s="11">
        <v>4.1480000000000006</v>
      </c>
      <c r="Q24" s="11">
        <v>5.9449999999999985</v>
      </c>
      <c r="R24" s="11">
        <v>4.3999999999999995</v>
      </c>
      <c r="S24" s="11">
        <v>4.1979999999999933</v>
      </c>
      <c r="T24" s="11">
        <v>5.1100000000000021</v>
      </c>
      <c r="U24" s="11">
        <v>5.1200000000000072</v>
      </c>
      <c r="V24" s="11">
        <v>5.6780000000000008</v>
      </c>
      <c r="W24" s="11">
        <v>5.276999999999993</v>
      </c>
      <c r="X24" s="11">
        <v>5.2229999999999928</v>
      </c>
      <c r="Y24" s="11">
        <v>5.1990000000000141</v>
      </c>
      <c r="Z24" s="11">
        <v>5.1719999999999882</v>
      </c>
      <c r="AA24" s="11">
        <v>5.1529999999999996</v>
      </c>
      <c r="AB24" s="11">
        <v>5.1490000000000142</v>
      </c>
      <c r="AC24" s="11">
        <v>5.1400000000000068</v>
      </c>
      <c r="AD24" s="11">
        <v>5.1319999999999961</v>
      </c>
      <c r="AE24" s="11">
        <v>5.1230000000000127</v>
      </c>
      <c r="AF24" s="11">
        <v>5.1139999999999946</v>
      </c>
      <c r="AG24" s="11">
        <v>5.1030000000000149</v>
      </c>
      <c r="AH24" s="11">
        <v>5.0930000000000044</v>
      </c>
      <c r="AI24" s="11">
        <v>5.0840000000000076</v>
      </c>
      <c r="AJ24" s="11">
        <v>5.073999999999999</v>
      </c>
      <c r="AK24" s="172">
        <v>5.0649999999999995</v>
      </c>
      <c r="AL24" s="11">
        <v>5.0560000000000072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15.131000000000002</v>
      </c>
      <c r="N25" s="11">
        <v>15.416000000000027</v>
      </c>
      <c r="O25" s="11">
        <v>12.785999999999991</v>
      </c>
      <c r="P25" s="11">
        <v>14.784000000000038</v>
      </c>
      <c r="Q25" s="11">
        <v>14.793999999999965</v>
      </c>
      <c r="R25" s="11">
        <v>17.798999999999975</v>
      </c>
      <c r="S25" s="11">
        <v>17.799000000000035</v>
      </c>
      <c r="T25" s="11">
        <v>19.080000000000052</v>
      </c>
      <c r="U25" s="11">
        <v>19.429999999999986</v>
      </c>
      <c r="V25" s="11">
        <v>14.622999999999978</v>
      </c>
      <c r="W25" s="11">
        <v>14.101000000000017</v>
      </c>
      <c r="X25" s="11">
        <v>14.346000000000004</v>
      </c>
      <c r="Y25" s="11">
        <v>14.438000000000018</v>
      </c>
      <c r="Z25" s="11">
        <v>14.656999999999972</v>
      </c>
      <c r="AA25" s="11">
        <v>14.824999999999978</v>
      </c>
      <c r="AB25" s="11">
        <v>14.962999999999987</v>
      </c>
      <c r="AC25" s="11">
        <v>15.08600000000007</v>
      </c>
      <c r="AD25" s="11">
        <v>15.185000000000022</v>
      </c>
      <c r="AE25" s="11">
        <v>15.277999999999981</v>
      </c>
      <c r="AF25" s="11">
        <v>15.367999999999977</v>
      </c>
      <c r="AG25" s="11">
        <v>15.465999999999978</v>
      </c>
      <c r="AH25" s="11">
        <v>15.561000000000012</v>
      </c>
      <c r="AI25" s="11">
        <v>15.652000000000026</v>
      </c>
      <c r="AJ25" s="11">
        <v>15.736999999999975</v>
      </c>
      <c r="AK25" s="172">
        <v>15.81500000000001</v>
      </c>
      <c r="AL25" s="11">
        <v>15.886000000000017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11.67499999999996</v>
      </c>
      <c r="N26" s="11">
        <v>11.713999999999967</v>
      </c>
      <c r="O26" s="11">
        <v>13.803999999999984</v>
      </c>
      <c r="P26" s="11">
        <v>13.902999999999947</v>
      </c>
      <c r="Q26" s="11">
        <v>14.304999999999993</v>
      </c>
      <c r="R26" s="11">
        <v>11.810999999999998</v>
      </c>
      <c r="S26" s="11">
        <v>10.732000000000014</v>
      </c>
      <c r="T26" s="11">
        <v>12.855000000000013</v>
      </c>
      <c r="U26" s="11">
        <v>11.274000000000033</v>
      </c>
      <c r="V26" s="11">
        <v>10.475999999999996</v>
      </c>
      <c r="W26" s="11">
        <v>12.293000000000003</v>
      </c>
      <c r="X26" s="11">
        <v>12.622000000000005</v>
      </c>
      <c r="Y26" s="11">
        <v>12.554000000000038</v>
      </c>
      <c r="Z26" s="11">
        <v>12.47399999999999</v>
      </c>
      <c r="AA26" s="11">
        <v>12.361000000000002</v>
      </c>
      <c r="AB26" s="11">
        <v>12.278999999999996</v>
      </c>
      <c r="AC26" s="11">
        <v>12.218000000000016</v>
      </c>
      <c r="AD26" s="11">
        <v>12.153999999999998</v>
      </c>
      <c r="AE26" s="11">
        <v>12.088999999999995</v>
      </c>
      <c r="AF26" s="11">
        <v>12.024000000000012</v>
      </c>
      <c r="AG26" s="11">
        <v>11.960999999999974</v>
      </c>
      <c r="AH26" s="11">
        <v>11.88600000000001</v>
      </c>
      <c r="AI26" s="11">
        <v>11.812000000000015</v>
      </c>
      <c r="AJ26" s="11">
        <v>11.737999999999991</v>
      </c>
      <c r="AK26" s="172">
        <v>11.665000000000012</v>
      </c>
      <c r="AL26" s="11">
        <v>11.592000000000036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12.597000000000016</v>
      </c>
      <c r="N27" s="11">
        <v>10.64900000000002</v>
      </c>
      <c r="O27" s="11">
        <v>12.704000000000004</v>
      </c>
      <c r="P27" s="11">
        <v>14.936999999999994</v>
      </c>
      <c r="Q27" s="11">
        <v>17.783000000000033</v>
      </c>
      <c r="R27" s="11">
        <v>15.586000000000023</v>
      </c>
      <c r="S27" s="11">
        <v>15.798999999999984</v>
      </c>
      <c r="T27" s="11">
        <v>14.498999999999995</v>
      </c>
      <c r="U27" s="11">
        <v>15.312000000000005</v>
      </c>
      <c r="V27" s="11">
        <v>15.781999999999984</v>
      </c>
      <c r="W27" s="11">
        <v>16.303999999999945</v>
      </c>
      <c r="X27" s="11">
        <v>15.880000000000011</v>
      </c>
      <c r="Y27" s="11">
        <v>15.447000000000026</v>
      </c>
      <c r="Z27" s="11">
        <v>15.107000000000014</v>
      </c>
      <c r="AA27" s="11">
        <v>14.870000000000006</v>
      </c>
      <c r="AB27" s="11">
        <v>14.82599999999996</v>
      </c>
      <c r="AC27" s="11">
        <v>14.814999999999991</v>
      </c>
      <c r="AD27" s="11">
        <v>14.819000000000017</v>
      </c>
      <c r="AE27" s="11">
        <v>14.830999999999987</v>
      </c>
      <c r="AF27" s="11">
        <v>14.844999999999976</v>
      </c>
      <c r="AG27" s="11">
        <v>14.859999999999996</v>
      </c>
      <c r="AH27" s="11">
        <v>14.873999999999972</v>
      </c>
      <c r="AI27" s="11">
        <v>14.887999999999975</v>
      </c>
      <c r="AJ27" s="11">
        <v>14.899000000000013</v>
      </c>
      <c r="AK27" s="172">
        <v>14.907000000000009</v>
      </c>
      <c r="AL27" s="11">
        <v>14.913000000000007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50.990000000000016</v>
      </c>
      <c r="N28" s="11">
        <v>46.481999999999964</v>
      </c>
      <c r="O28" s="11">
        <v>48.92999999999995</v>
      </c>
      <c r="P28" s="11">
        <v>47.445000000000022</v>
      </c>
      <c r="Q28" s="11">
        <v>53.779000000000138</v>
      </c>
      <c r="R28" s="11">
        <v>63.482000000000042</v>
      </c>
      <c r="S28" s="11">
        <v>54.93799999999996</v>
      </c>
      <c r="T28" s="11">
        <v>56.578000000000038</v>
      </c>
      <c r="U28" s="11">
        <v>55.21500000000011</v>
      </c>
      <c r="V28" s="11">
        <v>65.194000000000187</v>
      </c>
      <c r="W28" s="11">
        <v>63.695999999999955</v>
      </c>
      <c r="X28" s="11">
        <v>65.285000000000011</v>
      </c>
      <c r="Y28" s="11">
        <v>65.837000000000032</v>
      </c>
      <c r="Z28" s="11">
        <v>66.477999999999966</v>
      </c>
      <c r="AA28" s="11">
        <v>67.14499999999984</v>
      </c>
      <c r="AB28" s="11">
        <v>67.691000000000045</v>
      </c>
      <c r="AC28" s="11">
        <v>68.204000000000008</v>
      </c>
      <c r="AD28" s="11">
        <v>68.740999999999872</v>
      </c>
      <c r="AE28" s="11">
        <v>69.299000000000035</v>
      </c>
      <c r="AF28" s="11">
        <v>69.88200000000019</v>
      </c>
      <c r="AG28" s="11">
        <v>70.498000000000005</v>
      </c>
      <c r="AH28" s="11">
        <v>71.106999999999942</v>
      </c>
      <c r="AI28" s="11">
        <v>71.724000000000032</v>
      </c>
      <c r="AJ28" s="11">
        <v>72.347000000000037</v>
      </c>
      <c r="AK28" s="172">
        <v>72.977000000000075</v>
      </c>
      <c r="AL28" s="11">
        <v>73.613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48.178000000000182</v>
      </c>
      <c r="N29" s="11">
        <v>48.035999999999902</v>
      </c>
      <c r="O29" s="11">
        <v>48.225000000000023</v>
      </c>
      <c r="P29" s="11">
        <v>42.96799999999989</v>
      </c>
      <c r="Q29" s="11">
        <v>52.141000000000062</v>
      </c>
      <c r="R29" s="11">
        <v>52.370999999999952</v>
      </c>
      <c r="S29" s="11">
        <v>47.170999999999914</v>
      </c>
      <c r="T29" s="11">
        <v>55.999999999999957</v>
      </c>
      <c r="U29" s="11">
        <v>56.918999999999876</v>
      </c>
      <c r="V29" s="11">
        <v>53.267999999999958</v>
      </c>
      <c r="W29" s="11">
        <v>51.620000000000005</v>
      </c>
      <c r="X29" s="11">
        <v>52.865999999999957</v>
      </c>
      <c r="Y29" s="11">
        <v>54.416999999999874</v>
      </c>
      <c r="Z29" s="11">
        <v>55.80699999999996</v>
      </c>
      <c r="AA29" s="11">
        <v>56.409999999999975</v>
      </c>
      <c r="AB29" s="11">
        <v>56.874000000000002</v>
      </c>
      <c r="AC29" s="11">
        <v>57.391000000000098</v>
      </c>
      <c r="AD29" s="11">
        <v>57.901999999999987</v>
      </c>
      <c r="AE29" s="11">
        <v>58.410999999999916</v>
      </c>
      <c r="AF29" s="11">
        <v>58.919999999999995</v>
      </c>
      <c r="AG29" s="11">
        <v>59.444999999999972</v>
      </c>
      <c r="AH29" s="11">
        <v>59.951000000000022</v>
      </c>
      <c r="AI29" s="11">
        <v>60.458000000000155</v>
      </c>
      <c r="AJ29" s="11">
        <v>60.966999999999885</v>
      </c>
      <c r="AK29" s="172">
        <v>61.476000000000127</v>
      </c>
      <c r="AL29" s="11">
        <v>61.988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26.373999999999956</v>
      </c>
      <c r="N30" s="11">
        <v>24.429000000000055</v>
      </c>
      <c r="O30" s="11">
        <v>22.703000000000035</v>
      </c>
      <c r="P30" s="11">
        <v>22.436000000000011</v>
      </c>
      <c r="Q30" s="11">
        <v>24.356000000000037</v>
      </c>
      <c r="R30" s="11">
        <v>27.439999999999994</v>
      </c>
      <c r="S30" s="11">
        <v>23.819000000000006</v>
      </c>
      <c r="T30" s="11">
        <v>24.92900000000002</v>
      </c>
      <c r="U30" s="11">
        <v>29.252000000000031</v>
      </c>
      <c r="V30" s="11">
        <v>27.632000000000001</v>
      </c>
      <c r="W30" s="11">
        <v>25.20699999999994</v>
      </c>
      <c r="X30" s="11">
        <v>26.304000000000045</v>
      </c>
      <c r="Y30" s="11">
        <v>27.381999999999959</v>
      </c>
      <c r="Z30" s="11">
        <v>28.241000000000007</v>
      </c>
      <c r="AA30" s="11">
        <v>28.750000000000032</v>
      </c>
      <c r="AB30" s="11">
        <v>29.056000000000008</v>
      </c>
      <c r="AC30" s="11">
        <v>29.462999999999969</v>
      </c>
      <c r="AD30" s="11">
        <v>29.853000000000012</v>
      </c>
      <c r="AE30" s="11">
        <v>30.224000000000029</v>
      </c>
      <c r="AF30" s="11">
        <v>30.584000000000042</v>
      </c>
      <c r="AG30" s="11">
        <v>30.970000000000006</v>
      </c>
      <c r="AH30" s="11">
        <v>31.372000000000014</v>
      </c>
      <c r="AI30" s="11">
        <v>31.783999999999981</v>
      </c>
      <c r="AJ30" s="11">
        <v>32.197999999999958</v>
      </c>
      <c r="AK30" s="172">
        <v>32.611000000000026</v>
      </c>
      <c r="AL30" s="11">
        <v>33.023999999999994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23.072000000000017</v>
      </c>
      <c r="N31" s="11">
        <v>20.469000000000023</v>
      </c>
      <c r="O31" s="11">
        <v>20.206999999999969</v>
      </c>
      <c r="P31" s="11">
        <v>26.948</v>
      </c>
      <c r="Q31" s="11">
        <v>25.86600000000001</v>
      </c>
      <c r="R31" s="11">
        <v>23.132999999999992</v>
      </c>
      <c r="S31" s="11">
        <v>23.679000000000034</v>
      </c>
      <c r="T31" s="11">
        <v>23.497</v>
      </c>
      <c r="U31" s="11">
        <v>23.327000000000016</v>
      </c>
      <c r="V31" s="11">
        <v>26.440000000000005</v>
      </c>
      <c r="W31" s="11">
        <v>24.691000000000038</v>
      </c>
      <c r="X31" s="11">
        <v>25.022999999999989</v>
      </c>
      <c r="Y31" s="11">
        <v>25.173999999999999</v>
      </c>
      <c r="Z31" s="11">
        <v>25.285999999999976</v>
      </c>
      <c r="AA31" s="11">
        <v>25.403999999999961</v>
      </c>
      <c r="AB31" s="11">
        <v>25.429999999999986</v>
      </c>
      <c r="AC31" s="11">
        <v>25.44199999999995</v>
      </c>
      <c r="AD31" s="11">
        <v>25.459000000000003</v>
      </c>
      <c r="AE31" s="11">
        <v>25.485000000000003</v>
      </c>
      <c r="AF31" s="11">
        <v>25.52299999999995</v>
      </c>
      <c r="AG31" s="11">
        <v>25.579000000000008</v>
      </c>
      <c r="AH31" s="11">
        <v>25.646999999999977</v>
      </c>
      <c r="AI31" s="11">
        <v>25.724000000000089</v>
      </c>
      <c r="AJ31" s="11">
        <v>25.807000000000059</v>
      </c>
      <c r="AK31" s="172">
        <v>25.897999999999978</v>
      </c>
      <c r="AL31" s="11">
        <v>25.998000000000001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226.59400000000034</v>
      </c>
      <c r="N33" s="11">
        <f t="shared" ref="N33:AK33" si="20">SUM(N34:N36)</f>
        <v>233.80899999999974</v>
      </c>
      <c r="O33" s="11">
        <f t="shared" si="20"/>
        <v>232.27199999999982</v>
      </c>
      <c r="P33" s="11">
        <f t="shared" si="20"/>
        <v>248.27199999999993</v>
      </c>
      <c r="Q33" s="11">
        <f t="shared" si="20"/>
        <v>244.12799999999996</v>
      </c>
      <c r="R33" s="11">
        <f t="shared" si="20"/>
        <v>246.80799999999994</v>
      </c>
      <c r="S33" s="11">
        <f t="shared" si="20"/>
        <v>237.70700000000016</v>
      </c>
      <c r="T33" s="11">
        <f t="shared" si="20"/>
        <v>238.90999999999977</v>
      </c>
      <c r="U33" s="11">
        <f t="shared" si="20"/>
        <v>237.59399999999999</v>
      </c>
      <c r="V33" s="11">
        <f t="shared" si="20"/>
        <v>240.99900000000002</v>
      </c>
      <c r="W33" s="11">
        <f t="shared" si="20"/>
        <v>236.33499999999992</v>
      </c>
      <c r="X33" s="11">
        <f t="shared" si="20"/>
        <v>238.78999999999982</v>
      </c>
      <c r="Y33" s="11">
        <f t="shared" si="20"/>
        <v>241.83800000000025</v>
      </c>
      <c r="Z33" s="11">
        <f t="shared" si="20"/>
        <v>244.25599999999974</v>
      </c>
      <c r="AA33" s="11">
        <f t="shared" si="20"/>
        <v>247.15500000000009</v>
      </c>
      <c r="AB33" s="11">
        <f t="shared" si="20"/>
        <v>249.49299999999997</v>
      </c>
      <c r="AC33" s="11">
        <f t="shared" si="20"/>
        <v>251.50999999999982</v>
      </c>
      <c r="AD33" s="11">
        <f t="shared" si="20"/>
        <v>253.4950000000004</v>
      </c>
      <c r="AE33" s="11">
        <f t="shared" si="20"/>
        <v>255.47500000000011</v>
      </c>
      <c r="AF33" s="11">
        <f t="shared" si="20"/>
        <v>257.47099999999983</v>
      </c>
      <c r="AG33" s="11">
        <f t="shared" si="20"/>
        <v>259.52099999999996</v>
      </c>
      <c r="AH33" s="11">
        <f t="shared" si="20"/>
        <v>261.55800000000011</v>
      </c>
      <c r="AI33" s="11">
        <f t="shared" si="20"/>
        <v>263.59000000000015</v>
      </c>
      <c r="AJ33" s="11">
        <f t="shared" si="20"/>
        <v>265.62299999999993</v>
      </c>
      <c r="AK33" s="11">
        <f t="shared" si="20"/>
        <v>267.66100000000006</v>
      </c>
      <c r="AL33" s="11">
        <f>SUM(AL34:AL36)</f>
        <v>269.69999999999965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45.558999999999955</v>
      </c>
      <c r="N34" s="11">
        <v>45.864999999999874</v>
      </c>
      <c r="O34" s="11">
        <v>43.712999999999923</v>
      </c>
      <c r="P34" s="11">
        <v>43.402000000000051</v>
      </c>
      <c r="Q34" s="11">
        <v>42.196000000000033</v>
      </c>
      <c r="R34" s="11">
        <v>40.831999999999951</v>
      </c>
      <c r="S34" s="11">
        <v>40.92199999999994</v>
      </c>
      <c r="T34" s="11">
        <v>40.499000000000017</v>
      </c>
      <c r="U34" s="11">
        <v>40.443999999999988</v>
      </c>
      <c r="V34" s="11">
        <v>39.797999999999981</v>
      </c>
      <c r="W34" s="11">
        <v>42.38300000000001</v>
      </c>
      <c r="X34" s="11">
        <v>42.082999999999878</v>
      </c>
      <c r="Y34" s="11">
        <v>42.800999999999952</v>
      </c>
      <c r="Z34" s="11">
        <v>43.018000000000001</v>
      </c>
      <c r="AA34" s="11">
        <v>43.331000000000103</v>
      </c>
      <c r="AB34" s="11">
        <v>43.401999999999951</v>
      </c>
      <c r="AC34" s="11">
        <v>43.445999999999891</v>
      </c>
      <c r="AD34" s="11">
        <v>43.49199999999999</v>
      </c>
      <c r="AE34" s="11">
        <v>43.535999999999973</v>
      </c>
      <c r="AF34" s="11">
        <v>43.57800000000006</v>
      </c>
      <c r="AG34" s="11">
        <v>43.616999999999948</v>
      </c>
      <c r="AH34" s="11">
        <v>43.646999999999991</v>
      </c>
      <c r="AI34" s="11">
        <v>43.673000000000066</v>
      </c>
      <c r="AJ34" s="11">
        <v>43.693999999999932</v>
      </c>
      <c r="AK34" s="172">
        <v>43.710999999999871</v>
      </c>
      <c r="AL34" s="11">
        <v>43.722999999999857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70.053000000000097</v>
      </c>
      <c r="N35" s="11">
        <v>73.017999999999986</v>
      </c>
      <c r="O35" s="11">
        <v>72.250999999999948</v>
      </c>
      <c r="P35" s="11">
        <v>75.635000000000062</v>
      </c>
      <c r="Q35" s="11">
        <v>72.837000000000018</v>
      </c>
      <c r="R35" s="11">
        <v>76.095000000000113</v>
      </c>
      <c r="S35" s="11">
        <v>78.400000000000091</v>
      </c>
      <c r="T35" s="11">
        <v>78.632999999999996</v>
      </c>
      <c r="U35" s="11">
        <v>76.3629999999999</v>
      </c>
      <c r="V35" s="11">
        <v>77.722999999999956</v>
      </c>
      <c r="W35" s="11">
        <v>75.121000000000038</v>
      </c>
      <c r="X35" s="11">
        <v>75.222000000000122</v>
      </c>
      <c r="Y35" s="11">
        <v>75.3780000000001</v>
      </c>
      <c r="Z35" s="11">
        <v>75.671000000000035</v>
      </c>
      <c r="AA35" s="11">
        <v>76.035999999999973</v>
      </c>
      <c r="AB35" s="11">
        <v>76.450999999999908</v>
      </c>
      <c r="AC35" s="11">
        <v>76.767999999999915</v>
      </c>
      <c r="AD35" s="11">
        <v>77.096000000000046</v>
      </c>
      <c r="AE35" s="11">
        <v>77.431000000000182</v>
      </c>
      <c r="AF35" s="11">
        <v>77.780999999999963</v>
      </c>
      <c r="AG35" s="11">
        <v>78.184000000000097</v>
      </c>
      <c r="AH35" s="11">
        <v>78.581999999999951</v>
      </c>
      <c r="AI35" s="11">
        <v>78.975000000000009</v>
      </c>
      <c r="AJ35" s="11">
        <v>79.363999999999862</v>
      </c>
      <c r="AK35" s="172">
        <v>79.746999999999943</v>
      </c>
      <c r="AL35" s="11">
        <v>80.122999999999877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110.98200000000028</v>
      </c>
      <c r="N36" s="11">
        <v>114.92599999999989</v>
      </c>
      <c r="O36" s="11">
        <v>116.30799999999996</v>
      </c>
      <c r="P36" s="11">
        <v>129.23499999999981</v>
      </c>
      <c r="Q36" s="11">
        <v>129.09499999999991</v>
      </c>
      <c r="R36" s="11">
        <v>129.88099999999989</v>
      </c>
      <c r="S36" s="11">
        <v>118.38500000000015</v>
      </c>
      <c r="T36" s="11">
        <v>119.77799999999976</v>
      </c>
      <c r="U36" s="11">
        <v>120.78700000000011</v>
      </c>
      <c r="V36" s="11">
        <v>123.47800000000011</v>
      </c>
      <c r="W36" s="11">
        <v>118.83099999999989</v>
      </c>
      <c r="X36" s="11">
        <v>121.48499999999981</v>
      </c>
      <c r="Y36" s="11">
        <v>123.65900000000019</v>
      </c>
      <c r="Z36" s="11">
        <v>125.56699999999969</v>
      </c>
      <c r="AA36" s="11">
        <v>127.78800000000001</v>
      </c>
      <c r="AB36" s="11">
        <v>129.6400000000001</v>
      </c>
      <c r="AC36" s="11">
        <v>131.29600000000002</v>
      </c>
      <c r="AD36" s="11">
        <v>132.90700000000038</v>
      </c>
      <c r="AE36" s="11">
        <v>134.50799999999995</v>
      </c>
      <c r="AF36" s="11">
        <v>136.1119999999998</v>
      </c>
      <c r="AG36" s="11">
        <v>137.71999999999989</v>
      </c>
      <c r="AH36" s="11">
        <v>139.32900000000015</v>
      </c>
      <c r="AI36" s="11">
        <v>140.94200000000009</v>
      </c>
      <c r="AJ36" s="11">
        <v>142.56500000000014</v>
      </c>
      <c r="AK36" s="172">
        <v>144.20300000000026</v>
      </c>
      <c r="AL36" s="11">
        <v>145.85399999999993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820.90900000000056</v>
      </c>
      <c r="N38" s="11">
        <f t="shared" ref="N38:AL38" si="21">SUM(N5,N11,N16,N18,N23,N33)</f>
        <v>807.79499999999985</v>
      </c>
      <c r="O38" s="11">
        <f t="shared" si="21"/>
        <v>813.98500000000001</v>
      </c>
      <c r="P38" s="11">
        <f t="shared" si="21"/>
        <v>832.06699999999955</v>
      </c>
      <c r="Q38" s="11">
        <f t="shared" si="21"/>
        <v>850.44700000000091</v>
      </c>
      <c r="R38" s="11">
        <f t="shared" si="21"/>
        <v>864.32399999999984</v>
      </c>
      <c r="S38" s="11">
        <f t="shared" si="21"/>
        <v>852.13799999999992</v>
      </c>
      <c r="T38" s="11">
        <f t="shared" si="21"/>
        <v>875.43399999999974</v>
      </c>
      <c r="U38" s="11">
        <f t="shared" si="21"/>
        <v>879.66800000000057</v>
      </c>
      <c r="V38" s="11">
        <f t="shared" si="21"/>
        <v>880.43299999999977</v>
      </c>
      <c r="W38" s="11">
        <f t="shared" si="21"/>
        <v>873.20700000000011</v>
      </c>
      <c r="X38" s="11">
        <f t="shared" si="21"/>
        <v>876.04799999999977</v>
      </c>
      <c r="Y38" s="11">
        <f t="shared" si="21"/>
        <v>884.08200000000011</v>
      </c>
      <c r="Z38" s="11">
        <f t="shared" si="21"/>
        <v>894.19200000000012</v>
      </c>
      <c r="AA38" s="11">
        <f t="shared" si="21"/>
        <v>903.11199999999974</v>
      </c>
      <c r="AB38" s="11">
        <f t="shared" si="21"/>
        <v>909.03699999999992</v>
      </c>
      <c r="AC38" s="11">
        <f t="shared" si="21"/>
        <v>914.60300000000007</v>
      </c>
      <c r="AD38" s="11">
        <f t="shared" si="21"/>
        <v>919.77500000000032</v>
      </c>
      <c r="AE38" s="11">
        <f t="shared" si="21"/>
        <v>924.92099999999982</v>
      </c>
      <c r="AF38" s="11">
        <f t="shared" si="21"/>
        <v>930.00499999999965</v>
      </c>
      <c r="AG38" s="11">
        <f t="shared" si="21"/>
        <v>935.45899999999938</v>
      </c>
      <c r="AH38" s="11">
        <f t="shared" si="21"/>
        <v>940.79200000000105</v>
      </c>
      <c r="AI38" s="11">
        <f t="shared" si="21"/>
        <v>946.12100000000044</v>
      </c>
      <c r="AJ38" s="11">
        <f t="shared" si="21"/>
        <v>951.47299999999939</v>
      </c>
      <c r="AK38" s="11">
        <f t="shared" si="21"/>
        <v>956.78600000000029</v>
      </c>
      <c r="AL38" s="11">
        <f t="shared" si="21"/>
        <v>962.12299999999959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Heart of the South-West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Heart of the South-West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Heart of the South-West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Heart of the South-West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Heart of the South-West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Heart of the South-West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Heart of the South-West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28.55503260351442</v>
      </c>
      <c r="N231" s="40">
        <f>'Ind T1'!D25</f>
        <v>27.065174695118099</v>
      </c>
      <c r="O231" s="40">
        <f>'Ind T1'!F25</f>
        <v>28.031758933109359</v>
      </c>
    </row>
    <row r="232" spans="1:15" x14ac:dyDescent="0.2">
      <c r="L232" t="str">
        <f>L23</f>
        <v>Business and other services</v>
      </c>
      <c r="M232" s="40">
        <f>'Ind T1'!B24</f>
        <v>24.99317385610026</v>
      </c>
      <c r="N232" s="40">
        <f>'Ind T1'!D24</f>
        <v>24.414485912275079</v>
      </c>
      <c r="O232" s="40">
        <f>'Ind T1'!F24</f>
        <v>25.159984742075615</v>
      </c>
    </row>
    <row r="233" spans="1:15" x14ac:dyDescent="0.2">
      <c r="L233" t="str">
        <f>L18</f>
        <v>Trade, accomod. and transport</v>
      </c>
      <c r="M233" s="40">
        <f>'Ind T1'!B23</f>
        <v>27.289303548206444</v>
      </c>
      <c r="N233" s="40">
        <f>'Ind T1'!D23</f>
        <v>28.16434133029167</v>
      </c>
      <c r="O233" s="40">
        <f>'Ind T1'!F23</f>
        <v>27.646673034528852</v>
      </c>
    </row>
    <row r="234" spans="1:15" x14ac:dyDescent="0.2">
      <c r="L234" t="str">
        <f>L16</f>
        <v>Construction</v>
      </c>
      <c r="M234" s="40">
        <f>'Ind T1'!B22</f>
        <v>7.406713223282023</v>
      </c>
      <c r="N234" s="40">
        <f>'Ind T1'!D22</f>
        <v>7.5992290487822576</v>
      </c>
      <c r="O234" s="40">
        <f>'Ind T1'!F22</f>
        <v>8.3984064407565402</v>
      </c>
    </row>
    <row r="235" spans="1:15" x14ac:dyDescent="0.2">
      <c r="L235" t="str">
        <f>L11</f>
        <v>Manufacturing</v>
      </c>
      <c r="M235" s="40">
        <f>'Ind T1'!B21</f>
        <v>8.5348781244070562</v>
      </c>
      <c r="N235" s="40">
        <f>'Ind T1'!D21</f>
        <v>8.8113127815054266</v>
      </c>
      <c r="O235" s="40">
        <f>'Ind T1'!F21</f>
        <v>7.1026261714978283</v>
      </c>
    </row>
    <row r="236" spans="1:15" x14ac:dyDescent="0.2">
      <c r="L236" t="str">
        <f>L5</f>
        <v>Primary sector and utilities</v>
      </c>
      <c r="M236" s="40">
        <f>'Ind T1'!B20</f>
        <v>3.2208986444898029</v>
      </c>
      <c r="N236" s="40">
        <f>'Ind T1'!D20</f>
        <v>3.9454562320274631</v>
      </c>
      <c r="O236" s="40">
        <f>'Ind T1'!F20</f>
        <v>3.6605506780318118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Heart of the South-West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-10.473000000000013</v>
      </c>
      <c r="O261" s="11">
        <f>'Ind T1'!F50</f>
        <v>33.364999999999725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-2.8330000000000837</v>
      </c>
      <c r="O262" s="11">
        <f>'Ind T1'!F49</f>
        <v>28.881000000000171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10.065000000000168</v>
      </c>
      <c r="O263" s="11">
        <f>'Ind T1'!F48</f>
        <v>20.06199999999987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2.3389999999999986</v>
      </c>
      <c r="O264" s="11">
        <f>'Ind T1'!F47</f>
        <v>14.445999999999913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3.1720000000000681</v>
      </c>
      <c r="O265" s="11">
        <f>'Ind T1'!F46</f>
        <v>-8.6050000000000892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6.6130000000000138</v>
      </c>
      <c r="O266" s="11">
        <f>'Ind T1'!F45</f>
        <v>0.76699999999993906</v>
      </c>
    </row>
    <row r="268" spans="1:16" x14ac:dyDescent="0.2">
      <c r="L268" t="str">
        <f>L38</f>
        <v>All industries</v>
      </c>
      <c r="N268" s="11">
        <f>'Ind T1'!D14-'Ind T1'!B14</f>
        <v>8.8830000000002656</v>
      </c>
      <c r="O268" s="11">
        <f>SUM(O261:O266)</f>
        <v>88.915999999999528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Heart of the South-West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27.01540394873588</v>
      </c>
      <c r="C9" s="249">
        <f>SUM(C26,C43,C60,C77,C94,C111,C128,C145,C162,C179,C196,C213,C230,C247,C264,C281,C298,C315,C332,C349,C366,C383)</f>
        <v>56.853898935042672</v>
      </c>
      <c r="D9" s="249">
        <f>SUM(B9:C9)</f>
        <v>83.869302883778545</v>
      </c>
      <c r="E9" s="238"/>
      <c r="F9" s="249">
        <f>SUM(F26,F43,F60,F77,F94,F111,F128,F145,F162,F179,F196,F213,F230,F247,F264,F281,F298,F315,F332,F349,F366,F383)</f>
        <v>35.388282499011979</v>
      </c>
      <c r="G9" s="249">
        <f>SUM(G26,G43,G60,G77,G94,G111,G128,G145,G162,G179,G196,G213,G230,G247,G264,G281,G298,G315,G332,G349,G366,G383)</f>
        <v>62.542716892668111</v>
      </c>
      <c r="H9" s="249">
        <f>SUM(F9:G9)</f>
        <v>97.930999391680089</v>
      </c>
      <c r="I9" s="238"/>
      <c r="J9" s="249">
        <f>SUM(J26,J43,J60,J77,J94,J111,J128,J145,J162,J179,J196,J213,J230,J247,J264,J281,J298,J315,J332,J349,J366,J383)</f>
        <v>43.363955962729129</v>
      </c>
      <c r="K9" s="249">
        <f>SUM(K26,K43,K60,K77,K94,K111,K128,K145,K162,K179,K196,K213,K230,K247,K264,K281,K298,K315,K332,K349,K366,K383)</f>
        <v>71.595759531556823</v>
      </c>
      <c r="L9" s="249">
        <f>SUM(J9:K9)</f>
        <v>114.95971549428594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81.695139371896857</v>
      </c>
      <c r="C10" s="249">
        <f t="shared" si="0"/>
        <v>87.281564226882608</v>
      </c>
      <c r="D10" s="249">
        <f t="shared" ref="D10:D17" si="1">SUM(B10:C10)</f>
        <v>168.97670359877947</v>
      </c>
      <c r="E10" s="238"/>
      <c r="F10" s="249">
        <f t="shared" ref="F10:G17" si="2">SUM(F27,F44,F61,F78,F95,F112,F129,F146,F163,F180,F197,F214,F231,F248,F265,F282,F299,F316,F333,F350,F367,F384)</f>
        <v>96.190996539339082</v>
      </c>
      <c r="G10" s="249">
        <f t="shared" si="2"/>
        <v>95.699527255378868</v>
      </c>
      <c r="H10" s="249">
        <f t="shared" ref="H10:H17" si="3">SUM(F10:G10)</f>
        <v>191.89052379471795</v>
      </c>
      <c r="I10" s="238"/>
      <c r="J10" s="249">
        <f t="shared" ref="J10:K17" si="4">SUM(J27,J44,J61,J78,J95,J112,J129,J146,J163,J180,J197,J214,J231,J248,J265,J282,J299,J316,J333,J350,J367,J384)</f>
        <v>121.71058170359784</v>
      </c>
      <c r="K10" s="249">
        <f t="shared" si="4"/>
        <v>115.48164423502858</v>
      </c>
      <c r="L10" s="249">
        <f t="shared" ref="L10:L17" si="5">SUM(J10:K10)</f>
        <v>237.19222593862642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48.025518545226667</v>
      </c>
      <c r="C11" s="249">
        <f t="shared" si="0"/>
        <v>52.144648025757604</v>
      </c>
      <c r="D11" s="249">
        <f t="shared" si="1"/>
        <v>100.17016657098426</v>
      </c>
      <c r="E11" s="238"/>
      <c r="F11" s="249">
        <f t="shared" si="2"/>
        <v>54.620651309444455</v>
      </c>
      <c r="G11" s="249">
        <f t="shared" si="2"/>
        <v>55.228957909988452</v>
      </c>
      <c r="H11" s="249">
        <f t="shared" si="3"/>
        <v>109.84960921943291</v>
      </c>
      <c r="I11" s="238"/>
      <c r="J11" s="249">
        <f t="shared" si="4"/>
        <v>65.192012423939957</v>
      </c>
      <c r="K11" s="249">
        <f t="shared" si="4"/>
        <v>54.842353408274221</v>
      </c>
      <c r="L11" s="249">
        <f t="shared" si="5"/>
        <v>120.03436583221418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66.510691299396129</v>
      </c>
      <c r="C12" s="249">
        <f t="shared" si="0"/>
        <v>20.007657966638206</v>
      </c>
      <c r="D12" s="249">
        <f t="shared" si="1"/>
        <v>86.518349266034335</v>
      </c>
      <c r="E12" s="238"/>
      <c r="F12" s="249">
        <f t="shared" si="2"/>
        <v>64.478405441329244</v>
      </c>
      <c r="G12" s="249">
        <f t="shared" si="2"/>
        <v>21.000933875769068</v>
      </c>
      <c r="H12" s="249">
        <f t="shared" si="3"/>
        <v>85.479339317098308</v>
      </c>
      <c r="I12" s="238"/>
      <c r="J12" s="249">
        <f t="shared" si="4"/>
        <v>53.984018527930793</v>
      </c>
      <c r="K12" s="249">
        <f t="shared" si="4"/>
        <v>21.846162234391851</v>
      </c>
      <c r="L12" s="249">
        <f t="shared" si="5"/>
        <v>75.830180762322641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10.02225811128476</v>
      </c>
      <c r="C13" s="249">
        <f t="shared" si="0"/>
        <v>95.822129653505513</v>
      </c>
      <c r="D13" s="249">
        <f t="shared" si="1"/>
        <v>105.84438776479027</v>
      </c>
      <c r="E13" s="238"/>
      <c r="F13" s="249">
        <f t="shared" si="2"/>
        <v>11.254353353511766</v>
      </c>
      <c r="G13" s="249">
        <f t="shared" si="2"/>
        <v>80.095545398299492</v>
      </c>
      <c r="H13" s="249">
        <f t="shared" si="3"/>
        <v>91.349898751811253</v>
      </c>
      <c r="I13" s="238"/>
      <c r="J13" s="249">
        <f t="shared" si="4"/>
        <v>14.056477132497958</v>
      </c>
      <c r="K13" s="249">
        <f t="shared" si="4"/>
        <v>79.765778324381856</v>
      </c>
      <c r="L13" s="249">
        <f t="shared" si="5"/>
        <v>93.822255456879816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80.000521248957725</v>
      </c>
      <c r="C14" s="249">
        <f t="shared" si="0"/>
        <v>12.870312809195646</v>
      </c>
      <c r="D14" s="249">
        <f t="shared" si="1"/>
        <v>92.870834058153378</v>
      </c>
      <c r="E14" s="238"/>
      <c r="F14" s="249">
        <f t="shared" si="2"/>
        <v>73.015952765691338</v>
      </c>
      <c r="G14" s="249">
        <f t="shared" si="2"/>
        <v>12.974558106646816</v>
      </c>
      <c r="H14" s="249">
        <f t="shared" si="3"/>
        <v>85.990510872338149</v>
      </c>
      <c r="I14" s="238"/>
      <c r="J14" s="249">
        <f t="shared" si="4"/>
        <v>85.750299997109479</v>
      </c>
      <c r="K14" s="249">
        <f t="shared" si="4"/>
        <v>17.335019380952509</v>
      </c>
      <c r="L14" s="249">
        <f t="shared" si="5"/>
        <v>103.085319378062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48.71035032598212</v>
      </c>
      <c r="C15" s="249">
        <f t="shared" si="0"/>
        <v>29.445970064290442</v>
      </c>
      <c r="D15" s="249">
        <f t="shared" si="1"/>
        <v>78.156320390272555</v>
      </c>
      <c r="E15" s="238"/>
      <c r="F15" s="249">
        <f t="shared" si="2"/>
        <v>46.909185805191647</v>
      </c>
      <c r="G15" s="249">
        <f t="shared" si="2"/>
        <v>29.555234060037623</v>
      </c>
      <c r="H15" s="249">
        <f t="shared" si="3"/>
        <v>76.464419865229274</v>
      </c>
      <c r="I15" s="238"/>
      <c r="J15" s="249">
        <f t="shared" si="4"/>
        <v>45.055051802127309</v>
      </c>
      <c r="K15" s="249">
        <f t="shared" si="4"/>
        <v>31.358931694502242</v>
      </c>
      <c r="L15" s="249">
        <f t="shared" si="5"/>
        <v>76.413983496629555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6.7492077442543188</v>
      </c>
      <c r="C16" s="249">
        <f t="shared" si="0"/>
        <v>43.343637012176004</v>
      </c>
      <c r="D16" s="249">
        <f t="shared" si="1"/>
        <v>50.092844756430324</v>
      </c>
      <c r="E16" s="238"/>
      <c r="F16" s="249">
        <f t="shared" si="2"/>
        <v>6.5105968989423584</v>
      </c>
      <c r="G16" s="249">
        <f t="shared" si="2"/>
        <v>38.259614648799413</v>
      </c>
      <c r="H16" s="249">
        <f t="shared" si="3"/>
        <v>44.770211547741773</v>
      </c>
      <c r="I16" s="238"/>
      <c r="J16" s="249">
        <f t="shared" si="4"/>
        <v>9.6521789326892566</v>
      </c>
      <c r="K16" s="249">
        <f t="shared" si="4"/>
        <v>41.180087262783779</v>
      </c>
      <c r="L16" s="249">
        <f t="shared" si="5"/>
        <v>50.832266195473039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45.228159792725023</v>
      </c>
      <c r="C17" s="249">
        <f t="shared" si="0"/>
        <v>52.596930918051541</v>
      </c>
      <c r="D17" s="249">
        <f t="shared" si="1"/>
        <v>97.825090710776564</v>
      </c>
      <c r="E17" s="238"/>
      <c r="F17" s="249">
        <f t="shared" si="2"/>
        <v>42.882416317924033</v>
      </c>
      <c r="G17" s="249">
        <f t="shared" si="2"/>
        <v>46.599070922026009</v>
      </c>
      <c r="H17" s="249">
        <f t="shared" si="3"/>
        <v>89.481487239950042</v>
      </c>
      <c r="I17" s="238"/>
      <c r="J17" s="249">
        <f t="shared" si="4"/>
        <v>43.555265536648001</v>
      </c>
      <c r="K17" s="249">
        <f t="shared" si="4"/>
        <v>46.397421908858227</v>
      </c>
      <c r="L17" s="249">
        <f t="shared" si="5"/>
        <v>89.952687445506228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413.9572503884595</v>
      </c>
      <c r="C19" s="247">
        <f t="shared" ref="C19:L19" si="6">SUM(C9:C17)</f>
        <v>450.36674961154023</v>
      </c>
      <c r="D19" s="247">
        <f t="shared" si="6"/>
        <v>864.32399999999961</v>
      </c>
      <c r="E19" s="247"/>
      <c r="F19" s="247">
        <f t="shared" si="6"/>
        <v>431.25084093038589</v>
      </c>
      <c r="G19" s="247">
        <f t="shared" si="6"/>
        <v>441.95615906961388</v>
      </c>
      <c r="H19" s="247">
        <f t="shared" si="6"/>
        <v>873.20699999999977</v>
      </c>
      <c r="I19" s="247"/>
      <c r="J19" s="247">
        <f t="shared" si="6"/>
        <v>482.31984201926969</v>
      </c>
      <c r="K19" s="247">
        <f t="shared" si="6"/>
        <v>479.80315798073013</v>
      </c>
      <c r="L19" s="247">
        <f t="shared" si="6"/>
        <v>962.12299999999982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0.15590529410650572</v>
      </c>
      <c r="C26" s="302">
        <v>0.81583923664118863</v>
      </c>
      <c r="D26" s="302">
        <f>SUM(B26:C26)</f>
        <v>0.9717445307476944</v>
      </c>
      <c r="E26" s="303"/>
      <c r="F26" s="302">
        <v>0.23364152406553854</v>
      </c>
      <c r="G26" s="302">
        <v>1.0758222917818374</v>
      </c>
      <c r="H26" s="302">
        <f>SUM(F26:G26)</f>
        <v>1.3094638158473759</v>
      </c>
      <c r="I26" s="303"/>
      <c r="J26" s="302">
        <v>0.23072702181730909</v>
      </c>
      <c r="K26" s="302">
        <v>1.5334546464223358</v>
      </c>
      <c r="L26" s="302">
        <f>SUM(J26:K26)</f>
        <v>1.7641816682396447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0.29888035538815699</v>
      </c>
      <c r="C27" s="302">
        <v>0.44293682457202754</v>
      </c>
      <c r="D27" s="302">
        <f t="shared" ref="D27:D34" si="7">SUM(B27:C27)</f>
        <v>0.74181717996018448</v>
      </c>
      <c r="E27" s="303"/>
      <c r="F27" s="302">
        <v>0.42383201544985377</v>
      </c>
      <c r="G27" s="302">
        <v>0.85596093381653138</v>
      </c>
      <c r="H27" s="302">
        <f t="shared" ref="H27:H34" si="8">SUM(F27:G27)</f>
        <v>1.2797929492663851</v>
      </c>
      <c r="I27" s="303"/>
      <c r="J27" s="302">
        <v>0.48951859348879545</v>
      </c>
      <c r="K27" s="302">
        <v>1.1969636823983067</v>
      </c>
      <c r="L27" s="302">
        <f t="shared" ref="L27:L34" si="9">SUM(J27:K27)</f>
        <v>1.6864822758871023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0.22872106449900695</v>
      </c>
      <c r="C28" s="302">
        <v>0.2663995296441995</v>
      </c>
      <c r="D28" s="302">
        <f t="shared" si="7"/>
        <v>0.49512059414320642</v>
      </c>
      <c r="E28" s="303"/>
      <c r="F28" s="302">
        <v>0.35104551775509468</v>
      </c>
      <c r="G28" s="302">
        <v>0.55550673419557195</v>
      </c>
      <c r="H28" s="302">
        <f t="shared" si="8"/>
        <v>0.90655225195066658</v>
      </c>
      <c r="I28" s="303"/>
      <c r="J28" s="302">
        <v>0.40188014559784063</v>
      </c>
      <c r="K28" s="302">
        <v>0.56070428663069716</v>
      </c>
      <c r="L28" s="302">
        <f t="shared" si="9"/>
        <v>0.96258443222853773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0.41215498122864186</v>
      </c>
      <c r="C29" s="302">
        <v>0.12510271819224678</v>
      </c>
      <c r="D29" s="302">
        <f t="shared" si="7"/>
        <v>0.53725769942088863</v>
      </c>
      <c r="E29" s="303"/>
      <c r="F29" s="302">
        <v>0.562482663803336</v>
      </c>
      <c r="G29" s="302">
        <v>0.32684847636774511</v>
      </c>
      <c r="H29" s="302">
        <f t="shared" si="8"/>
        <v>0.88933114017108106</v>
      </c>
      <c r="I29" s="303"/>
      <c r="J29" s="302">
        <v>0.34087151665880627</v>
      </c>
      <c r="K29" s="302">
        <v>0.30163113490963916</v>
      </c>
      <c r="L29" s="302">
        <f t="shared" si="9"/>
        <v>0.64250265156844544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0.71459156581786631</v>
      </c>
      <c r="C30" s="302">
        <v>8.6392777251253356</v>
      </c>
      <c r="D30" s="302">
        <f t="shared" si="7"/>
        <v>9.3538692909432015</v>
      </c>
      <c r="E30" s="303"/>
      <c r="F30" s="302">
        <v>0.8872497084742349</v>
      </c>
      <c r="G30" s="302">
        <v>8.8208804745668861</v>
      </c>
      <c r="H30" s="302">
        <f t="shared" si="8"/>
        <v>9.7081301830411206</v>
      </c>
      <c r="I30" s="303"/>
      <c r="J30" s="302">
        <v>0.94719474784087887</v>
      </c>
      <c r="K30" s="302">
        <v>8.219466843349613</v>
      </c>
      <c r="L30" s="302">
        <f t="shared" si="9"/>
        <v>9.1666615911904916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0.70286664321532832</v>
      </c>
      <c r="C31" s="302">
        <v>0.29370110296099899</v>
      </c>
      <c r="D31" s="302">
        <f t="shared" si="7"/>
        <v>0.99656774617632737</v>
      </c>
      <c r="E31" s="303"/>
      <c r="F31" s="302">
        <v>1.1226729588398627</v>
      </c>
      <c r="G31" s="302">
        <v>0.29558409597855367</v>
      </c>
      <c r="H31" s="302">
        <f t="shared" si="8"/>
        <v>1.4182570548184164</v>
      </c>
      <c r="I31" s="303"/>
      <c r="J31" s="302">
        <v>0.99826814763086102</v>
      </c>
      <c r="K31" s="302">
        <v>0.43113428218179922</v>
      </c>
      <c r="L31" s="302">
        <f t="shared" si="9"/>
        <v>1.4294024298126602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0.11067793692686725</v>
      </c>
      <c r="C32" s="302">
        <v>0.15578318944522593</v>
      </c>
      <c r="D32" s="302">
        <f t="shared" si="7"/>
        <v>0.26646112637209318</v>
      </c>
      <c r="E32" s="303"/>
      <c r="F32" s="302">
        <v>0.1254028750378165</v>
      </c>
      <c r="G32" s="302">
        <v>0.25884114839434258</v>
      </c>
      <c r="H32" s="302">
        <f t="shared" si="8"/>
        <v>0.38424402343215908</v>
      </c>
      <c r="I32" s="303"/>
      <c r="J32" s="302">
        <v>0.10388391030974843</v>
      </c>
      <c r="K32" s="302">
        <v>0.3243729603777829</v>
      </c>
      <c r="L32" s="302">
        <f t="shared" si="9"/>
        <v>0.42825687068753132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0.18000687874560464</v>
      </c>
      <c r="C33" s="302">
        <v>0.74663892216751282</v>
      </c>
      <c r="D33" s="302">
        <f t="shared" si="7"/>
        <v>0.92664580091311743</v>
      </c>
      <c r="E33" s="303"/>
      <c r="F33" s="302">
        <v>0.25034429517501888</v>
      </c>
      <c r="G33" s="302">
        <v>0.68569622427889299</v>
      </c>
      <c r="H33" s="302">
        <f t="shared" si="8"/>
        <v>0.93604051945391187</v>
      </c>
      <c r="I33" s="303"/>
      <c r="J33" s="302">
        <v>0.57939996605951805</v>
      </c>
      <c r="K33" s="302">
        <v>0.80596474719415434</v>
      </c>
      <c r="L33" s="302">
        <f t="shared" si="9"/>
        <v>1.3853647132536724</v>
      </c>
      <c r="M33" s="236"/>
      <c r="N33" s="236"/>
    </row>
    <row r="34" spans="1:18" x14ac:dyDescent="0.2">
      <c r="A34" s="237" t="str">
        <f>name!E$12</f>
        <v>Elementary occupations</v>
      </c>
      <c r="B34" s="302">
        <v>1.866652042244163</v>
      </c>
      <c r="C34" s="302">
        <v>2.1198639890791484</v>
      </c>
      <c r="D34" s="302">
        <f t="shared" si="7"/>
        <v>3.9865160313233114</v>
      </c>
      <c r="E34" s="303"/>
      <c r="F34" s="302">
        <v>1.9283027186542971</v>
      </c>
      <c r="G34" s="302">
        <v>1.98188534336463</v>
      </c>
      <c r="H34" s="302">
        <f t="shared" si="8"/>
        <v>3.9101880620189271</v>
      </c>
      <c r="I34" s="303"/>
      <c r="J34" s="302">
        <v>2.159816105345127</v>
      </c>
      <c r="K34" s="302">
        <v>2.3167472617867748</v>
      </c>
      <c r="L34" s="302">
        <f t="shared" si="9"/>
        <v>4.4765633671319023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4.6704567621721411</v>
      </c>
      <c r="C36" s="311">
        <f t="shared" ref="C36:K36" si="10">SUM(C26:C34)</f>
        <v>13.605543237827883</v>
      </c>
      <c r="D36" s="311">
        <f t="shared" si="10"/>
        <v>18.276000000000025</v>
      </c>
      <c r="E36" s="311"/>
      <c r="F36" s="311">
        <f t="shared" si="10"/>
        <v>5.8849742772550533</v>
      </c>
      <c r="G36" s="311">
        <f t="shared" si="10"/>
        <v>14.857025722744989</v>
      </c>
      <c r="H36" s="311">
        <f t="shared" si="10"/>
        <v>20.742000000000044</v>
      </c>
      <c r="I36" s="311"/>
      <c r="J36" s="311">
        <f t="shared" si="10"/>
        <v>6.2515601547488853</v>
      </c>
      <c r="K36" s="311">
        <f t="shared" si="10"/>
        <v>15.690439845251104</v>
      </c>
      <c r="L36" s="311">
        <f>SUM(L26:L34)</f>
        <v>21.94199999999999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3.201048832390644E-3</v>
      </c>
      <c r="C43" s="302">
        <v>0.1739299593713049</v>
      </c>
      <c r="D43" s="302">
        <f>SUM(B43:C43)</f>
        <v>0.17713100820369554</v>
      </c>
      <c r="E43" s="303"/>
      <c r="F43" s="302">
        <v>4.619031901805141E-3</v>
      </c>
      <c r="G43" s="302">
        <v>0.18576016549039115</v>
      </c>
      <c r="H43" s="302">
        <f>SUM(F43:G43)</f>
        <v>0.1903791973921963</v>
      </c>
      <c r="I43" s="303"/>
      <c r="J43" s="302">
        <v>2.687411210311462E-3</v>
      </c>
      <c r="K43" s="302">
        <v>0.11592109285433769</v>
      </c>
      <c r="L43" s="302">
        <f>SUM(J43:K43)</f>
        <v>0.11860850406464915</v>
      </c>
      <c r="M43" s="236"/>
      <c r="N43" s="236"/>
    </row>
    <row r="44" spans="1:18" x14ac:dyDescent="0.2">
      <c r="A44" s="237" t="str">
        <f>name!E$5</f>
        <v>Professional occupations</v>
      </c>
      <c r="B44" s="302">
        <v>4.9560458756715865E-2</v>
      </c>
      <c r="C44" s="302">
        <v>0.14178125419414153</v>
      </c>
      <c r="D44" s="302">
        <f t="shared" ref="D44:D51" si="11">SUM(B44:C44)</f>
        <v>0.19134171295085739</v>
      </c>
      <c r="E44" s="303"/>
      <c r="F44" s="302">
        <v>7.7382076311439396E-2</v>
      </c>
      <c r="G44" s="302">
        <v>0.16850428382637023</v>
      </c>
      <c r="H44" s="302">
        <f t="shared" ref="H44:H51" si="12">SUM(F44:G44)</f>
        <v>0.24588636013780962</v>
      </c>
      <c r="I44" s="303"/>
      <c r="J44" s="302">
        <v>4.7560333825911995E-2</v>
      </c>
      <c r="K44" s="302">
        <v>0.12141410042827097</v>
      </c>
      <c r="L44" s="302">
        <f t="shared" ref="L44:L51" si="13">SUM(J44:K44)</f>
        <v>0.16897443425418296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2.3029643059704365E-2</v>
      </c>
      <c r="C45" s="302">
        <v>0.11473795124330971</v>
      </c>
      <c r="D45" s="302">
        <f t="shared" si="11"/>
        <v>0.13776759430301408</v>
      </c>
      <c r="E45" s="303"/>
      <c r="F45" s="302">
        <v>3.3601450472688088E-2</v>
      </c>
      <c r="G45" s="302">
        <v>0.14634048006225578</v>
      </c>
      <c r="H45" s="302">
        <f t="shared" si="12"/>
        <v>0.17994193053494387</v>
      </c>
      <c r="I45" s="303"/>
      <c r="J45" s="302">
        <v>1.9334712371141947E-2</v>
      </c>
      <c r="K45" s="302">
        <v>7.743483387260032E-2</v>
      </c>
      <c r="L45" s="302">
        <f t="shared" si="13"/>
        <v>9.676954624374226E-2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2.9325422447741514E-2</v>
      </c>
      <c r="C46" s="302">
        <v>3.5067135936384185E-2</v>
      </c>
      <c r="D46" s="302">
        <f t="shared" si="11"/>
        <v>6.4392558384125692E-2</v>
      </c>
      <c r="E46" s="303"/>
      <c r="F46" s="302">
        <v>3.5718521584147574E-2</v>
      </c>
      <c r="G46" s="302">
        <v>3.5391105230768327E-2</v>
      </c>
      <c r="H46" s="302">
        <f t="shared" si="12"/>
        <v>7.1109626814915894E-2</v>
      </c>
      <c r="I46" s="303"/>
      <c r="J46" s="302">
        <v>1.3603387638212968E-2</v>
      </c>
      <c r="K46" s="302">
        <v>1.9551479499569941E-2</v>
      </c>
      <c r="L46" s="302">
        <f t="shared" si="13"/>
        <v>3.3154867137782908E-2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4.5191140732479904E-3</v>
      </c>
      <c r="C47" s="302">
        <v>0.29388117890969417</v>
      </c>
      <c r="D47" s="302">
        <f t="shared" si="11"/>
        <v>0.29840029298294218</v>
      </c>
      <c r="E47" s="303"/>
      <c r="F47" s="302">
        <v>6.0424828483816593E-3</v>
      </c>
      <c r="G47" s="302">
        <v>0.21753128924541154</v>
      </c>
      <c r="H47" s="302">
        <f>SUM(F47:G47)</f>
        <v>0.2235737720937932</v>
      </c>
      <c r="I47" s="303"/>
      <c r="J47" s="302">
        <v>2.8016673950939913E-3</v>
      </c>
      <c r="K47" s="302">
        <v>9.5337880072111969E-2</v>
      </c>
      <c r="L47" s="302">
        <f t="shared" si="13"/>
        <v>9.8139547467205962E-2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2.6614964479508389E-2</v>
      </c>
      <c r="C48" s="302">
        <v>1.3099020933665134E-2</v>
      </c>
      <c r="D48" s="302">
        <f t="shared" si="11"/>
        <v>3.9713985413173523E-2</v>
      </c>
      <c r="E48" s="303"/>
      <c r="F48" s="302">
        <v>4.3631093302766086E-2</v>
      </c>
      <c r="G48" s="302">
        <v>1.3258250650439826E-2</v>
      </c>
      <c r="H48" s="302">
        <f t="shared" si="12"/>
        <v>5.6889343953205912E-2</v>
      </c>
      <c r="I48" s="303"/>
      <c r="J48" s="302">
        <v>2.8264886264040723E-2</v>
      </c>
      <c r="K48" s="302">
        <v>8.7716657256996285E-3</v>
      </c>
      <c r="L48" s="302">
        <f t="shared" si="13"/>
        <v>3.7036551989740353E-2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6.9140921712572698E-3</v>
      </c>
      <c r="C49" s="302">
        <v>2.6408054986145301E-2</v>
      </c>
      <c r="D49" s="302">
        <f t="shared" si="11"/>
        <v>3.3322147157402573E-2</v>
      </c>
      <c r="E49" s="303"/>
      <c r="F49" s="302">
        <v>9.0036930317151428E-3</v>
      </c>
      <c r="G49" s="302">
        <v>2.0360489002700211E-2</v>
      </c>
      <c r="H49" s="302">
        <f t="shared" si="12"/>
        <v>2.9364182034415355E-2</v>
      </c>
      <c r="I49" s="303"/>
      <c r="J49" s="302">
        <v>4.1453670835408735E-3</v>
      </c>
      <c r="K49" s="302">
        <v>1.3296842907900053E-2</v>
      </c>
      <c r="L49" s="302">
        <f t="shared" si="13"/>
        <v>1.7442209991440926E-2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1.2794284366508264E-3</v>
      </c>
      <c r="C50" s="302">
        <v>0.44734140941274975</v>
      </c>
      <c r="D50" s="302">
        <f t="shared" si="11"/>
        <v>0.4486208378494006</v>
      </c>
      <c r="E50" s="303"/>
      <c r="F50" s="302">
        <v>1.0942595366991053E-3</v>
      </c>
      <c r="G50" s="302">
        <v>0.4574595125931995</v>
      </c>
      <c r="H50" s="302">
        <f t="shared" si="12"/>
        <v>0.45855377212989862</v>
      </c>
      <c r="I50" s="303"/>
      <c r="J50" s="302">
        <v>9.7272376876553299E-4</v>
      </c>
      <c r="K50" s="302">
        <v>0.26255108493102658</v>
      </c>
      <c r="L50" s="302">
        <f t="shared" si="13"/>
        <v>0.26352380869979214</v>
      </c>
      <c r="M50" s="236"/>
      <c r="N50" s="236"/>
    </row>
    <row r="51" spans="1:14" x14ac:dyDescent="0.2">
      <c r="A51" s="237" t="str">
        <f>name!E$12</f>
        <v>Elementary occupations</v>
      </c>
      <c r="B51" s="302">
        <v>8.4112005269594871E-3</v>
      </c>
      <c r="C51" s="302">
        <v>0.18389866222842752</v>
      </c>
      <c r="D51" s="302">
        <f t="shared" si="11"/>
        <v>0.192309862755387</v>
      </c>
      <c r="E51" s="303"/>
      <c r="F51" s="302">
        <v>9.3980213313275673E-3</v>
      </c>
      <c r="G51" s="302">
        <v>1.6903793577490091E-2</v>
      </c>
      <c r="H51" s="302">
        <f t="shared" si="12"/>
        <v>2.630181490881766E-2</v>
      </c>
      <c r="I51" s="303"/>
      <c r="J51" s="302">
        <v>4.2991674336517313E-3</v>
      </c>
      <c r="K51" s="302">
        <v>5.0513627178123167E-3</v>
      </c>
      <c r="L51" s="302">
        <f t="shared" si="13"/>
        <v>9.3505301514640489E-3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0.15285537278417635</v>
      </c>
      <c r="C53" s="311">
        <f t="shared" ref="C53:L53" si="14">SUM(C43:C51)</f>
        <v>1.430144627215822</v>
      </c>
      <c r="D53" s="311">
        <f t="shared" si="14"/>
        <v>1.5829999999999986</v>
      </c>
      <c r="E53" s="311"/>
      <c r="F53" s="311">
        <f t="shared" si="14"/>
        <v>0.22049063032096974</v>
      </c>
      <c r="G53" s="311">
        <f t="shared" si="14"/>
        <v>1.2615093696790265</v>
      </c>
      <c r="H53" s="311">
        <f t="shared" si="14"/>
        <v>1.4819999999999964</v>
      </c>
      <c r="I53" s="311"/>
      <c r="J53" s="311">
        <f t="shared" si="14"/>
        <v>0.12366965699067123</v>
      </c>
      <c r="K53" s="311">
        <f t="shared" si="14"/>
        <v>0.71933034300932952</v>
      </c>
      <c r="L53" s="311">
        <f t="shared" si="14"/>
        <v>0.84300000000000064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0.34123234655176804</v>
      </c>
      <c r="C60" s="302">
        <v>0.77675440555564268</v>
      </c>
      <c r="D60" s="302">
        <f>SUM(B60:C60)</f>
        <v>1.1179867521074107</v>
      </c>
      <c r="E60" s="303"/>
      <c r="F60" s="302">
        <v>0.58416463121914286</v>
      </c>
      <c r="G60" s="302">
        <v>0.87833474893094698</v>
      </c>
      <c r="H60" s="302">
        <f>SUM(F60:G60)</f>
        <v>1.4624993801500898</v>
      </c>
      <c r="I60" s="303"/>
      <c r="J60" s="302">
        <v>0.54848911494302255</v>
      </c>
      <c r="K60" s="302">
        <v>0.68674023853300037</v>
      </c>
      <c r="L60" s="302">
        <f>SUM(J60:K60)</f>
        <v>1.235229353476023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0.4083309986693866</v>
      </c>
      <c r="C61" s="302">
        <v>0.48295748415874296</v>
      </c>
      <c r="D61" s="302">
        <f t="shared" ref="D61:D68" si="15">SUM(B61:C61)</f>
        <v>0.89128848282812956</v>
      </c>
      <c r="E61" s="303"/>
      <c r="F61" s="302">
        <v>0.72541742491642736</v>
      </c>
      <c r="G61" s="302">
        <v>0.63321780066451572</v>
      </c>
      <c r="H61" s="302">
        <f t="shared" ref="H61:H68" si="16">SUM(F61:G61)</f>
        <v>1.3586352255809431</v>
      </c>
      <c r="I61" s="303"/>
      <c r="J61" s="302">
        <v>0.70098722902122301</v>
      </c>
      <c r="K61" s="302">
        <v>0.58973124673202992</v>
      </c>
      <c r="L61" s="302">
        <f t="shared" ref="L61:L68" si="17">SUM(J61:K61)</f>
        <v>1.2907184757532528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0.52782689723611587</v>
      </c>
      <c r="C62" s="302">
        <v>0.69736883034792252</v>
      </c>
      <c r="D62" s="302">
        <f t="shared" si="15"/>
        <v>1.2251957275840384</v>
      </c>
      <c r="E62" s="303"/>
      <c r="F62" s="302">
        <v>0.78713719142396488</v>
      </c>
      <c r="G62" s="302">
        <v>0.86915841750976319</v>
      </c>
      <c r="H62" s="302">
        <f t="shared" si="16"/>
        <v>1.656295608933728</v>
      </c>
      <c r="I62" s="303"/>
      <c r="J62" s="302">
        <v>0.68424593844195947</v>
      </c>
      <c r="K62" s="302">
        <v>0.5966849634738266</v>
      </c>
      <c r="L62" s="302">
        <f t="shared" si="17"/>
        <v>1.2809309019157862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0.85916728385755814</v>
      </c>
      <c r="C63" s="302">
        <v>0.36642164556881662</v>
      </c>
      <c r="D63" s="302">
        <f t="shared" si="15"/>
        <v>1.2255889294263747</v>
      </c>
      <c r="E63" s="303"/>
      <c r="F63" s="302">
        <v>0.97174923592228124</v>
      </c>
      <c r="G63" s="302">
        <v>0.44171412080262901</v>
      </c>
      <c r="H63" s="302">
        <f t="shared" si="16"/>
        <v>1.4134633567249102</v>
      </c>
      <c r="I63" s="303"/>
      <c r="J63" s="302">
        <v>0.63632515242478893</v>
      </c>
      <c r="K63" s="302">
        <v>0.31342235409524516</v>
      </c>
      <c r="L63" s="302">
        <f t="shared" si="17"/>
        <v>0.94974750652003403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0.37370631924877634</v>
      </c>
      <c r="C64" s="302">
        <v>1.3046477028993497</v>
      </c>
      <c r="D64" s="302">
        <f t="shared" si="15"/>
        <v>1.6783540221481261</v>
      </c>
      <c r="E64" s="303"/>
      <c r="F64" s="302">
        <v>0.69267307913489973</v>
      </c>
      <c r="G64" s="302">
        <v>1.0176366751776447</v>
      </c>
      <c r="H64" s="302">
        <f t="shared" si="16"/>
        <v>1.7103097543125445</v>
      </c>
      <c r="I64" s="303"/>
      <c r="J64" s="302">
        <v>0.52751104455491071</v>
      </c>
      <c r="K64" s="302">
        <v>0.69216240092085635</v>
      </c>
      <c r="L64" s="302">
        <f t="shared" si="17"/>
        <v>1.2196734454757672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9.1141678741506776E-2</v>
      </c>
      <c r="C65" s="302">
        <v>5.9488692343871392E-2</v>
      </c>
      <c r="D65" s="302">
        <f t="shared" si="15"/>
        <v>0.15063037108537816</v>
      </c>
      <c r="E65" s="303"/>
      <c r="F65" s="302">
        <v>0.14389530996874417</v>
      </c>
      <c r="G65" s="302">
        <v>7.0780009397258301E-2</v>
      </c>
      <c r="H65" s="302">
        <f t="shared" si="16"/>
        <v>0.21467531936600248</v>
      </c>
      <c r="I65" s="303"/>
      <c r="J65" s="302">
        <v>0.11992553226838172</v>
      </c>
      <c r="K65" s="302">
        <v>5.5186528044871945E-2</v>
      </c>
      <c r="L65" s="302">
        <f t="shared" si="17"/>
        <v>0.17511206031325366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0.44571501220329995</v>
      </c>
      <c r="C66" s="302">
        <v>0.69175354259168031</v>
      </c>
      <c r="D66" s="302">
        <f t="shared" si="15"/>
        <v>1.1374685547949803</v>
      </c>
      <c r="E66" s="303"/>
      <c r="F66" s="302">
        <v>0.45952405548289571</v>
      </c>
      <c r="G66" s="302">
        <v>0.68999605640569028</v>
      </c>
      <c r="H66" s="302">
        <f t="shared" si="16"/>
        <v>1.149520111888586</v>
      </c>
      <c r="I66" s="303"/>
      <c r="J66" s="302">
        <v>0.36133367790928955</v>
      </c>
      <c r="K66" s="302">
        <v>0.56124660486568212</v>
      </c>
      <c r="L66" s="302">
        <f t="shared" si="17"/>
        <v>0.92258028277497162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0.7969684964429351</v>
      </c>
      <c r="C67" s="302">
        <v>3.3895751277584871</v>
      </c>
      <c r="D67" s="302">
        <f t="shared" si="15"/>
        <v>4.1865436242014225</v>
      </c>
      <c r="E67" s="303"/>
      <c r="F67" s="302">
        <v>0.81915154581058569</v>
      </c>
      <c r="G67" s="302">
        <v>2.9189289334546391</v>
      </c>
      <c r="H67" s="302">
        <f t="shared" si="16"/>
        <v>3.7380804792652249</v>
      </c>
      <c r="I67" s="303"/>
      <c r="J67" s="302">
        <v>0.82276029862820244</v>
      </c>
      <c r="K67" s="302">
        <v>2.3655454467702199</v>
      </c>
      <c r="L67" s="302">
        <f t="shared" si="17"/>
        <v>3.1883057453984223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0.75630165199428356</v>
      </c>
      <c r="C68" s="302">
        <v>1.2666418838298459</v>
      </c>
      <c r="D68" s="302">
        <f t="shared" si="15"/>
        <v>2.0229435358241297</v>
      </c>
      <c r="E68" s="303"/>
      <c r="F68" s="302">
        <v>0.64861132862750992</v>
      </c>
      <c r="G68" s="302">
        <v>1.1079094351504468</v>
      </c>
      <c r="H68" s="302">
        <f t="shared" si="16"/>
        <v>1.7565207637779567</v>
      </c>
      <c r="I68" s="303"/>
      <c r="J68" s="302">
        <v>0.455114618753508</v>
      </c>
      <c r="K68" s="302">
        <v>0.62958760961897664</v>
      </c>
      <c r="L68" s="302">
        <f t="shared" si="17"/>
        <v>1.0847022283724845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4.60039068494563</v>
      </c>
      <c r="C70" s="311">
        <f t="shared" ref="C70:L70" si="18">SUM(C60:C68)</f>
        <v>9.0356093150543604</v>
      </c>
      <c r="D70" s="311">
        <f t="shared" si="18"/>
        <v>13.635999999999989</v>
      </c>
      <c r="E70" s="311"/>
      <c r="F70" s="311">
        <f t="shared" si="18"/>
        <v>5.8323238025064512</v>
      </c>
      <c r="G70" s="311">
        <f t="shared" si="18"/>
        <v>8.6276761974935336</v>
      </c>
      <c r="H70" s="311">
        <f t="shared" si="18"/>
        <v>14.459999999999985</v>
      </c>
      <c r="I70" s="311"/>
      <c r="J70" s="311">
        <f t="shared" si="18"/>
        <v>4.8566926069452867</v>
      </c>
      <c r="K70" s="311">
        <f t="shared" si="18"/>
        <v>6.4903073930547084</v>
      </c>
      <c r="L70" s="311">
        <f t="shared" si="18"/>
        <v>11.346999999999994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0.2699841728773324</v>
      </c>
      <c r="C77" s="302">
        <v>1.5716117950316524</v>
      </c>
      <c r="D77" s="302">
        <f>SUM(B77:C77)</f>
        <v>1.8415959679089848</v>
      </c>
      <c r="E77" s="303"/>
      <c r="F77" s="302">
        <v>0.54585726863804207</v>
      </c>
      <c r="G77" s="302">
        <v>1.6329543470496137</v>
      </c>
      <c r="H77" s="302">
        <f>SUM(F77:G77)</f>
        <v>2.178811615687656</v>
      </c>
      <c r="I77" s="303"/>
      <c r="J77" s="302">
        <v>0.45301962307650784</v>
      </c>
      <c r="K77" s="302">
        <v>1.3519016766387728</v>
      </c>
      <c r="L77" s="302">
        <f>SUM(J77:K77)</f>
        <v>1.8049212997152806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0.29792341921249776</v>
      </c>
      <c r="C78" s="302">
        <v>1.853144362983701</v>
      </c>
      <c r="D78" s="302">
        <f t="shared" ref="D78:D85" si="19">SUM(B78:C78)</f>
        <v>2.1510677821961988</v>
      </c>
      <c r="E78" s="303"/>
      <c r="F78" s="302">
        <v>0.51455370091696728</v>
      </c>
      <c r="G78" s="302">
        <v>2.1773527506629633</v>
      </c>
      <c r="H78" s="302">
        <f t="shared" ref="H78:H85" si="20">SUM(F78:G78)</f>
        <v>2.6919064515799307</v>
      </c>
      <c r="I78" s="303"/>
      <c r="J78" s="302">
        <v>0.40734193835491178</v>
      </c>
      <c r="K78" s="302">
        <v>1.9518797881193342</v>
      </c>
      <c r="L78" s="302">
        <f t="shared" ref="L78:L85" si="21">SUM(J78:K78)</f>
        <v>2.3592217264742459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0.33397868992634927</v>
      </c>
      <c r="C79" s="302">
        <v>1.0623434432310945</v>
      </c>
      <c r="D79" s="302">
        <f t="shared" si="19"/>
        <v>1.3963221331574438</v>
      </c>
      <c r="E79" s="303"/>
      <c r="F79" s="302">
        <v>0.49212271424946208</v>
      </c>
      <c r="G79" s="302">
        <v>1.1623065655239118</v>
      </c>
      <c r="H79" s="302">
        <f t="shared" si="20"/>
        <v>1.6544292797733737</v>
      </c>
      <c r="I79" s="303"/>
      <c r="J79" s="302">
        <v>0.34500842328470244</v>
      </c>
      <c r="K79" s="302">
        <v>0.85609535843628182</v>
      </c>
      <c r="L79" s="302">
        <f t="shared" si="21"/>
        <v>1.2011037817209842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0.61823938171591097</v>
      </c>
      <c r="C80" s="302">
        <v>0.30944990096409691</v>
      </c>
      <c r="D80" s="302">
        <f t="shared" si="19"/>
        <v>0.92768928268000783</v>
      </c>
      <c r="E80" s="303"/>
      <c r="F80" s="302">
        <v>0.71517296018490017</v>
      </c>
      <c r="G80" s="302">
        <v>0.32526116978547692</v>
      </c>
      <c r="H80" s="302">
        <f t="shared" si="20"/>
        <v>1.040434129970377</v>
      </c>
      <c r="I80" s="303"/>
      <c r="J80" s="302">
        <v>0.40233796512600994</v>
      </c>
      <c r="K80" s="302">
        <v>0.30358175344760119</v>
      </c>
      <c r="L80" s="302">
        <f t="shared" si="21"/>
        <v>0.70591971857361113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0.16582784702820202</v>
      </c>
      <c r="C81" s="302">
        <v>2.6556306920235926</v>
      </c>
      <c r="D81" s="302">
        <f t="shared" si="19"/>
        <v>2.8214585390517946</v>
      </c>
      <c r="E81" s="303"/>
      <c r="F81" s="302">
        <v>0.24097838599942722</v>
      </c>
      <c r="G81" s="302">
        <v>1.9599450646260292</v>
      </c>
      <c r="H81" s="302">
        <f t="shared" si="20"/>
        <v>2.2009234506254565</v>
      </c>
      <c r="I81" s="303"/>
      <c r="J81" s="302">
        <v>0.34442312190817193</v>
      </c>
      <c r="K81" s="302">
        <v>1.3205120063190792</v>
      </c>
      <c r="L81" s="302">
        <f t="shared" si="21"/>
        <v>1.6649351282272511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8.0875819697590987E-2</v>
      </c>
      <c r="C82" s="302">
        <v>3.9752276090392329E-2</v>
      </c>
      <c r="D82" s="302">
        <f t="shared" si="19"/>
        <v>0.12062809578798331</v>
      </c>
      <c r="E82" s="303"/>
      <c r="F82" s="302">
        <v>0.11130673714235066</v>
      </c>
      <c r="G82" s="302">
        <v>3.5478380429112034E-2</v>
      </c>
      <c r="H82" s="302">
        <f t="shared" si="20"/>
        <v>0.1467851175714627</v>
      </c>
      <c r="I82" s="303"/>
      <c r="J82" s="302">
        <v>0.10175517187392337</v>
      </c>
      <c r="K82" s="302">
        <v>4.2780224985771227E-2</v>
      </c>
      <c r="L82" s="302">
        <f t="shared" si="21"/>
        <v>0.1445353968596946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0.14742448334757866</v>
      </c>
      <c r="C83" s="302">
        <v>0.27101997896059182</v>
      </c>
      <c r="D83" s="302">
        <f t="shared" si="19"/>
        <v>0.41844446230817045</v>
      </c>
      <c r="E83" s="303"/>
      <c r="F83" s="302">
        <v>0.18065313326028337</v>
      </c>
      <c r="G83" s="302">
        <v>0.24568679767436982</v>
      </c>
      <c r="H83" s="302">
        <f t="shared" si="20"/>
        <v>0.42633993093465317</v>
      </c>
      <c r="I83" s="303"/>
      <c r="J83" s="302">
        <v>0.14384902970146013</v>
      </c>
      <c r="K83" s="302">
        <v>0.23728906274934128</v>
      </c>
      <c r="L83" s="302">
        <f t="shared" si="21"/>
        <v>0.38113809245080144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0.56743802314738534</v>
      </c>
      <c r="C84" s="302">
        <v>1.3222741801711078</v>
      </c>
      <c r="D84" s="302">
        <f t="shared" si="19"/>
        <v>1.889712203318493</v>
      </c>
      <c r="E84" s="303"/>
      <c r="F84" s="302">
        <v>0.48729594183888392</v>
      </c>
      <c r="G84" s="302">
        <v>0.92911110132842534</v>
      </c>
      <c r="H84" s="302">
        <f t="shared" si="20"/>
        <v>1.4164070431673093</v>
      </c>
      <c r="I84" s="303"/>
      <c r="J84" s="302">
        <v>0.43072634060349602</v>
      </c>
      <c r="K84" s="302">
        <v>0.83139236095987101</v>
      </c>
      <c r="L84" s="302">
        <f t="shared" si="21"/>
        <v>1.262118701563367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0.13685214472621465</v>
      </c>
      <c r="C85" s="302">
        <v>0.42322938886472766</v>
      </c>
      <c r="D85" s="302">
        <f t="shared" si="19"/>
        <v>0.56008153359094237</v>
      </c>
      <c r="E85" s="303"/>
      <c r="F85" s="302">
        <v>0.15413782198190767</v>
      </c>
      <c r="G85" s="302">
        <v>0.2958251587078623</v>
      </c>
      <c r="H85" s="302">
        <f t="shared" si="20"/>
        <v>0.44996298068976998</v>
      </c>
      <c r="I85" s="303"/>
      <c r="J85" s="302">
        <v>0.13540943408483175</v>
      </c>
      <c r="K85" s="302">
        <v>0.16769672032993049</v>
      </c>
      <c r="L85" s="302">
        <f t="shared" si="21"/>
        <v>0.30310615441476224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2.6185439816790619</v>
      </c>
      <c r="C87" s="311">
        <f t="shared" ref="C87:D87" si="22">SUM(C77:C85)</f>
        <v>9.5084560183209579</v>
      </c>
      <c r="D87" s="311">
        <f t="shared" si="22"/>
        <v>12.12700000000002</v>
      </c>
      <c r="E87" s="311"/>
      <c r="F87" s="311">
        <f t="shared" ref="F87:H87" si="23">SUM(F77:F85)</f>
        <v>3.4420786642122243</v>
      </c>
      <c r="G87" s="311">
        <f t="shared" si="23"/>
        <v>8.7639213357877637</v>
      </c>
      <c r="H87" s="311">
        <f t="shared" si="23"/>
        <v>12.205999999999991</v>
      </c>
      <c r="I87" s="311"/>
      <c r="J87" s="311">
        <f t="shared" ref="J87:L87" si="24">SUM(J77:J85)</f>
        <v>2.7638710480140154</v>
      </c>
      <c r="K87" s="311">
        <f t="shared" si="24"/>
        <v>7.0631289519859832</v>
      </c>
      <c r="L87" s="311">
        <f t="shared" si="24"/>
        <v>9.8269999999999964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0.94899785442647933</v>
      </c>
      <c r="C94" s="302">
        <v>4.60592449494838</v>
      </c>
      <c r="D94" s="302">
        <f>SUM(B94:C94)</f>
        <v>5.5549223493748592</v>
      </c>
      <c r="E94" s="303"/>
      <c r="F94" s="302">
        <v>1.5422781713812272</v>
      </c>
      <c r="G94" s="302">
        <v>5.171133189172231</v>
      </c>
      <c r="H94" s="302">
        <f>SUM(F94:G94)</f>
        <v>6.713411360553458</v>
      </c>
      <c r="I94" s="303"/>
      <c r="J94" s="302">
        <v>1.5369965592193926</v>
      </c>
      <c r="K94" s="302">
        <v>4.9851845343596004</v>
      </c>
      <c r="L94" s="302">
        <f>SUM(J94:K94)</f>
        <v>6.5221810935789932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1.0422797686487848</v>
      </c>
      <c r="C95" s="302">
        <v>5.7118751461860446</v>
      </c>
      <c r="D95" s="302">
        <f t="shared" ref="D95:D102" si="25">SUM(B95:C95)</f>
        <v>6.7541549148348299</v>
      </c>
      <c r="E95" s="303"/>
      <c r="F95" s="302">
        <v>1.8022433739479609</v>
      </c>
      <c r="G95" s="302">
        <v>7.3471319747680504</v>
      </c>
      <c r="H95" s="302">
        <f t="shared" ref="H95:H102" si="26">SUM(F95:G95)</f>
        <v>9.1493753487160117</v>
      </c>
      <c r="I95" s="303"/>
      <c r="J95" s="302">
        <v>1.8850646767021022</v>
      </c>
      <c r="K95" s="302">
        <v>8.23288700765562</v>
      </c>
      <c r="L95" s="302">
        <f t="shared" ref="L95:L102" si="27">SUM(J95:K95)</f>
        <v>10.117951684357722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1.2557919187434454</v>
      </c>
      <c r="C96" s="302">
        <v>3.5315438914582655</v>
      </c>
      <c r="D96" s="302">
        <f t="shared" si="25"/>
        <v>4.7873358102017107</v>
      </c>
      <c r="E96" s="303"/>
      <c r="F96" s="302">
        <v>1.9223619435757506</v>
      </c>
      <c r="G96" s="302">
        <v>4.2209438219007112</v>
      </c>
      <c r="H96" s="302">
        <f t="shared" si="26"/>
        <v>6.1433057654764616</v>
      </c>
      <c r="I96" s="303"/>
      <c r="J96" s="302">
        <v>1.7846993905702166</v>
      </c>
      <c r="K96" s="302">
        <v>3.7397371481923134</v>
      </c>
      <c r="L96" s="302">
        <f t="shared" si="27"/>
        <v>5.5244365387625303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2.3452583296134062</v>
      </c>
      <c r="C97" s="302">
        <v>1.6446996996019718</v>
      </c>
      <c r="D97" s="302">
        <f t="shared" si="25"/>
        <v>3.9899580292153782</v>
      </c>
      <c r="E97" s="303"/>
      <c r="F97" s="302">
        <v>2.6711946783080203</v>
      </c>
      <c r="G97" s="302">
        <v>1.8219847413154473</v>
      </c>
      <c r="H97" s="302">
        <f t="shared" si="26"/>
        <v>4.493179419623468</v>
      </c>
      <c r="I97" s="303"/>
      <c r="J97" s="302">
        <v>2.0712208439216346</v>
      </c>
      <c r="K97" s="302">
        <v>1.7858830656214379</v>
      </c>
      <c r="L97" s="302">
        <f t="shared" si="27"/>
        <v>3.8571039095430724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0.58212004618291036</v>
      </c>
      <c r="C98" s="302">
        <v>14.341681963207199</v>
      </c>
      <c r="D98" s="302">
        <f t="shared" si="25"/>
        <v>14.923802009390108</v>
      </c>
      <c r="E98" s="303"/>
      <c r="F98" s="302">
        <v>0.97675477909062058</v>
      </c>
      <c r="G98" s="302">
        <v>11.777760691104362</v>
      </c>
      <c r="H98" s="302">
        <f t="shared" si="26"/>
        <v>12.754515470194983</v>
      </c>
      <c r="I98" s="303"/>
      <c r="J98" s="302">
        <v>1.4140518005009799</v>
      </c>
      <c r="K98" s="302">
        <v>9.3813761716487143</v>
      </c>
      <c r="L98" s="302">
        <f t="shared" si="27"/>
        <v>10.795427972149694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0.16148787651434779</v>
      </c>
      <c r="C99" s="302">
        <v>0.27797060982248023</v>
      </c>
      <c r="D99" s="302">
        <f t="shared" si="25"/>
        <v>0.43945848633682805</v>
      </c>
      <c r="E99" s="303"/>
      <c r="F99" s="302">
        <v>0.36255035942138547</v>
      </c>
      <c r="G99" s="302">
        <v>0.31322745085746984</v>
      </c>
      <c r="H99" s="302">
        <f t="shared" si="26"/>
        <v>0.67577781027885531</v>
      </c>
      <c r="I99" s="303"/>
      <c r="J99" s="302">
        <v>0.34717707572248868</v>
      </c>
      <c r="K99" s="302">
        <v>0.44225845095037536</v>
      </c>
      <c r="L99" s="302">
        <f t="shared" si="27"/>
        <v>0.7894355266728641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0.58588833426187314</v>
      </c>
      <c r="C100" s="302">
        <v>0.88542640200327161</v>
      </c>
      <c r="D100" s="302">
        <f t="shared" si="25"/>
        <v>1.4713147362651449</v>
      </c>
      <c r="E100" s="303"/>
      <c r="F100" s="302">
        <v>0.65684085990905183</v>
      </c>
      <c r="G100" s="302">
        <v>0.84784279270460428</v>
      </c>
      <c r="H100" s="302">
        <f t="shared" si="26"/>
        <v>1.504683652613656</v>
      </c>
      <c r="I100" s="303"/>
      <c r="J100" s="302">
        <v>0.61395585264118346</v>
      </c>
      <c r="K100" s="302">
        <v>0.92158551269956523</v>
      </c>
      <c r="L100" s="302">
        <f t="shared" si="27"/>
        <v>1.5355413653407486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0.99132472129175742</v>
      </c>
      <c r="C101" s="302">
        <v>6.1937394303138262</v>
      </c>
      <c r="D101" s="302">
        <f t="shared" si="25"/>
        <v>7.1850641516055838</v>
      </c>
      <c r="E101" s="303"/>
      <c r="F101" s="302">
        <v>1.2439355148909212</v>
      </c>
      <c r="G101" s="302">
        <v>5.0482346342881019</v>
      </c>
      <c r="H101" s="302">
        <f t="shared" si="26"/>
        <v>6.2921701491790234</v>
      </c>
      <c r="I101" s="303"/>
      <c r="J101" s="302">
        <v>1.2775806818149515</v>
      </c>
      <c r="K101" s="302">
        <v>4.936452418116124</v>
      </c>
      <c r="L101" s="302">
        <f t="shared" si="27"/>
        <v>6.2140330999310756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0.44788111323032942</v>
      </c>
      <c r="C102" s="302">
        <v>2.4521083995452133</v>
      </c>
      <c r="D102" s="302">
        <f t="shared" si="25"/>
        <v>2.8999895127755426</v>
      </c>
      <c r="E102" s="303"/>
      <c r="F102" s="302">
        <v>0.5997841710132904</v>
      </c>
      <c r="G102" s="302">
        <v>1.9487968523508137</v>
      </c>
      <c r="H102" s="302">
        <f t="shared" si="26"/>
        <v>2.548581023364104</v>
      </c>
      <c r="I102" s="303"/>
      <c r="J102" s="302">
        <v>0.49642355484444201</v>
      </c>
      <c r="K102" s="302">
        <v>1.3094652548188006</v>
      </c>
      <c r="L102" s="302">
        <f t="shared" si="27"/>
        <v>1.8058888096632426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8.3610299629133333</v>
      </c>
      <c r="C104" s="311">
        <f t="shared" ref="C104:D104" si="28">SUM(C94:C102)</f>
        <v>39.644970037086651</v>
      </c>
      <c r="D104" s="311">
        <f t="shared" si="28"/>
        <v>48.005999999999979</v>
      </c>
      <c r="E104" s="311"/>
      <c r="F104" s="311">
        <f t="shared" ref="F104:H104" si="29">SUM(F94:F102)</f>
        <v>11.777943851538229</v>
      </c>
      <c r="G104" s="311">
        <f t="shared" si="29"/>
        <v>38.497056148461795</v>
      </c>
      <c r="H104" s="311">
        <f t="shared" si="29"/>
        <v>50.27500000000002</v>
      </c>
      <c r="I104" s="311"/>
      <c r="J104" s="311">
        <f t="shared" ref="J104:L104" si="30">SUM(J94:J102)</f>
        <v>11.427170435937391</v>
      </c>
      <c r="K104" s="311">
        <f t="shared" si="30"/>
        <v>35.734829564062558</v>
      </c>
      <c r="L104" s="311">
        <f t="shared" si="30"/>
        <v>47.161999999999935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3.2234067203532404E-2</v>
      </c>
      <c r="C111" s="302">
        <v>0.10265683672806822</v>
      </c>
      <c r="D111" s="302">
        <f>SUM(B111:C111)</f>
        <v>0.13489090393160064</v>
      </c>
      <c r="E111" s="303"/>
      <c r="F111" s="302">
        <v>0.13172446371285951</v>
      </c>
      <c r="G111" s="302">
        <v>0.33982864759772108</v>
      </c>
      <c r="H111" s="302">
        <f>SUM(F111:G111)</f>
        <v>0.47155311131058059</v>
      </c>
      <c r="I111" s="303"/>
      <c r="J111" s="302">
        <v>0.12500122271351916</v>
      </c>
      <c r="K111" s="302">
        <v>0.31275233427807986</v>
      </c>
      <c r="L111" s="302">
        <f>SUM(J111:K111)</f>
        <v>0.43775355699159901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6.0884913857056792E-2</v>
      </c>
      <c r="C112" s="302">
        <v>0.29304158708846351</v>
      </c>
      <c r="D112" s="302">
        <f t="shared" ref="D112:D119" si="31">SUM(B112:C112)</f>
        <v>0.35392650094552031</v>
      </c>
      <c r="E112" s="303"/>
      <c r="F112" s="302">
        <v>0.26940880963938907</v>
      </c>
      <c r="G112" s="302">
        <v>1.1436943787545142</v>
      </c>
      <c r="H112" s="302">
        <f t="shared" ref="H112:H119" si="32">SUM(F112:G112)</f>
        <v>1.4131031883939031</v>
      </c>
      <c r="I112" s="303"/>
      <c r="J112" s="302">
        <v>0.29143187743587712</v>
      </c>
      <c r="K112" s="302">
        <v>1.084134963073923</v>
      </c>
      <c r="L112" s="302">
        <f t="shared" ref="L112:L119" si="33">SUM(J112:K112)</f>
        <v>1.3755668405098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5.9422693313449015E-2</v>
      </c>
      <c r="C113" s="302">
        <v>0.18011053273081593</v>
      </c>
      <c r="D113" s="302">
        <f t="shared" si="31"/>
        <v>0.23953322604426494</v>
      </c>
      <c r="E113" s="303"/>
      <c r="F113" s="302">
        <v>0.23263217644694034</v>
      </c>
      <c r="G113" s="302">
        <v>0.70097956761008251</v>
      </c>
      <c r="H113" s="302">
        <f t="shared" si="32"/>
        <v>0.93361174405702285</v>
      </c>
      <c r="I113" s="303"/>
      <c r="J113" s="302">
        <v>0.20479435401255314</v>
      </c>
      <c r="K113" s="302">
        <v>0.52697364391442691</v>
      </c>
      <c r="L113" s="302">
        <f t="shared" si="33"/>
        <v>0.73176799792698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0.23666565317091678</v>
      </c>
      <c r="C114" s="302">
        <v>0.15289447963615069</v>
      </c>
      <c r="D114" s="302">
        <f t="shared" si="31"/>
        <v>0.38956013280706747</v>
      </c>
      <c r="E114" s="303"/>
      <c r="F114" s="302">
        <v>0.70328712125767023</v>
      </c>
      <c r="G114" s="302">
        <v>0.58868316312872748</v>
      </c>
      <c r="H114" s="302">
        <f t="shared" si="32"/>
        <v>1.2919702843863976</v>
      </c>
      <c r="I114" s="303"/>
      <c r="J114" s="302">
        <v>0.46599702284889882</v>
      </c>
      <c r="K114" s="302">
        <v>0.5006055629667685</v>
      </c>
      <c r="L114" s="302">
        <f t="shared" si="33"/>
        <v>0.96660258581566727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1.4749600930800579E-2</v>
      </c>
      <c r="C115" s="302">
        <v>0.23950294100365019</v>
      </c>
      <c r="D115" s="302">
        <f t="shared" si="31"/>
        <v>0.25425254193445079</v>
      </c>
      <c r="E115" s="303"/>
      <c r="F115" s="302">
        <v>5.435852871386046E-2</v>
      </c>
      <c r="G115" s="302">
        <v>0.60744136224737066</v>
      </c>
      <c r="H115" s="302">
        <f t="shared" si="32"/>
        <v>0.66179989096123115</v>
      </c>
      <c r="I115" s="303"/>
      <c r="J115" s="302">
        <v>0.13180252797273181</v>
      </c>
      <c r="K115" s="302">
        <v>0.36607949952237684</v>
      </c>
      <c r="L115" s="302">
        <f t="shared" si="33"/>
        <v>0.49788202749510868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1.0714867181935858E-2</v>
      </c>
      <c r="C116" s="302">
        <v>3.8947895129148334E-2</v>
      </c>
      <c r="D116" s="302">
        <f t="shared" si="31"/>
        <v>4.9662762311084192E-2</v>
      </c>
      <c r="E116" s="303"/>
      <c r="F116" s="302">
        <v>3.2682798414311355E-2</v>
      </c>
      <c r="G116" s="302">
        <v>0.14404608098022451</v>
      </c>
      <c r="H116" s="302">
        <f t="shared" si="32"/>
        <v>0.17672887939453585</v>
      </c>
      <c r="I116" s="303"/>
      <c r="J116" s="302">
        <v>2.4899395163963552E-2</v>
      </c>
      <c r="K116" s="302">
        <v>0.15760539364078135</v>
      </c>
      <c r="L116" s="302">
        <f t="shared" si="33"/>
        <v>0.18250478880474491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0.13578367103476077</v>
      </c>
      <c r="C117" s="302">
        <v>0.2269564160295586</v>
      </c>
      <c r="D117" s="302">
        <f t="shared" si="31"/>
        <v>0.36274008706431937</v>
      </c>
      <c r="E117" s="303"/>
      <c r="F117" s="302">
        <v>0.49320946350243206</v>
      </c>
      <c r="G117" s="302">
        <v>0.81179900895203316</v>
      </c>
      <c r="H117" s="302">
        <f t="shared" si="32"/>
        <v>1.3050084724544653</v>
      </c>
      <c r="I117" s="303"/>
      <c r="J117" s="302">
        <v>0.5441248154813968</v>
      </c>
      <c r="K117" s="302">
        <v>0.89299115154818487</v>
      </c>
      <c r="L117" s="302">
        <f t="shared" si="33"/>
        <v>1.4371159670295817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2.8808177260569653E-3</v>
      </c>
      <c r="C118" s="302">
        <v>0.1201342541053057</v>
      </c>
      <c r="D118" s="302">
        <f t="shared" si="31"/>
        <v>0.12301507183136268</v>
      </c>
      <c r="E118" s="303"/>
      <c r="F118" s="302">
        <v>7.9647699448153909E-3</v>
      </c>
      <c r="G118" s="302">
        <v>0.31631263975623702</v>
      </c>
      <c r="H118" s="302">
        <f t="shared" si="32"/>
        <v>0.3242774097010524</v>
      </c>
      <c r="I118" s="303"/>
      <c r="J118" s="302">
        <v>1.2444563225697664E-2</v>
      </c>
      <c r="K118" s="302">
        <v>0.34153982658521831</v>
      </c>
      <c r="L118" s="302">
        <f t="shared" si="33"/>
        <v>0.35398438981091596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1.2841566019883654E-2</v>
      </c>
      <c r="C119" s="302">
        <v>3.6577207110447311E-2</v>
      </c>
      <c r="D119" s="302">
        <f t="shared" si="31"/>
        <v>4.9418773130330967E-2</v>
      </c>
      <c r="E119" s="303"/>
      <c r="F119" s="302">
        <v>4.0132076822528458E-2</v>
      </c>
      <c r="G119" s="302">
        <v>0.10481494251828435</v>
      </c>
      <c r="H119" s="302">
        <f t="shared" si="32"/>
        <v>0.1449470193408128</v>
      </c>
      <c r="I119" s="303"/>
      <c r="J119" s="302">
        <v>2.1194582232753157E-2</v>
      </c>
      <c r="K119" s="302">
        <v>6.5627263382836504E-2</v>
      </c>
      <c r="L119" s="302">
        <f t="shared" si="33"/>
        <v>8.6821845615589657E-2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0.56617785043839286</v>
      </c>
      <c r="C121" s="311">
        <f t="shared" ref="C121:D121" si="34">SUM(C111:C119)</f>
        <v>1.3908221495616084</v>
      </c>
      <c r="D121" s="311">
        <f t="shared" si="34"/>
        <v>1.9570000000000014</v>
      </c>
      <c r="E121" s="311"/>
      <c r="F121" s="311">
        <f t="shared" ref="F121:H121" si="35">SUM(F111:F119)</f>
        <v>1.9654002084548066</v>
      </c>
      <c r="G121" s="311">
        <f t="shared" si="35"/>
        <v>4.7575997915451955</v>
      </c>
      <c r="H121" s="311">
        <f t="shared" si="35"/>
        <v>6.7230000000000016</v>
      </c>
      <c r="I121" s="311"/>
      <c r="J121" s="311">
        <f t="shared" ref="J121:L121" si="36">SUM(J111:J119)</f>
        <v>1.8216903610873911</v>
      </c>
      <c r="K121" s="311">
        <f t="shared" si="36"/>
        <v>4.2483096389125965</v>
      </c>
      <c r="L121" s="311">
        <f t="shared" si="36"/>
        <v>6.0699999999999861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0.1229356342483351</v>
      </c>
      <c r="C128" s="302">
        <v>0.59149248059934645</v>
      </c>
      <c r="D128" s="302">
        <f>SUM(B128:C128)</f>
        <v>0.71442811484768154</v>
      </c>
      <c r="E128" s="303"/>
      <c r="F128" s="302">
        <v>0.11383934549509947</v>
      </c>
      <c r="G128" s="302">
        <v>0.53982671151605788</v>
      </c>
      <c r="H128" s="302">
        <f>SUM(F128:G128)</f>
        <v>0.65366605701115732</v>
      </c>
      <c r="I128" s="303"/>
      <c r="J128" s="302">
        <v>0.15794260769566998</v>
      </c>
      <c r="K128" s="302">
        <v>0.61704229374421127</v>
      </c>
      <c r="L128" s="302">
        <f>SUM(J128:K128)</f>
        <v>0.7749849014398813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0.18064209695527841</v>
      </c>
      <c r="C129" s="302">
        <v>0.4200616515722258</v>
      </c>
      <c r="D129" s="302">
        <f t="shared" ref="D129:D136" si="37">SUM(B129:C129)</f>
        <v>0.60070374852750419</v>
      </c>
      <c r="E129" s="303"/>
      <c r="F129" s="302">
        <v>0.18796232313255409</v>
      </c>
      <c r="G129" s="302">
        <v>0.52634535965436635</v>
      </c>
      <c r="H129" s="302">
        <f t="shared" ref="H129:H136" si="38">SUM(F129:G129)</f>
        <v>0.71430768278692047</v>
      </c>
      <c r="I129" s="303"/>
      <c r="J129" s="302">
        <v>0.28406608010567513</v>
      </c>
      <c r="K129" s="302">
        <v>0.63799660291310012</v>
      </c>
      <c r="L129" s="302">
        <f t="shared" ref="L129:L136" si="39">SUM(J129:K129)</f>
        <v>0.92206268301877525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0.23739690025113067</v>
      </c>
      <c r="C130" s="302">
        <v>0.33718661207852291</v>
      </c>
      <c r="D130" s="302">
        <f t="shared" si="37"/>
        <v>0.57458351232965355</v>
      </c>
      <c r="E130" s="303"/>
      <c r="F130" s="302">
        <v>0.22051654964449655</v>
      </c>
      <c r="G130" s="302">
        <v>0.40685202906783174</v>
      </c>
      <c r="H130" s="302">
        <f t="shared" si="38"/>
        <v>0.62736857871232832</v>
      </c>
      <c r="I130" s="303"/>
      <c r="J130" s="302">
        <v>0.25914662869867322</v>
      </c>
      <c r="K130" s="302">
        <v>0.39622497830750431</v>
      </c>
      <c r="L130" s="302">
        <f t="shared" si="39"/>
        <v>0.65537160700617747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0.3443959915384972</v>
      </c>
      <c r="C131" s="302">
        <v>0.15161968973006712</v>
      </c>
      <c r="D131" s="302">
        <f t="shared" si="37"/>
        <v>0.49601568126856432</v>
      </c>
      <c r="E131" s="303"/>
      <c r="F131" s="302">
        <v>0.26525871342502688</v>
      </c>
      <c r="G131" s="302">
        <v>0.18833207933662399</v>
      </c>
      <c r="H131" s="302">
        <f t="shared" si="38"/>
        <v>0.45359079276165087</v>
      </c>
      <c r="I131" s="303"/>
      <c r="J131" s="302">
        <v>0.21421780727826784</v>
      </c>
      <c r="K131" s="302">
        <v>0.23500493787877377</v>
      </c>
      <c r="L131" s="302">
        <f t="shared" si="39"/>
        <v>0.44922274515704164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0.11836460315676219</v>
      </c>
      <c r="C132" s="302">
        <v>0.81408636692695213</v>
      </c>
      <c r="D132" s="302">
        <f t="shared" si="37"/>
        <v>0.93245097008371436</v>
      </c>
      <c r="E132" s="303"/>
      <c r="F132" s="302">
        <v>7.774233388908125E-2</v>
      </c>
      <c r="G132" s="302">
        <v>0.4409975663120278</v>
      </c>
      <c r="H132" s="302">
        <f t="shared" si="38"/>
        <v>0.51873990020110905</v>
      </c>
      <c r="I132" s="303"/>
      <c r="J132" s="302">
        <v>0.21050120150750468</v>
      </c>
      <c r="K132" s="302">
        <v>0.42395475326516685</v>
      </c>
      <c r="L132" s="302">
        <f t="shared" si="39"/>
        <v>0.63445595477267158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7.7409974295985187E-2</v>
      </c>
      <c r="C133" s="302">
        <v>5.1470941023215665E-2</v>
      </c>
      <c r="D133" s="302">
        <f t="shared" si="37"/>
        <v>0.12888091531920084</v>
      </c>
      <c r="E133" s="303"/>
      <c r="F133" s="302">
        <v>4.2366385833907477E-2</v>
      </c>
      <c r="G133" s="302">
        <v>5.6047681601702912E-2</v>
      </c>
      <c r="H133" s="302">
        <f t="shared" si="38"/>
        <v>9.8414067435610389E-2</v>
      </c>
      <c r="I133" s="303"/>
      <c r="J133" s="302">
        <v>4.0592145072704172E-2</v>
      </c>
      <c r="K133" s="302">
        <v>6.5680908742838204E-2</v>
      </c>
      <c r="L133" s="302">
        <f t="shared" si="39"/>
        <v>0.10627305381554238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0.11799250424127637</v>
      </c>
      <c r="C134" s="302">
        <v>0.16626457760515115</v>
      </c>
      <c r="D134" s="302">
        <f>SUM(B134:C134)</f>
        <v>0.28425708184642751</v>
      </c>
      <c r="E134" s="303"/>
      <c r="F134" s="302">
        <v>0.11725237691976204</v>
      </c>
      <c r="G134" s="302">
        <v>0.15518927878198838</v>
      </c>
      <c r="H134" s="302">
        <f t="shared" si="38"/>
        <v>0.27244165570175038</v>
      </c>
      <c r="I134" s="303"/>
      <c r="J134" s="302">
        <v>0.15443113705089609</v>
      </c>
      <c r="K134" s="302">
        <v>0.20084853107580755</v>
      </c>
      <c r="L134" s="302">
        <f t="shared" si="39"/>
        <v>0.35527966812670364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9.0545242492422295E-2</v>
      </c>
      <c r="C135" s="302">
        <v>1.2977946571455399</v>
      </c>
      <c r="D135" s="302">
        <f t="shared" si="37"/>
        <v>1.3883398996379621</v>
      </c>
      <c r="E135" s="303"/>
      <c r="F135" s="302">
        <v>5.8620331959512356E-2</v>
      </c>
      <c r="G135" s="302">
        <v>1.2714487471379463</v>
      </c>
      <c r="H135" s="302">
        <f t="shared" si="38"/>
        <v>1.3300690790974588</v>
      </c>
      <c r="I135" s="303"/>
      <c r="J135" s="302">
        <v>7.6128116913600719E-2</v>
      </c>
      <c r="K135" s="302">
        <v>1.5657091563330097</v>
      </c>
      <c r="L135" s="302">
        <f t="shared" si="39"/>
        <v>1.6418372732466104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0.13008411410242426</v>
      </c>
      <c r="C136" s="302">
        <v>0.77325596203687819</v>
      </c>
      <c r="D136" s="302">
        <f t="shared" si="37"/>
        <v>0.90334007613930245</v>
      </c>
      <c r="E136" s="303"/>
      <c r="F136" s="302">
        <v>6.9936316071510782E-2</v>
      </c>
      <c r="G136" s="302">
        <v>0.76646587022050805</v>
      </c>
      <c r="H136" s="302">
        <f t="shared" si="38"/>
        <v>0.83640218629201879</v>
      </c>
      <c r="I136" s="303"/>
      <c r="J136" s="302">
        <v>5.1725307301561406E-2</v>
      </c>
      <c r="K136" s="302">
        <v>0.77278680611503903</v>
      </c>
      <c r="L136" s="302">
        <f t="shared" si="39"/>
        <v>0.82451211341660047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1.4197670612821118</v>
      </c>
      <c r="C138" s="311">
        <f t="shared" ref="C138" si="40">SUM(C128:C136)</f>
        <v>4.6032329387178992</v>
      </c>
      <c r="D138" s="311">
        <f>SUM(D128:D136)</f>
        <v>6.0230000000000121</v>
      </c>
      <c r="E138" s="311"/>
      <c r="F138" s="311">
        <f t="shared" ref="F138:H138" si="41">SUM(F128:F136)</f>
        <v>1.153494676370951</v>
      </c>
      <c r="G138" s="311">
        <f t="shared" si="41"/>
        <v>4.3515053236290537</v>
      </c>
      <c r="H138" s="311">
        <f t="shared" si="41"/>
        <v>5.5050000000000043</v>
      </c>
      <c r="I138" s="311"/>
      <c r="J138" s="311">
        <f t="shared" ref="J138:L138" si="42">SUM(J128:J136)</f>
        <v>1.4487510316245535</v>
      </c>
      <c r="K138" s="311">
        <f t="shared" si="42"/>
        <v>4.9152489683754501</v>
      </c>
      <c r="L138" s="311">
        <f t="shared" si="42"/>
        <v>6.3640000000000043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1.1034290786768259</v>
      </c>
      <c r="C145" s="302">
        <v>4.3912804635278144</v>
      </c>
      <c r="D145" s="302">
        <f>SUM(B145:C145)</f>
        <v>5.4947095422046406</v>
      </c>
      <c r="E145" s="303"/>
      <c r="F145" s="302">
        <v>1.8451367126273768</v>
      </c>
      <c r="G145" s="302">
        <v>6.0205006994863259</v>
      </c>
      <c r="H145" s="302">
        <f>SUM(F145:G145)</f>
        <v>7.8656374121137027</v>
      </c>
      <c r="I145" s="303"/>
      <c r="J145" s="302">
        <v>2.6748718040412225</v>
      </c>
      <c r="K145" s="302">
        <v>7.1006577087965344</v>
      </c>
      <c r="L145" s="302">
        <f>SUM(J145:K145)</f>
        <v>9.7755295128377568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1.0996427646763569</v>
      </c>
      <c r="C146" s="302">
        <v>5.5225430306115486</v>
      </c>
      <c r="D146" s="302">
        <f t="shared" ref="D146:D153" si="43">SUM(B146:C146)</f>
        <v>6.6221857952879057</v>
      </c>
      <c r="E146" s="303"/>
      <c r="F146" s="302">
        <v>1.5651605456128646</v>
      </c>
      <c r="G146" s="302">
        <v>7.9415057798159214</v>
      </c>
      <c r="H146" s="302">
        <f t="shared" ref="H146:H153" si="44">SUM(F146:G146)</f>
        <v>9.5066663254287853</v>
      </c>
      <c r="I146" s="303"/>
      <c r="J146" s="302">
        <v>2.4145334597642161</v>
      </c>
      <c r="K146" s="302">
        <v>11.132974980925642</v>
      </c>
      <c r="L146" s="302">
        <f t="shared" ref="L146:L153" si="45">SUM(J146:K146)</f>
        <v>13.547508440689858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0.92971215536519158</v>
      </c>
      <c r="C147" s="302">
        <v>2.7462910795102911</v>
      </c>
      <c r="D147" s="302">
        <f t="shared" si="43"/>
        <v>3.6760032348754828</v>
      </c>
      <c r="E147" s="303"/>
      <c r="F147" s="302">
        <v>1.1695627525761525</v>
      </c>
      <c r="G147" s="302">
        <v>3.8313497855600289</v>
      </c>
      <c r="H147" s="302">
        <f t="shared" si="44"/>
        <v>5.0009125381361814</v>
      </c>
      <c r="I147" s="303"/>
      <c r="J147" s="302">
        <v>1.613360662523412</v>
      </c>
      <c r="K147" s="302">
        <v>4.225172409158108</v>
      </c>
      <c r="L147" s="302">
        <f t="shared" si="45"/>
        <v>5.8385330716815202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4.0369449048711914</v>
      </c>
      <c r="C148" s="302">
        <v>0.45179158998800562</v>
      </c>
      <c r="D148" s="302">
        <f t="shared" si="43"/>
        <v>4.4887364948591966</v>
      </c>
      <c r="E148" s="303"/>
      <c r="F148" s="302">
        <v>4.3965484869614357</v>
      </c>
      <c r="G148" s="302">
        <v>0.59795270795370747</v>
      </c>
      <c r="H148" s="302">
        <f t="shared" si="44"/>
        <v>4.9945011949151432</v>
      </c>
      <c r="I148" s="303"/>
      <c r="J148" s="302">
        <v>4.1575320749191285</v>
      </c>
      <c r="K148" s="302">
        <v>0.69659125665145039</v>
      </c>
      <c r="L148" s="302">
        <f t="shared" si="45"/>
        <v>4.8541233315705785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0.2199976821619401</v>
      </c>
      <c r="C149" s="302">
        <v>33.454965747954084</v>
      </c>
      <c r="D149" s="302">
        <f t="shared" si="43"/>
        <v>33.674963430116023</v>
      </c>
      <c r="E149" s="303"/>
      <c r="F149" s="302">
        <v>0.37208169274866448</v>
      </c>
      <c r="G149" s="302">
        <v>28.597531581913287</v>
      </c>
      <c r="H149" s="302">
        <f t="shared" si="44"/>
        <v>28.969613274661953</v>
      </c>
      <c r="I149" s="303"/>
      <c r="J149" s="302">
        <v>0.82562463396231744</v>
      </c>
      <c r="K149" s="302">
        <v>33.437551574073296</v>
      </c>
      <c r="L149" s="302">
        <f t="shared" si="45"/>
        <v>34.263176208035617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4.3984768178361201E-2</v>
      </c>
      <c r="C150" s="302">
        <v>8.8427288164744572E-2</v>
      </c>
      <c r="D150" s="302">
        <f t="shared" si="43"/>
        <v>0.13241205634310577</v>
      </c>
      <c r="E150" s="303"/>
      <c r="F150" s="302">
        <v>5.9314669007080975E-2</v>
      </c>
      <c r="G150" s="302">
        <v>0.12265531920646927</v>
      </c>
      <c r="H150" s="302">
        <f t="shared" si="44"/>
        <v>0.18196998821355026</v>
      </c>
      <c r="I150" s="303"/>
      <c r="J150" s="302">
        <v>0.10852673855855341</v>
      </c>
      <c r="K150" s="302">
        <v>0.14999510031493507</v>
      </c>
      <c r="L150" s="302">
        <f t="shared" si="45"/>
        <v>0.25852183887348845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0.62929997969144635</v>
      </c>
      <c r="C151" s="302">
        <v>0.52557660771900749</v>
      </c>
      <c r="D151" s="302">
        <f t="shared" si="43"/>
        <v>1.1548765874104538</v>
      </c>
      <c r="E151" s="303"/>
      <c r="F151" s="302">
        <v>0.6581348050953828</v>
      </c>
      <c r="G151" s="302">
        <v>0.64382697433127689</v>
      </c>
      <c r="H151" s="302">
        <f t="shared" si="44"/>
        <v>1.3019617794266596</v>
      </c>
      <c r="I151" s="303"/>
      <c r="J151" s="302">
        <v>0.88455166745184532</v>
      </c>
      <c r="K151" s="302">
        <v>0.86952119221603996</v>
      </c>
      <c r="L151" s="302">
        <f t="shared" si="45"/>
        <v>1.7540728596678852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4.8559183087143146E-2</v>
      </c>
      <c r="C152" s="302">
        <v>5.2701470640995636</v>
      </c>
      <c r="D152" s="302">
        <f t="shared" si="43"/>
        <v>5.3187062471867064</v>
      </c>
      <c r="E152" s="303"/>
      <c r="F152" s="302">
        <v>4.7059375804286069E-2</v>
      </c>
      <c r="G152" s="302">
        <v>5.1566299796441273</v>
      </c>
      <c r="H152" s="302">
        <f t="shared" si="44"/>
        <v>5.2036893554484136</v>
      </c>
      <c r="I152" s="303"/>
      <c r="J152" s="302">
        <v>7.3274141791593028E-2</v>
      </c>
      <c r="K152" s="302">
        <v>6.9302131575917612</v>
      </c>
      <c r="L152" s="302">
        <f t="shared" si="45"/>
        <v>7.0034872993833543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0.23012051284563748</v>
      </c>
      <c r="C153" s="302">
        <v>3.2252860988708818</v>
      </c>
      <c r="D153" s="302">
        <f t="shared" si="43"/>
        <v>3.4554066117165192</v>
      </c>
      <c r="E153" s="303"/>
      <c r="F153" s="302">
        <v>0.22930343979680806</v>
      </c>
      <c r="G153" s="302">
        <v>3.102744691858903</v>
      </c>
      <c r="H153" s="302">
        <f t="shared" si="44"/>
        <v>3.3320481316557111</v>
      </c>
      <c r="I153" s="303"/>
      <c r="J153" s="302">
        <v>0.27743214032171049</v>
      </c>
      <c r="K153" s="302">
        <v>3.2306152969383017</v>
      </c>
      <c r="L153" s="302">
        <f t="shared" si="45"/>
        <v>3.5080474372600121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8.3416910295540934</v>
      </c>
      <c r="C155" s="311">
        <f t="shared" ref="C155:D155" si="46">SUM(C145:C153)</f>
        <v>55.676308970445945</v>
      </c>
      <c r="D155" s="311">
        <f t="shared" si="46"/>
        <v>64.018000000000029</v>
      </c>
      <c r="E155" s="311"/>
      <c r="F155" s="311">
        <f t="shared" ref="F155:H155" si="47">SUM(F145:F153)</f>
        <v>10.342302480230053</v>
      </c>
      <c r="G155" s="311">
        <f t="shared" si="47"/>
        <v>56.014697519770053</v>
      </c>
      <c r="H155" s="311">
        <f t="shared" si="47"/>
        <v>66.357000000000099</v>
      </c>
      <c r="I155" s="311"/>
      <c r="J155" s="311">
        <f t="shared" ref="J155:L155" si="48">SUM(J145:J153)</f>
        <v>13.029707323334</v>
      </c>
      <c r="K155" s="311">
        <f t="shared" si="48"/>
        <v>67.77329267666606</v>
      </c>
      <c r="L155" s="311">
        <f t="shared" si="48"/>
        <v>80.803000000000083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4.6811292063980723</v>
      </c>
      <c r="C162" s="302">
        <v>10.790936791014964</v>
      </c>
      <c r="D162" s="302">
        <f>SUM(B162:C162)</f>
        <v>15.472065997413036</v>
      </c>
      <c r="E162" s="303"/>
      <c r="F162" s="302">
        <v>6.701833646879817</v>
      </c>
      <c r="G162" s="302">
        <v>12.866204803982953</v>
      </c>
      <c r="H162" s="302">
        <f>SUM(F162:G162)</f>
        <v>19.568038450862769</v>
      </c>
      <c r="I162" s="303"/>
      <c r="J162" s="302">
        <v>7.200861639847032</v>
      </c>
      <c r="K162" s="302">
        <v>14.311133137631495</v>
      </c>
      <c r="L162" s="302">
        <f>SUM(J162:K162)</f>
        <v>21.511994777478527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3.3012977070898732</v>
      </c>
      <c r="C163" s="302">
        <v>5.6996546038680496</v>
      </c>
      <c r="D163" s="302">
        <f t="shared" ref="D163:D170" si="49">SUM(B163:C163)</f>
        <v>9.0009523109579224</v>
      </c>
      <c r="E163" s="303"/>
      <c r="F163" s="302">
        <v>4.8471399389023704</v>
      </c>
      <c r="G163" s="302">
        <v>7.5716451320763616</v>
      </c>
      <c r="H163" s="302">
        <f t="shared" ref="H163:H170" si="50">SUM(F163:G163)</f>
        <v>12.418785070978732</v>
      </c>
      <c r="I163" s="303"/>
      <c r="J163" s="302">
        <v>6.4405910726179849</v>
      </c>
      <c r="K163" s="302">
        <v>9.4340306874012274</v>
      </c>
      <c r="L163" s="302">
        <f t="shared" ref="L163:L170" si="51">SUM(J163:K163)</f>
        <v>15.874621760019213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3.7330668699984342</v>
      </c>
      <c r="C164" s="302">
        <v>6.0488665988605694</v>
      </c>
      <c r="D164" s="302">
        <f t="shared" si="49"/>
        <v>9.7819334688590036</v>
      </c>
      <c r="E164" s="303"/>
      <c r="F164" s="302">
        <v>4.7028879327288067</v>
      </c>
      <c r="G164" s="302">
        <v>7.0778710581044182</v>
      </c>
      <c r="H164" s="302">
        <f t="shared" si="50"/>
        <v>11.780758990833224</v>
      </c>
      <c r="I164" s="303"/>
      <c r="J164" s="302">
        <v>5.3068605100741433</v>
      </c>
      <c r="K164" s="302">
        <v>7.0609422144015044</v>
      </c>
      <c r="L164" s="302">
        <f t="shared" si="51"/>
        <v>12.367802724475649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7.5810213938561741</v>
      </c>
      <c r="C165" s="302">
        <v>3.8804231486247245</v>
      </c>
      <c r="D165" s="302">
        <f t="shared" si="49"/>
        <v>11.461444542480898</v>
      </c>
      <c r="E165" s="303"/>
      <c r="F165" s="302">
        <v>7.6653104058471806</v>
      </c>
      <c r="G165" s="302">
        <v>4.2324553902668036</v>
      </c>
      <c r="H165" s="302">
        <f t="shared" si="50"/>
        <v>11.897765796113983</v>
      </c>
      <c r="I165" s="303"/>
      <c r="J165" s="302">
        <v>8.8629570584041044</v>
      </c>
      <c r="K165" s="302">
        <v>4.9596207297339001</v>
      </c>
      <c r="L165" s="302">
        <f t="shared" si="51"/>
        <v>13.822577788138005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1.4494429522964578</v>
      </c>
      <c r="C166" s="302">
        <v>13.4017407841701</v>
      </c>
      <c r="D166" s="302">
        <f t="shared" si="49"/>
        <v>14.851183736466558</v>
      </c>
      <c r="E166" s="303"/>
      <c r="F166" s="302">
        <v>1.5135213047306553</v>
      </c>
      <c r="G166" s="302">
        <v>10.782176173156991</v>
      </c>
      <c r="H166" s="302">
        <f t="shared" si="50"/>
        <v>12.295697477887646</v>
      </c>
      <c r="I166" s="303"/>
      <c r="J166" s="302">
        <v>1.4877069362056485</v>
      </c>
      <c r="K166" s="302">
        <v>10.348733036839404</v>
      </c>
      <c r="L166" s="302">
        <f t="shared" si="51"/>
        <v>11.836439973045053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0.7687662122425728</v>
      </c>
      <c r="C167" s="302">
        <v>0.28067216491393021</v>
      </c>
      <c r="D167" s="302">
        <f t="shared" si="49"/>
        <v>1.049438377156503</v>
      </c>
      <c r="E167" s="303"/>
      <c r="F167" s="302">
        <v>0.78449920947058349</v>
      </c>
      <c r="G167" s="302">
        <v>0.3150942488445404</v>
      </c>
      <c r="H167" s="302">
        <f t="shared" si="50"/>
        <v>1.0995934583151239</v>
      </c>
      <c r="I167" s="303"/>
      <c r="J167" s="302">
        <v>0.95743950709843628</v>
      </c>
      <c r="K167" s="302">
        <v>0.41096354711251987</v>
      </c>
      <c r="L167" s="302">
        <f t="shared" si="51"/>
        <v>1.3684030542109562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33.288594538384579</v>
      </c>
      <c r="C168" s="302">
        <v>17.182369341807036</v>
      </c>
      <c r="D168" s="302">
        <f t="shared" si="49"/>
        <v>50.470963880191619</v>
      </c>
      <c r="E168" s="303"/>
      <c r="F168" s="302">
        <v>30.817800320185608</v>
      </c>
      <c r="G168" s="302">
        <v>16.770029985037016</v>
      </c>
      <c r="H168" s="302">
        <f t="shared" si="50"/>
        <v>47.587830305222624</v>
      </c>
      <c r="I168" s="303"/>
      <c r="J168" s="302">
        <v>25.83483370182763</v>
      </c>
      <c r="K168" s="302">
        <v>15.986550479703759</v>
      </c>
      <c r="L168" s="302">
        <f t="shared" si="51"/>
        <v>41.821384181531386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1.3697318153676461</v>
      </c>
      <c r="C169" s="302">
        <v>6.0152001716811867</v>
      </c>
      <c r="D169" s="302">
        <f t="shared" si="49"/>
        <v>7.3849319870488328</v>
      </c>
      <c r="E169" s="303"/>
      <c r="F169" s="302">
        <v>1.1962623147177711</v>
      </c>
      <c r="G169" s="302">
        <v>5.0127980358860293</v>
      </c>
      <c r="H169" s="302">
        <f t="shared" si="50"/>
        <v>6.2090603506038002</v>
      </c>
      <c r="I169" s="303"/>
      <c r="J169" s="302">
        <v>1.7840990061288526</v>
      </c>
      <c r="K169" s="302">
        <v>5.2394496218881281</v>
      </c>
      <c r="L169" s="302">
        <f t="shared" si="51"/>
        <v>7.0235486280169805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5.097673406607182</v>
      </c>
      <c r="C170" s="302">
        <v>7.7054122928183002</v>
      </c>
      <c r="D170" s="302">
        <f t="shared" si="49"/>
        <v>12.803085699425482</v>
      </c>
      <c r="E170" s="303"/>
      <c r="F170" s="302">
        <v>4.2675056417657506</v>
      </c>
      <c r="G170" s="302">
        <v>6.2049644574162501</v>
      </c>
      <c r="H170" s="302">
        <f t="shared" si="50"/>
        <v>10.472470099182001</v>
      </c>
      <c r="I170" s="303"/>
      <c r="J170" s="302">
        <v>4.2972441420914222</v>
      </c>
      <c r="K170" s="302">
        <v>4.8819829709928708</v>
      </c>
      <c r="L170" s="302">
        <f t="shared" si="51"/>
        <v>9.1792271130842931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61.27072410224099</v>
      </c>
      <c r="C172" s="311">
        <f t="shared" ref="C172:D172" si="52">SUM(C162:C170)</f>
        <v>71.00527589775885</v>
      </c>
      <c r="D172" s="311">
        <f t="shared" si="52"/>
        <v>132.27599999999987</v>
      </c>
      <c r="E172" s="311"/>
      <c r="F172" s="311">
        <f t="shared" ref="F172:H172" si="53">SUM(F162:F170)</f>
        <v>62.496760715228547</v>
      </c>
      <c r="G172" s="311">
        <f t="shared" si="53"/>
        <v>70.833239284771366</v>
      </c>
      <c r="H172" s="311">
        <f t="shared" si="53"/>
        <v>133.3299999999999</v>
      </c>
      <c r="I172" s="311"/>
      <c r="J172" s="311">
        <f t="shared" ref="J172:L172" si="54">SUM(J162:J170)</f>
        <v>62.172593574295256</v>
      </c>
      <c r="K172" s="311">
        <f t="shared" si="54"/>
        <v>72.633406425704806</v>
      </c>
      <c r="L172" s="311">
        <f t="shared" si="54"/>
        <v>134.80600000000007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0.61563184743709054</v>
      </c>
      <c r="C179" s="302">
        <v>2.5759881342844841</v>
      </c>
      <c r="D179" s="302">
        <f>SUM(B179:C179)</f>
        <v>3.1916199817215745</v>
      </c>
      <c r="E179" s="303"/>
      <c r="F179" s="302">
        <v>0.78107891144894692</v>
      </c>
      <c r="G179" s="302">
        <v>2.8272463409816346</v>
      </c>
      <c r="H179" s="302">
        <f>SUM(F179:G179)</f>
        <v>3.6083252524305816</v>
      </c>
      <c r="I179" s="303"/>
      <c r="J179" s="302">
        <v>1.0166498403357043</v>
      </c>
      <c r="K179" s="302">
        <v>2.9925989751980611</v>
      </c>
      <c r="L179" s="302">
        <f>SUM(J179:K179)</f>
        <v>4.0092488155337653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0.39805121897048973</v>
      </c>
      <c r="C180" s="302">
        <v>1.8829553405845154</v>
      </c>
      <c r="D180" s="302">
        <f t="shared" ref="D180:D187" si="55">SUM(B180:C180)</f>
        <v>2.2810065595550051</v>
      </c>
      <c r="E180" s="303"/>
      <c r="F180" s="302">
        <v>0.60089470997571315</v>
      </c>
      <c r="G180" s="302">
        <v>2.2910039450483115</v>
      </c>
      <c r="H180" s="302">
        <f t="shared" ref="H180:H187" si="56">SUM(F180:G180)</f>
        <v>2.8918986550240247</v>
      </c>
      <c r="I180" s="303"/>
      <c r="J180" s="302">
        <v>0.78620542113260505</v>
      </c>
      <c r="K180" s="302">
        <v>2.8346964901661895</v>
      </c>
      <c r="L180" s="302">
        <f t="shared" ref="L180:L187" si="57">SUM(J180:K180)</f>
        <v>3.6209019112987946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0.49036680634978391</v>
      </c>
      <c r="C181" s="302">
        <v>2.0326448295324417</v>
      </c>
      <c r="D181" s="302">
        <f t="shared" si="55"/>
        <v>2.5230116358822254</v>
      </c>
      <c r="E181" s="303"/>
      <c r="F181" s="302">
        <v>0.63211090179757523</v>
      </c>
      <c r="G181" s="302">
        <v>2.2654727331188229</v>
      </c>
      <c r="H181" s="302">
        <f t="shared" si="56"/>
        <v>2.8975836349163981</v>
      </c>
      <c r="I181" s="303"/>
      <c r="J181" s="302">
        <v>0.71201913156011454</v>
      </c>
      <c r="K181" s="302">
        <v>2.2057298530797143</v>
      </c>
      <c r="L181" s="302">
        <f t="shared" si="57"/>
        <v>2.9177489846398288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2.4627394591522123</v>
      </c>
      <c r="C182" s="302">
        <v>1.8268048647074642</v>
      </c>
      <c r="D182" s="302">
        <f t="shared" si="55"/>
        <v>4.2895443238596762</v>
      </c>
      <c r="E182" s="303"/>
      <c r="F182" s="302">
        <v>2.798924876706272</v>
      </c>
      <c r="G182" s="302">
        <v>2.0197495079860355</v>
      </c>
      <c r="H182" s="302">
        <f t="shared" si="56"/>
        <v>4.8186743846923079</v>
      </c>
      <c r="I182" s="303"/>
      <c r="J182" s="302">
        <v>2.5915880481301325</v>
      </c>
      <c r="K182" s="302">
        <v>2.132436800528108</v>
      </c>
      <c r="L182" s="302">
        <f t="shared" si="57"/>
        <v>4.7240248486582406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7.2011901069345241E-2</v>
      </c>
      <c r="C183" s="302">
        <v>2.6334764328184783</v>
      </c>
      <c r="D183" s="302">
        <f t="shared" si="55"/>
        <v>2.7054883338878235</v>
      </c>
      <c r="E183" s="303"/>
      <c r="F183" s="302">
        <v>7.6111811107425265E-2</v>
      </c>
      <c r="G183" s="302">
        <v>2.0682231835316554</v>
      </c>
      <c r="H183" s="302">
        <f t="shared" si="56"/>
        <v>2.1443349946390806</v>
      </c>
      <c r="I183" s="303"/>
      <c r="J183" s="302">
        <v>0.17586988154352981</v>
      </c>
      <c r="K183" s="302">
        <v>1.8697217422377383</v>
      </c>
      <c r="L183" s="302">
        <f t="shared" si="57"/>
        <v>2.0455916237812684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0.85528513692260433</v>
      </c>
      <c r="C184" s="302">
        <v>0.94679297121984329</v>
      </c>
      <c r="D184" s="302">
        <f t="shared" si="55"/>
        <v>1.8020781081424477</v>
      </c>
      <c r="E184" s="303"/>
      <c r="F184" s="302">
        <v>0.90351694931415238</v>
      </c>
      <c r="G184" s="302">
        <v>0.99829918777546212</v>
      </c>
      <c r="H184" s="302">
        <f t="shared" si="56"/>
        <v>1.9018161370896145</v>
      </c>
      <c r="I184" s="303"/>
      <c r="J184" s="302">
        <v>0.95872148949315639</v>
      </c>
      <c r="K184" s="302">
        <v>1.1125116498231733</v>
      </c>
      <c r="L184" s="302">
        <f t="shared" si="57"/>
        <v>2.0712331393163295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0.60509310521334714</v>
      </c>
      <c r="C185" s="302">
        <v>0.73624015698465606</v>
      </c>
      <c r="D185" s="302">
        <f t="shared" si="55"/>
        <v>1.3413332621980032</v>
      </c>
      <c r="E185" s="303"/>
      <c r="F185" s="302">
        <v>0.68494638804342134</v>
      </c>
      <c r="G185" s="302">
        <v>0.71705633011826464</v>
      </c>
      <c r="H185" s="302">
        <f t="shared" si="56"/>
        <v>1.4020027181616861</v>
      </c>
      <c r="I185" s="303"/>
      <c r="J185" s="302">
        <v>0.82637179052922916</v>
      </c>
      <c r="K185" s="302">
        <v>0.91578762138354364</v>
      </c>
      <c r="L185" s="302">
        <f t="shared" si="57"/>
        <v>1.7421594119127728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0.53244740191363027</v>
      </c>
      <c r="C186" s="302">
        <v>10.134087550867589</v>
      </c>
      <c r="D186" s="302">
        <f t="shared" si="55"/>
        <v>10.66653495278122</v>
      </c>
      <c r="E186" s="303"/>
      <c r="F186" s="302">
        <v>0.48553906807515912</v>
      </c>
      <c r="G186" s="302">
        <v>9.1658904947944677</v>
      </c>
      <c r="H186" s="302">
        <f t="shared" si="56"/>
        <v>9.6514295628696267</v>
      </c>
      <c r="I186" s="303"/>
      <c r="J186" s="302">
        <v>0.87160653207289396</v>
      </c>
      <c r="K186" s="302">
        <v>9.0974195864732472</v>
      </c>
      <c r="L186" s="302">
        <f t="shared" si="57"/>
        <v>9.9690261185461413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1.1555269329441427</v>
      </c>
      <c r="C187" s="302">
        <v>4.8828559090278834</v>
      </c>
      <c r="D187" s="302">
        <f t="shared" si="55"/>
        <v>6.0383828419720258</v>
      </c>
      <c r="E187" s="303"/>
      <c r="F187" s="302">
        <v>1.1186992921236998</v>
      </c>
      <c r="G187" s="302">
        <v>3.5752353680529891</v>
      </c>
      <c r="H187" s="302">
        <f t="shared" si="56"/>
        <v>4.6939346601766889</v>
      </c>
      <c r="I187" s="303"/>
      <c r="J187" s="302">
        <v>1.1310699715775632</v>
      </c>
      <c r="K187" s="302">
        <v>2.7909951747353712</v>
      </c>
      <c r="L187" s="302">
        <f t="shared" si="57"/>
        <v>3.9220651463129341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7.1871538099726466</v>
      </c>
      <c r="C189" s="311">
        <f t="shared" ref="C189:D189" si="58">SUM(C179:C187)</f>
        <v>27.651846190027356</v>
      </c>
      <c r="D189" s="311">
        <f t="shared" si="58"/>
        <v>34.838999999999999</v>
      </c>
      <c r="E189" s="311"/>
      <c r="F189" s="311">
        <f t="shared" ref="F189:H189" si="59">SUM(F179:F187)</f>
        <v>8.0818229085923647</v>
      </c>
      <c r="G189" s="311">
        <f t="shared" si="59"/>
        <v>25.928177091407644</v>
      </c>
      <c r="H189" s="311">
        <f t="shared" si="59"/>
        <v>34.010000000000005</v>
      </c>
      <c r="I189" s="311"/>
      <c r="J189" s="311">
        <f t="shared" ref="J189:L189" si="60">SUM(J179:J187)</f>
        <v>9.0701021063749305</v>
      </c>
      <c r="K189" s="311">
        <f t="shared" si="60"/>
        <v>25.951897893625144</v>
      </c>
      <c r="L189" s="311">
        <f t="shared" si="60"/>
        <v>35.022000000000077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4.6504814500588028</v>
      </c>
      <c r="C196" s="302">
        <v>7.1090475794465977</v>
      </c>
      <c r="D196" s="302">
        <f>SUM(B196:C196)</f>
        <v>11.759529029505401</v>
      </c>
      <c r="E196" s="303"/>
      <c r="F196" s="302">
        <v>5.7550354803261001</v>
      </c>
      <c r="G196" s="302">
        <v>7.6334018598411228</v>
      </c>
      <c r="H196" s="302">
        <f>SUM(F196:G196)</f>
        <v>13.388437340167222</v>
      </c>
      <c r="I196" s="303"/>
      <c r="J196" s="302">
        <v>7.7142101747350251</v>
      </c>
      <c r="K196" s="302">
        <v>10.932492467563099</v>
      </c>
      <c r="L196" s="302">
        <f>SUM(J196:K196)</f>
        <v>18.646702642298123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1.0296286344606482</v>
      </c>
      <c r="C197" s="302">
        <v>1.4772248920643118</v>
      </c>
      <c r="D197" s="302">
        <f t="shared" ref="D197:D204" si="61">SUM(B197:C197)</f>
        <v>2.5068535265249601</v>
      </c>
      <c r="E197" s="303"/>
      <c r="F197" s="302">
        <v>1.4345067029968477</v>
      </c>
      <c r="G197" s="302">
        <v>1.952428076865389</v>
      </c>
      <c r="H197" s="302">
        <f t="shared" ref="H197:H204" si="62">SUM(F197:G197)</f>
        <v>3.3869347798622367</v>
      </c>
      <c r="I197" s="303"/>
      <c r="J197" s="302">
        <v>1.7740337379966067</v>
      </c>
      <c r="K197" s="302">
        <v>2.4363583390281369</v>
      </c>
      <c r="L197" s="302">
        <f t="shared" ref="L197:L204" si="63">SUM(J197:K197)</f>
        <v>4.2103920770247436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1.2002088940811144</v>
      </c>
      <c r="C198" s="302">
        <v>1.1720148681914007</v>
      </c>
      <c r="D198" s="302">
        <f t="shared" si="61"/>
        <v>2.3722237622725153</v>
      </c>
      <c r="E198" s="303"/>
      <c r="F198" s="302">
        <v>1.5680995099775488</v>
      </c>
      <c r="G198" s="302">
        <v>1.4672527583321691</v>
      </c>
      <c r="H198" s="302">
        <f t="shared" si="62"/>
        <v>3.035352268309718</v>
      </c>
      <c r="I198" s="303"/>
      <c r="J198" s="302">
        <v>2.0719617652244522</v>
      </c>
      <c r="K198" s="302">
        <v>1.5531450086215828</v>
      </c>
      <c r="L198" s="302">
        <f t="shared" si="63"/>
        <v>3.625106773846035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2.8208833034588232</v>
      </c>
      <c r="C199" s="302">
        <v>1.3825075378174769</v>
      </c>
      <c r="D199" s="302">
        <f t="shared" si="61"/>
        <v>4.2033908412762999</v>
      </c>
      <c r="E199" s="303"/>
      <c r="F199" s="302">
        <v>3.1775804440936222</v>
      </c>
      <c r="G199" s="302">
        <v>1.4706365685755323</v>
      </c>
      <c r="H199" s="302">
        <f t="shared" si="62"/>
        <v>4.6482170126691544</v>
      </c>
      <c r="I199" s="303"/>
      <c r="J199" s="302">
        <v>4.0004775029065058</v>
      </c>
      <c r="K199" s="302">
        <v>2.1942698435729309</v>
      </c>
      <c r="L199" s="302">
        <f t="shared" si="63"/>
        <v>6.1947473464794367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3.2838508028108473</v>
      </c>
      <c r="C200" s="302">
        <v>5.4354279391163729</v>
      </c>
      <c r="D200" s="302">
        <f t="shared" si="61"/>
        <v>8.7192787419272193</v>
      </c>
      <c r="E200" s="303"/>
      <c r="F200" s="302">
        <v>3.4283662174100522</v>
      </c>
      <c r="G200" s="302">
        <v>4.7857378383494291</v>
      </c>
      <c r="H200" s="302">
        <f t="shared" si="62"/>
        <v>8.2141040557594813</v>
      </c>
      <c r="I200" s="303"/>
      <c r="J200" s="302">
        <v>3.8026797046667378</v>
      </c>
      <c r="K200" s="302">
        <v>4.44857489381537</v>
      </c>
      <c r="L200" s="302">
        <f t="shared" si="63"/>
        <v>8.2512545984821077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2.5689018628231626</v>
      </c>
      <c r="C201" s="302">
        <v>0.61339240074635304</v>
      </c>
      <c r="D201" s="302">
        <f t="shared" si="61"/>
        <v>3.1822942635695157</v>
      </c>
      <c r="E201" s="303"/>
      <c r="F201" s="302">
        <v>2.7250381772624261</v>
      </c>
      <c r="G201" s="302">
        <v>0.80149458172430454</v>
      </c>
      <c r="H201" s="302">
        <f t="shared" si="62"/>
        <v>3.5265327589867308</v>
      </c>
      <c r="I201" s="303"/>
      <c r="J201" s="302">
        <v>3.6275009896156138</v>
      </c>
      <c r="K201" s="302">
        <v>0.96991358124056182</v>
      </c>
      <c r="L201" s="302">
        <f t="shared" si="63"/>
        <v>4.5974145708561753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3.9830550030282619</v>
      </c>
      <c r="C202" s="302">
        <v>2.9694772144744919</v>
      </c>
      <c r="D202" s="302">
        <f t="shared" si="61"/>
        <v>6.9525322175027533</v>
      </c>
      <c r="E202" s="303"/>
      <c r="F202" s="302">
        <v>4.6697976872393214</v>
      </c>
      <c r="G202" s="302">
        <v>3.3991587427445156</v>
      </c>
      <c r="H202" s="302">
        <f t="shared" si="62"/>
        <v>8.068956429983837</v>
      </c>
      <c r="I202" s="303"/>
      <c r="J202" s="302">
        <v>6.3718154951503587</v>
      </c>
      <c r="K202" s="302">
        <v>4.4573011243677403</v>
      </c>
      <c r="L202" s="302">
        <f t="shared" si="63"/>
        <v>10.8291166195181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0.39397241500533353</v>
      </c>
      <c r="C203" s="302">
        <v>1.4516471274849678</v>
      </c>
      <c r="D203" s="302">
        <f t="shared" si="61"/>
        <v>1.8456195424903012</v>
      </c>
      <c r="E203" s="303"/>
      <c r="F203" s="302">
        <v>0.37389799931916173</v>
      </c>
      <c r="G203" s="302">
        <v>1.9151222167612167</v>
      </c>
      <c r="H203" s="302">
        <f t="shared" si="62"/>
        <v>2.2890202160803783</v>
      </c>
      <c r="I203" s="303"/>
      <c r="J203" s="302">
        <v>1.1417198714081647</v>
      </c>
      <c r="K203" s="302">
        <v>2.7824141474665636</v>
      </c>
      <c r="L203" s="302">
        <f t="shared" si="63"/>
        <v>3.924134018874728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17.157338910714714</v>
      </c>
      <c r="C204" s="302">
        <v>10.053939164216214</v>
      </c>
      <c r="D204" s="302">
        <f t="shared" si="61"/>
        <v>27.211278074930927</v>
      </c>
      <c r="E204" s="303"/>
      <c r="F204" s="302">
        <v>19.438430076525979</v>
      </c>
      <c r="G204" s="302">
        <v>12.597015061655236</v>
      </c>
      <c r="H204" s="302">
        <f t="shared" si="62"/>
        <v>32.035445138181217</v>
      </c>
      <c r="I204" s="303"/>
      <c r="J204" s="302">
        <v>21.662575529626203</v>
      </c>
      <c r="K204" s="302">
        <v>14.225555822994266</v>
      </c>
      <c r="L204" s="302">
        <f t="shared" si="63"/>
        <v>35.888131352620469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37.088321276441704</v>
      </c>
      <c r="C206" s="311">
        <f t="shared" ref="C206:D206" si="64">SUM(C196:C204)</f>
        <v>31.664678723558186</v>
      </c>
      <c r="D206" s="311">
        <f t="shared" si="64"/>
        <v>68.752999999999886</v>
      </c>
      <c r="E206" s="311"/>
      <c r="F206" s="311">
        <f t="shared" ref="F206:H206" si="65">SUM(F196:F204)</f>
        <v>42.570752295151053</v>
      </c>
      <c r="G206" s="311">
        <f t="shared" si="65"/>
        <v>36.022247704848915</v>
      </c>
      <c r="H206" s="311">
        <f t="shared" si="65"/>
        <v>78.592999999999975</v>
      </c>
      <c r="I206" s="311"/>
      <c r="J206" s="311">
        <f t="shared" ref="J206:L206" si="66">SUM(J196:J204)</f>
        <v>52.166974771329663</v>
      </c>
      <c r="K206" s="311">
        <f t="shared" si="66"/>
        <v>44.000025228670253</v>
      </c>
      <c r="L206" s="311">
        <f t="shared" si="66"/>
        <v>96.166999999999916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0.16746849149738646</v>
      </c>
      <c r="C213" s="302">
        <v>0.40382583222760071</v>
      </c>
      <c r="D213" s="302">
        <f>SUM(B213:C213)</f>
        <v>0.57129432372498723</v>
      </c>
      <c r="E213" s="303"/>
      <c r="F213" s="302">
        <v>0.25240744060438114</v>
      </c>
      <c r="G213" s="302">
        <v>0.49857498699328889</v>
      </c>
      <c r="H213" s="302">
        <f>SUM(F213:G213)</f>
        <v>0.75098242759766998</v>
      </c>
      <c r="I213" s="303"/>
      <c r="J213" s="302">
        <v>0.25654566619972102</v>
      </c>
      <c r="K213" s="302">
        <v>0.53929251551841628</v>
      </c>
      <c r="L213" s="302">
        <f>SUM(J213:K213)</f>
        <v>0.79583818171813725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0.30936438079914175</v>
      </c>
      <c r="C214" s="302">
        <v>0.51874872001894523</v>
      </c>
      <c r="D214" s="302">
        <f t="shared" ref="D214:D221" si="67">SUM(B214:C214)</f>
        <v>0.82811310081808698</v>
      </c>
      <c r="E214" s="303"/>
      <c r="F214" s="302">
        <v>0.47161084668631142</v>
      </c>
      <c r="G214" s="302">
        <v>0.69558593653236467</v>
      </c>
      <c r="H214" s="302">
        <f t="shared" ref="H214:H221" si="68">SUM(F214:G214)</f>
        <v>1.167196783218676</v>
      </c>
      <c r="I214" s="303"/>
      <c r="J214" s="302">
        <v>0.50806252671275598</v>
      </c>
      <c r="K214" s="302">
        <v>0.75797449210583645</v>
      </c>
      <c r="L214" s="302">
        <f t="shared" ref="L214:L221" si="69">SUM(J214:K214)</f>
        <v>1.2660370188185923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0.55228842521904309</v>
      </c>
      <c r="C215" s="302">
        <v>0.52650790662681202</v>
      </c>
      <c r="D215" s="302">
        <f t="shared" si="67"/>
        <v>1.0787963318458551</v>
      </c>
      <c r="E215" s="303"/>
      <c r="F215" s="302">
        <v>0.788601434227027</v>
      </c>
      <c r="G215" s="302">
        <v>0.57080120217628927</v>
      </c>
      <c r="H215" s="302">
        <f t="shared" si="68"/>
        <v>1.3594026364033163</v>
      </c>
      <c r="I215" s="303"/>
      <c r="J215" s="302">
        <v>0.76660740523100301</v>
      </c>
      <c r="K215" s="302">
        <v>0.51236231927993547</v>
      </c>
      <c r="L215" s="302">
        <f t="shared" si="69"/>
        <v>1.2789697245109384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0.30311152323500701</v>
      </c>
      <c r="C216" s="302">
        <v>8.9200281956441696E-2</v>
      </c>
      <c r="D216" s="302">
        <f t="shared" si="67"/>
        <v>0.3923118051914487</v>
      </c>
      <c r="E216" s="303"/>
      <c r="F216" s="302">
        <v>0.33476512763029526</v>
      </c>
      <c r="G216" s="302">
        <v>0.1279617625269876</v>
      </c>
      <c r="H216" s="302">
        <f t="shared" si="68"/>
        <v>0.46272689015728286</v>
      </c>
      <c r="I216" s="303"/>
      <c r="J216" s="302">
        <v>0.21069572019622332</v>
      </c>
      <c r="K216" s="302">
        <v>0.10165528649177645</v>
      </c>
      <c r="L216" s="302">
        <f t="shared" si="69"/>
        <v>0.31235100668799975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6.7653606491990703E-2</v>
      </c>
      <c r="C217" s="302">
        <v>0.43720616638726406</v>
      </c>
      <c r="D217" s="302">
        <f t="shared" si="67"/>
        <v>0.50485977287925476</v>
      </c>
      <c r="E217" s="303"/>
      <c r="F217" s="302">
        <v>9.0770033962571037E-2</v>
      </c>
      <c r="G217" s="302">
        <v>0.36917391018480333</v>
      </c>
      <c r="H217" s="302">
        <f t="shared" si="68"/>
        <v>0.45994394414737438</v>
      </c>
      <c r="I217" s="303"/>
      <c r="J217" s="302">
        <v>0.12261183687664538</v>
      </c>
      <c r="K217" s="302">
        <v>0.30443507984582974</v>
      </c>
      <c r="L217" s="302">
        <f t="shared" si="69"/>
        <v>0.42704691672247513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0.15240842580977002</v>
      </c>
      <c r="C218" s="302">
        <v>7.0219922024229983E-2</v>
      </c>
      <c r="D218" s="302">
        <f t="shared" si="67"/>
        <v>0.22262834783399998</v>
      </c>
      <c r="E218" s="303"/>
      <c r="F218" s="302">
        <v>0.15808804839253543</v>
      </c>
      <c r="G218" s="302">
        <v>8.9165157572517348E-2</v>
      </c>
      <c r="H218" s="302">
        <f t="shared" si="68"/>
        <v>0.24725320596505279</v>
      </c>
      <c r="I218" s="303"/>
      <c r="J218" s="302">
        <v>0.14754562230773033</v>
      </c>
      <c r="K218" s="302">
        <v>9.8083846565755237E-2</v>
      </c>
      <c r="L218" s="302">
        <f t="shared" si="69"/>
        <v>0.24562946887348558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0.1086288600699169</v>
      </c>
      <c r="C219" s="302">
        <v>0.10121273311760669</v>
      </c>
      <c r="D219" s="302">
        <f t="shared" si="67"/>
        <v>0.2098415931875236</v>
      </c>
      <c r="E219" s="303"/>
      <c r="F219" s="302">
        <v>0.1161006226803587</v>
      </c>
      <c r="G219" s="302">
        <v>0.11695729694505176</v>
      </c>
      <c r="H219" s="302">
        <f t="shared" si="68"/>
        <v>0.23305791962541045</v>
      </c>
      <c r="I219" s="303"/>
      <c r="J219" s="302">
        <v>0.10016156903132449</v>
      </c>
      <c r="K219" s="302">
        <v>0.13562054239271626</v>
      </c>
      <c r="L219" s="302">
        <f t="shared" si="69"/>
        <v>0.23578211142404076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1.8934067031478534E-2</v>
      </c>
      <c r="C220" s="302">
        <v>8.7442935347862918E-2</v>
      </c>
      <c r="D220" s="302">
        <f t="shared" si="67"/>
        <v>0.10637700237934145</v>
      </c>
      <c r="E220" s="303"/>
      <c r="F220" s="302">
        <v>1.9365593842686355E-2</v>
      </c>
      <c r="G220" s="302">
        <v>0.11013647760190945</v>
      </c>
      <c r="H220" s="302">
        <f t="shared" si="68"/>
        <v>0.1295020714445958</v>
      </c>
      <c r="I220" s="303"/>
      <c r="J220" s="302">
        <v>1.3832068475781027E-2</v>
      </c>
      <c r="K220" s="302">
        <v>0.1072740953546959</v>
      </c>
      <c r="L220" s="302">
        <f t="shared" si="69"/>
        <v>0.12110616383047693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0.17532622881686477</v>
      </c>
      <c r="C221" s="302">
        <v>0.31045149332263555</v>
      </c>
      <c r="D221" s="302">
        <f t="shared" si="67"/>
        <v>0.48577772213950032</v>
      </c>
      <c r="E221" s="303"/>
      <c r="F221" s="302">
        <v>0.14598319898932471</v>
      </c>
      <c r="G221" s="302">
        <v>0.32095092245129941</v>
      </c>
      <c r="H221" s="302">
        <f t="shared" si="68"/>
        <v>0.46693412144062413</v>
      </c>
      <c r="I221" s="303"/>
      <c r="J221" s="302">
        <v>0.11272462839609478</v>
      </c>
      <c r="K221" s="302">
        <v>0.26051477901775888</v>
      </c>
      <c r="L221" s="302">
        <f t="shared" si="69"/>
        <v>0.37323940741385364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1.8551840089705993</v>
      </c>
      <c r="C223" s="311">
        <f t="shared" ref="C223:D223" si="70">SUM(C213:C221)</f>
        <v>2.5448159910293988</v>
      </c>
      <c r="D223" s="311">
        <f t="shared" si="70"/>
        <v>4.3999999999999977</v>
      </c>
      <c r="E223" s="311"/>
      <c r="F223" s="311">
        <f t="shared" ref="F223:H223" si="71">SUM(F213:F221)</f>
        <v>2.3776923470154911</v>
      </c>
      <c r="G223" s="311">
        <f t="shared" si="71"/>
        <v>2.8993076529845112</v>
      </c>
      <c r="H223" s="311">
        <f t="shared" si="71"/>
        <v>5.2770000000000019</v>
      </c>
      <c r="I223" s="311"/>
      <c r="J223" s="311">
        <f t="shared" ref="J223:L223" si="72">SUM(J213:J221)</f>
        <v>2.2387870434272794</v>
      </c>
      <c r="K223" s="311">
        <f t="shared" si="72"/>
        <v>2.8172129565727211</v>
      </c>
      <c r="L223" s="311">
        <f t="shared" si="72"/>
        <v>5.0560000000000009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0.66153156650200284</v>
      </c>
      <c r="C230" s="302">
        <v>2.0697650043959008</v>
      </c>
      <c r="D230" s="302">
        <f>SUM(B230:C230)</f>
        <v>2.7312965708979036</v>
      </c>
      <c r="E230" s="303"/>
      <c r="F230" s="302">
        <v>0.58471223340827305</v>
      </c>
      <c r="G230" s="302">
        <v>1.7085393089456089</v>
      </c>
      <c r="H230" s="302">
        <f>SUM(F230:G230)</f>
        <v>2.293251542353882</v>
      </c>
      <c r="I230" s="303"/>
      <c r="J230" s="302">
        <v>0.71412136779914315</v>
      </c>
      <c r="K230" s="302">
        <v>1.8138785230907715</v>
      </c>
      <c r="L230" s="302">
        <f>SUM(J230:K230)</f>
        <v>2.5279998908899146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1.2341093806958865</v>
      </c>
      <c r="C231" s="302">
        <v>5.9017887754609983</v>
      </c>
      <c r="D231" s="302">
        <f t="shared" ref="D231:D238" si="73">SUM(B231:C231)</f>
        <v>7.1358981561568848</v>
      </c>
      <c r="E231" s="303"/>
      <c r="F231" s="302">
        <v>1.2138733112170046</v>
      </c>
      <c r="G231" s="302">
        <v>5.1048118430134348</v>
      </c>
      <c r="H231" s="302">
        <f t="shared" ref="H231:H238" si="74">SUM(F231:G231)</f>
        <v>6.3186851542304394</v>
      </c>
      <c r="I231" s="303"/>
      <c r="J231" s="302">
        <v>1.5676903493905094</v>
      </c>
      <c r="K231" s="302">
        <v>5.8972512967305173</v>
      </c>
      <c r="L231" s="302">
        <f t="shared" ref="L231:L238" si="75">SUM(J231:K231)</f>
        <v>7.4649416461210265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0.95055950417640434</v>
      </c>
      <c r="C232" s="302">
        <v>1.9676391675414484</v>
      </c>
      <c r="D232" s="302">
        <f t="shared" si="73"/>
        <v>2.9181986717178527</v>
      </c>
      <c r="E232" s="303"/>
      <c r="F232" s="302">
        <v>0.80840754141574089</v>
      </c>
      <c r="G232" s="302">
        <v>1.6380820917234318</v>
      </c>
      <c r="H232" s="302">
        <f t="shared" si="74"/>
        <v>2.4464896331391728</v>
      </c>
      <c r="I232" s="303"/>
      <c r="J232" s="302">
        <v>0.90930627931687624</v>
      </c>
      <c r="K232" s="302">
        <v>1.6840516126802285</v>
      </c>
      <c r="L232" s="302">
        <f t="shared" si="75"/>
        <v>2.5933578919971048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0.89355783614555184</v>
      </c>
      <c r="C233" s="302">
        <v>0.3390146363811809</v>
      </c>
      <c r="D233" s="302">
        <f t="shared" si="73"/>
        <v>1.2325724725267326</v>
      </c>
      <c r="E233" s="303"/>
      <c r="F233" s="302">
        <v>0.56240502712363627</v>
      </c>
      <c r="G233" s="302">
        <v>0.28999234617234487</v>
      </c>
      <c r="H233" s="302">
        <f t="shared" si="74"/>
        <v>0.85239737329598109</v>
      </c>
      <c r="I233" s="303"/>
      <c r="J233" s="302">
        <v>0.4301316161682488</v>
      </c>
      <c r="K233" s="302">
        <v>0.28465053651029953</v>
      </c>
      <c r="L233" s="302">
        <f t="shared" si="75"/>
        <v>0.71478215267854828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6.8644305009463752E-2</v>
      </c>
      <c r="C234" s="302">
        <v>1.3936229351826444</v>
      </c>
      <c r="D234" s="302">
        <f t="shared" si="73"/>
        <v>1.4622672401921082</v>
      </c>
      <c r="E234" s="303"/>
      <c r="F234" s="302">
        <v>5.7029951911792068E-2</v>
      </c>
      <c r="G234" s="302">
        <v>0.74617623182888637</v>
      </c>
      <c r="H234" s="302">
        <f t="shared" si="74"/>
        <v>0.80320618374067843</v>
      </c>
      <c r="I234" s="303"/>
      <c r="J234" s="302">
        <v>9.7582889463115732E-2</v>
      </c>
      <c r="K234" s="302">
        <v>0.70247729394098468</v>
      </c>
      <c r="L234" s="302">
        <f t="shared" si="75"/>
        <v>0.80006018340410046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0.28803701672317927</v>
      </c>
      <c r="C235" s="302">
        <v>0.27303419864428097</v>
      </c>
      <c r="D235" s="302">
        <f t="shared" si="73"/>
        <v>0.56107121536746019</v>
      </c>
      <c r="E235" s="303"/>
      <c r="F235" s="302">
        <v>0.17877270121169853</v>
      </c>
      <c r="G235" s="302">
        <v>0.21323619069346539</v>
      </c>
      <c r="H235" s="302">
        <f t="shared" si="74"/>
        <v>0.39200889190516391</v>
      </c>
      <c r="I235" s="303"/>
      <c r="J235" s="302">
        <v>0.22567822898709144</v>
      </c>
      <c r="K235" s="302">
        <v>0.33357514423036461</v>
      </c>
      <c r="L235" s="302">
        <f t="shared" si="75"/>
        <v>0.55925337321745605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0.41474418527772816</v>
      </c>
      <c r="C236" s="302">
        <v>0.36020020056822211</v>
      </c>
      <c r="D236" s="302">
        <f t="shared" si="73"/>
        <v>0.77494438584595027</v>
      </c>
      <c r="E236" s="303"/>
      <c r="F236" s="302">
        <v>0.23789433871250742</v>
      </c>
      <c r="G236" s="302">
        <v>0.25769907562779837</v>
      </c>
      <c r="H236" s="302">
        <f t="shared" si="74"/>
        <v>0.49559341434030579</v>
      </c>
      <c r="I236" s="303"/>
      <c r="J236" s="302">
        <v>0.27419570006968952</v>
      </c>
      <c r="K236" s="302">
        <v>0.37877637854475626</v>
      </c>
      <c r="L236" s="302">
        <f t="shared" si="75"/>
        <v>0.65297207861444573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6.7626813341175637E-2</v>
      </c>
      <c r="C237" s="302">
        <v>0.21514520459041342</v>
      </c>
      <c r="D237" s="302">
        <f t="shared" si="73"/>
        <v>0.28277201793158907</v>
      </c>
      <c r="E237" s="303"/>
      <c r="F237" s="302">
        <v>3.5301392459464398E-2</v>
      </c>
      <c r="G237" s="302">
        <v>0.1518802901600653</v>
      </c>
      <c r="H237" s="302">
        <f t="shared" si="74"/>
        <v>0.18718168261952969</v>
      </c>
      <c r="I237" s="303"/>
      <c r="J237" s="302">
        <v>5.1336014969886226E-2</v>
      </c>
      <c r="K237" s="302">
        <v>0.19244170621280648</v>
      </c>
      <c r="L237" s="302">
        <f t="shared" si="75"/>
        <v>0.2437777211826927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0.2944307290431904</v>
      </c>
      <c r="C238" s="302">
        <v>0.40554854032028914</v>
      </c>
      <c r="D238" s="302">
        <f t="shared" si="73"/>
        <v>0.69997926936347954</v>
      </c>
      <c r="E238" s="303"/>
      <c r="F238" s="302">
        <v>0.11609416254782208</v>
      </c>
      <c r="G238" s="302">
        <v>0.19609196182703267</v>
      </c>
      <c r="H238" s="302">
        <f t="shared" si="74"/>
        <v>0.31218612437485477</v>
      </c>
      <c r="I238" s="303"/>
      <c r="J238" s="302">
        <v>0.14610359463302869</v>
      </c>
      <c r="K238" s="302">
        <v>0.18275146726170732</v>
      </c>
      <c r="L238" s="302">
        <f t="shared" si="75"/>
        <v>0.32885506189473601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4.8732413369145826</v>
      </c>
      <c r="C240" s="311">
        <f t="shared" ref="C240:D240" si="76">SUM(C230:C238)</f>
        <v>12.925758663085379</v>
      </c>
      <c r="D240" s="311">
        <f t="shared" si="76"/>
        <v>17.798999999999957</v>
      </c>
      <c r="E240" s="311"/>
      <c r="F240" s="311">
        <f t="shared" ref="F240:H240" si="77">SUM(F230:F238)</f>
        <v>3.7944906600079391</v>
      </c>
      <c r="G240" s="311">
        <f t="shared" si="77"/>
        <v>10.306509339992068</v>
      </c>
      <c r="H240" s="311">
        <f t="shared" si="77"/>
        <v>14.101000000000006</v>
      </c>
      <c r="I240" s="311"/>
      <c r="J240" s="311">
        <f t="shared" ref="J240:L240" si="78">SUM(J230:J238)</f>
        <v>4.4161460407975888</v>
      </c>
      <c r="K240" s="311">
        <f t="shared" si="78"/>
        <v>11.469853959202437</v>
      </c>
      <c r="L240" s="311">
        <f t="shared" si="78"/>
        <v>15.886000000000024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0.66773083666222477</v>
      </c>
      <c r="C247" s="302">
        <v>1.3501255057121382</v>
      </c>
      <c r="D247" s="302">
        <f>SUM(B247:C247)</f>
        <v>2.0178563423743627</v>
      </c>
      <c r="E247" s="303"/>
      <c r="F247" s="302">
        <v>0.82054416692294196</v>
      </c>
      <c r="G247" s="302">
        <v>1.3588470481192896</v>
      </c>
      <c r="H247" s="302">
        <f>SUM(F247:G247)</f>
        <v>2.1793912150422314</v>
      </c>
      <c r="I247" s="303"/>
      <c r="J247" s="302">
        <v>0.92334670423955145</v>
      </c>
      <c r="K247" s="302">
        <v>1.2209556301136166</v>
      </c>
      <c r="L247" s="302">
        <f>SUM(J247:K247)</f>
        <v>2.144302334353168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0.78399240900870837</v>
      </c>
      <c r="C248" s="302">
        <v>1.5370701072451656</v>
      </c>
      <c r="D248" s="302">
        <f t="shared" ref="D248:D255" si="79">SUM(B248:C248)</f>
        <v>2.3210625162538738</v>
      </c>
      <c r="E248" s="303"/>
      <c r="F248" s="302">
        <v>1.1120108625950118</v>
      </c>
      <c r="G248" s="302">
        <v>1.7556947906561691</v>
      </c>
      <c r="H248" s="302">
        <f t="shared" ref="H248:H255" si="80">SUM(F248:G248)</f>
        <v>2.8677056532511811</v>
      </c>
      <c r="I248" s="303"/>
      <c r="J248" s="302">
        <v>1.3180507490336788</v>
      </c>
      <c r="K248" s="302">
        <v>1.9689822416931884</v>
      </c>
      <c r="L248" s="302">
        <f t="shared" ref="L248:L255" si="81">SUM(J248:K248)</f>
        <v>3.2870329907268672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1.0681130069230544</v>
      </c>
      <c r="C249" s="302">
        <v>1.555707155985574</v>
      </c>
      <c r="D249" s="302">
        <f t="shared" si="79"/>
        <v>2.6238201629086282</v>
      </c>
      <c r="E249" s="303"/>
      <c r="F249" s="302">
        <v>1.249477021926493</v>
      </c>
      <c r="G249" s="302">
        <v>1.5462797031816222</v>
      </c>
      <c r="H249" s="302">
        <f t="shared" si="80"/>
        <v>2.7957567251081152</v>
      </c>
      <c r="I249" s="303"/>
      <c r="J249" s="302">
        <v>1.2343485339325844</v>
      </c>
      <c r="K249" s="302">
        <v>1.2869963904224753</v>
      </c>
      <c r="L249" s="302">
        <f t="shared" si="81"/>
        <v>2.5213449243550596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2.5089751842995582</v>
      </c>
      <c r="C250" s="302">
        <v>0.85301602574185131</v>
      </c>
      <c r="D250" s="302">
        <f t="shared" si="79"/>
        <v>3.3619912100414098</v>
      </c>
      <c r="E250" s="303"/>
      <c r="F250" s="302">
        <v>2.3189245493049184</v>
      </c>
      <c r="G250" s="302">
        <v>0.84493550900548064</v>
      </c>
      <c r="H250" s="302">
        <f t="shared" si="80"/>
        <v>3.1638600583103988</v>
      </c>
      <c r="I250" s="303"/>
      <c r="J250" s="302">
        <v>1.5727283788045652</v>
      </c>
      <c r="K250" s="302">
        <v>0.70689097244419241</v>
      </c>
      <c r="L250" s="302">
        <f t="shared" si="81"/>
        <v>2.2796193512487575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3.0651673054674127E-2</v>
      </c>
      <c r="C251" s="302">
        <v>0.20645607970355656</v>
      </c>
      <c r="D251" s="302">
        <f t="shared" si="79"/>
        <v>0.23710775275823068</v>
      </c>
      <c r="E251" s="303"/>
      <c r="F251" s="302">
        <v>3.2944005596471433E-2</v>
      </c>
      <c r="G251" s="302">
        <v>0.1204081234951324</v>
      </c>
      <c r="H251" s="302">
        <f t="shared" si="80"/>
        <v>0.15335212909160384</v>
      </c>
      <c r="I251" s="303"/>
      <c r="J251" s="302">
        <v>5.0799669231649504E-2</v>
      </c>
      <c r="K251" s="302">
        <v>0.10192640165338125</v>
      </c>
      <c r="L251" s="302">
        <f t="shared" si="81"/>
        <v>0.15272607088503076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3.7572551423282356E-2</v>
      </c>
      <c r="C252" s="302">
        <v>4.8437879194660027E-2</v>
      </c>
      <c r="D252" s="302">
        <f t="shared" si="79"/>
        <v>8.6010430617942391E-2</v>
      </c>
      <c r="E252" s="303"/>
      <c r="F252" s="302">
        <v>4.5039818542465852E-2</v>
      </c>
      <c r="G252" s="302">
        <v>4.4771381806051447E-2</v>
      </c>
      <c r="H252" s="302">
        <f t="shared" si="80"/>
        <v>8.9811200348517306E-2</v>
      </c>
      <c r="I252" s="303"/>
      <c r="J252" s="302">
        <v>4.5892837853012819E-2</v>
      </c>
      <c r="K252" s="302">
        <v>5.6629662397658459E-2</v>
      </c>
      <c r="L252" s="302">
        <f t="shared" si="81"/>
        <v>0.10252250025067128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0.53853389775732874</v>
      </c>
      <c r="C253" s="302">
        <v>0.32002957650976466</v>
      </c>
      <c r="D253" s="302">
        <f t="shared" si="79"/>
        <v>0.85856347426709334</v>
      </c>
      <c r="E253" s="303"/>
      <c r="F253" s="302">
        <v>0.55583017785247468</v>
      </c>
      <c r="G253" s="302">
        <v>0.26598219517927862</v>
      </c>
      <c r="H253" s="302">
        <f t="shared" si="80"/>
        <v>0.82181237303175325</v>
      </c>
      <c r="I253" s="303"/>
      <c r="J253" s="302">
        <v>0.57128961713221926</v>
      </c>
      <c r="K253" s="302">
        <v>0.30302514031639088</v>
      </c>
      <c r="L253" s="302">
        <f t="shared" si="81"/>
        <v>0.87431475744861009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2.4540818609648903E-2</v>
      </c>
      <c r="C254" s="302">
        <v>7.3205603332800046E-2</v>
      </c>
      <c r="D254" s="302">
        <f t="shared" si="79"/>
        <v>9.7746421942448952E-2</v>
      </c>
      <c r="E254" s="303"/>
      <c r="F254" s="302">
        <v>1.9232304770876098E-2</v>
      </c>
      <c r="G254" s="302">
        <v>4.8479736854697732E-2</v>
      </c>
      <c r="H254" s="302">
        <f t="shared" si="80"/>
        <v>6.7712041625573829E-2</v>
      </c>
      <c r="I254" s="303"/>
      <c r="J254" s="302">
        <v>3.1171248067790328E-2</v>
      </c>
      <c r="K254" s="302">
        <v>5.8430547419852159E-2</v>
      </c>
      <c r="L254" s="302">
        <f t="shared" si="81"/>
        <v>8.9601795487642494E-2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8.2398552987244467E-2</v>
      </c>
      <c r="C255" s="302">
        <v>0.1244431358487627</v>
      </c>
      <c r="D255" s="302">
        <f t="shared" si="79"/>
        <v>0.20684168883600718</v>
      </c>
      <c r="E255" s="303"/>
      <c r="F255" s="302">
        <v>6.994554325404162E-2</v>
      </c>
      <c r="G255" s="302">
        <v>8.3653060936579565E-2</v>
      </c>
      <c r="H255" s="302">
        <f t="shared" si="80"/>
        <v>0.15359860419062119</v>
      </c>
      <c r="I255" s="303"/>
      <c r="J255" s="302">
        <v>6.4602460932226116E-2</v>
      </c>
      <c r="K255" s="302">
        <v>7.5932814311983482E-2</v>
      </c>
      <c r="L255" s="302">
        <f t="shared" si="81"/>
        <v>0.14053527524420961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5.7425089307257249</v>
      </c>
      <c r="C257" s="311">
        <f t="shared" ref="C257:D257" si="82">SUM(C247:C255)</f>
        <v>6.0684910692742733</v>
      </c>
      <c r="D257" s="311">
        <f t="shared" si="82"/>
        <v>11.811</v>
      </c>
      <c r="E257" s="311"/>
      <c r="F257" s="311">
        <f t="shared" ref="F257:H257" si="83">SUM(F247:F255)</f>
        <v>6.2239484507656941</v>
      </c>
      <c r="G257" s="311">
        <f t="shared" si="83"/>
        <v>6.0690515492343016</v>
      </c>
      <c r="H257" s="311">
        <f t="shared" si="83"/>
        <v>12.292999999999996</v>
      </c>
      <c r="I257" s="311"/>
      <c r="J257" s="311">
        <f t="shared" ref="J257:L257" si="84">SUM(J247:J255)</f>
        <v>5.8122301992272778</v>
      </c>
      <c r="K257" s="311">
        <f t="shared" si="84"/>
        <v>5.7797698007727387</v>
      </c>
      <c r="L257" s="311">
        <f t="shared" si="84"/>
        <v>11.592000000000017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1.2548807380719003</v>
      </c>
      <c r="C264" s="302">
        <v>1.9252092758626445</v>
      </c>
      <c r="D264" s="302">
        <f>SUM(B264:C264)</f>
        <v>3.1800900139345449</v>
      </c>
      <c r="E264" s="303"/>
      <c r="F264" s="302">
        <v>1.465551844159616</v>
      </c>
      <c r="G264" s="302">
        <v>2.1477458273735421</v>
      </c>
      <c r="H264" s="302">
        <f>SUM(F264:G264)</f>
        <v>3.6132976715331582</v>
      </c>
      <c r="I264" s="303"/>
      <c r="J264" s="302">
        <v>1.5742841102652845</v>
      </c>
      <c r="K264" s="302">
        <v>2.1309141286864381</v>
      </c>
      <c r="L264" s="302">
        <f>SUM(J264:K264)</f>
        <v>3.7051982389517226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1.0591247698145947</v>
      </c>
      <c r="C265" s="302">
        <v>1.0567688294399449</v>
      </c>
      <c r="D265" s="302">
        <f t="shared" ref="D265:D272" si="85">SUM(B265:C265)</f>
        <v>2.1158935992545396</v>
      </c>
      <c r="E265" s="303"/>
      <c r="F265" s="302">
        <v>1.6032270507670474</v>
      </c>
      <c r="G265" s="302">
        <v>1.4863271141303587</v>
      </c>
      <c r="H265" s="302">
        <f t="shared" ref="H265:H272" si="86">SUM(F265:G265)</f>
        <v>3.0895541648974061</v>
      </c>
      <c r="I265" s="303"/>
      <c r="J265" s="302">
        <v>1.6468017153330607</v>
      </c>
      <c r="K265" s="302">
        <v>1.3939073653203253</v>
      </c>
      <c r="L265" s="302">
        <f t="shared" ref="L265:L272" si="87">SUM(J265:K265)</f>
        <v>3.0407090806533859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1.1094083200271359</v>
      </c>
      <c r="C266" s="302">
        <v>0.98216122790837812</v>
      </c>
      <c r="D266" s="302">
        <f t="shared" si="85"/>
        <v>2.0915695479355141</v>
      </c>
      <c r="E266" s="303"/>
      <c r="F266" s="302">
        <v>1.5043402986016434</v>
      </c>
      <c r="G266" s="302">
        <v>1.1582892723547971</v>
      </c>
      <c r="H266" s="302">
        <f t="shared" si="86"/>
        <v>2.6626295709564403</v>
      </c>
      <c r="I266" s="303"/>
      <c r="J266" s="302">
        <v>1.4699428370712544</v>
      </c>
      <c r="K266" s="302">
        <v>0.88187015057524631</v>
      </c>
      <c r="L266" s="302">
        <f t="shared" si="87"/>
        <v>2.3518129876465008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2.9313400377811156</v>
      </c>
      <c r="C267" s="302">
        <v>0.25528821264591811</v>
      </c>
      <c r="D267" s="302">
        <f t="shared" si="85"/>
        <v>3.1866282504270336</v>
      </c>
      <c r="E267" s="303"/>
      <c r="F267" s="302">
        <v>2.5097419366687865</v>
      </c>
      <c r="G267" s="302">
        <v>0.27856520927127532</v>
      </c>
      <c r="H267" s="302">
        <f t="shared" si="86"/>
        <v>2.7883071459400619</v>
      </c>
      <c r="I267" s="303"/>
      <c r="J267" s="302">
        <v>1.6669953279647658</v>
      </c>
      <c r="K267" s="302">
        <v>0.23140080703288865</v>
      </c>
      <c r="L267" s="302">
        <f t="shared" si="87"/>
        <v>1.8983961349976544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0.28864396876161613</v>
      </c>
      <c r="C268" s="302">
        <v>1.353757097168127</v>
      </c>
      <c r="D268" s="302">
        <f t="shared" si="85"/>
        <v>1.642401065929743</v>
      </c>
      <c r="E268" s="303"/>
      <c r="F268" s="302">
        <v>0.24777946154803443</v>
      </c>
      <c r="G268" s="302">
        <v>0.96962541504390953</v>
      </c>
      <c r="H268" s="302">
        <f t="shared" si="86"/>
        <v>1.2174048765919441</v>
      </c>
      <c r="I268" s="303"/>
      <c r="J268" s="302">
        <v>0.38796213441850519</v>
      </c>
      <c r="K268" s="302">
        <v>0.89769825118374413</v>
      </c>
      <c r="L268" s="302">
        <f t="shared" si="87"/>
        <v>1.2856603856022493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0.3910537990342538</v>
      </c>
      <c r="C269" s="302">
        <v>0.26677772333219985</v>
      </c>
      <c r="D269" s="302">
        <f t="shared" si="85"/>
        <v>0.6578315223664537</v>
      </c>
      <c r="E269" s="303"/>
      <c r="F269" s="302">
        <v>0.39959301103113382</v>
      </c>
      <c r="G269" s="302">
        <v>0.25676500340789193</v>
      </c>
      <c r="H269" s="302">
        <f t="shared" si="86"/>
        <v>0.65635801443902575</v>
      </c>
      <c r="I269" s="303"/>
      <c r="J269" s="302">
        <v>0.43100516165689906</v>
      </c>
      <c r="K269" s="302">
        <v>0.26133319852052228</v>
      </c>
      <c r="L269" s="302">
        <f t="shared" si="87"/>
        <v>0.69233836017742134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1.1957169333445314</v>
      </c>
      <c r="C270" s="302">
        <v>0.55625320682433921</v>
      </c>
      <c r="D270" s="302">
        <f t="shared" si="85"/>
        <v>1.7519701401688708</v>
      </c>
      <c r="E270" s="303"/>
      <c r="F270" s="302">
        <v>1.0799633683598424</v>
      </c>
      <c r="G270" s="302">
        <v>0.43319691751968237</v>
      </c>
      <c r="H270" s="302">
        <f t="shared" si="86"/>
        <v>1.5131602858795248</v>
      </c>
      <c r="I270" s="303"/>
      <c r="J270" s="302">
        <v>0.93783824535723392</v>
      </c>
      <c r="K270" s="302">
        <v>0.34737086270058498</v>
      </c>
      <c r="L270" s="302">
        <f t="shared" si="87"/>
        <v>1.285209108057819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4.0864354395792085E-2</v>
      </c>
      <c r="C271" s="302">
        <v>0.23130697445187018</v>
      </c>
      <c r="D271" s="302">
        <f t="shared" si="85"/>
        <v>0.27217132884766226</v>
      </c>
      <c r="E271" s="303"/>
      <c r="F271" s="302">
        <v>3.6768389731576707E-2</v>
      </c>
      <c r="G271" s="302">
        <v>0.21969346467219064</v>
      </c>
      <c r="H271" s="302">
        <f t="shared" si="86"/>
        <v>0.25646185440376734</v>
      </c>
      <c r="I271" s="303"/>
      <c r="J271" s="302">
        <v>6.4409491924198536E-2</v>
      </c>
      <c r="K271" s="302">
        <v>0.17951672283918152</v>
      </c>
      <c r="L271" s="302">
        <f t="shared" si="87"/>
        <v>0.24392621476338006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0.38951297713322425</v>
      </c>
      <c r="C272" s="302">
        <v>0.29793155400241872</v>
      </c>
      <c r="D272" s="302">
        <f t="shared" si="85"/>
        <v>0.68744453113564297</v>
      </c>
      <c r="E272" s="303"/>
      <c r="F272" s="302">
        <v>0.25966632038925891</v>
      </c>
      <c r="G272" s="302">
        <v>0.24716009496938557</v>
      </c>
      <c r="H272" s="302">
        <f t="shared" si="86"/>
        <v>0.50682641535864448</v>
      </c>
      <c r="I272" s="303"/>
      <c r="J272" s="302">
        <v>0.22300319154919765</v>
      </c>
      <c r="K272" s="302">
        <v>0.186746297600658</v>
      </c>
      <c r="L272" s="302">
        <f t="shared" si="87"/>
        <v>0.40974948914985565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8.6605458983641643</v>
      </c>
      <c r="C274" s="311">
        <f t="shared" ref="C274:D274" si="88">SUM(C264:C272)</f>
        <v>6.9254541016358395</v>
      </c>
      <c r="D274" s="311">
        <f t="shared" si="88"/>
        <v>15.586000000000004</v>
      </c>
      <c r="E274" s="311"/>
      <c r="F274" s="311">
        <f t="shared" ref="F274:H274" si="89">SUM(F264:F272)</f>
        <v>9.1066316812569408</v>
      </c>
      <c r="G274" s="311">
        <f t="shared" si="89"/>
        <v>7.1973683187430328</v>
      </c>
      <c r="H274" s="311">
        <f t="shared" si="89"/>
        <v>16.303999999999974</v>
      </c>
      <c r="I274" s="311"/>
      <c r="J274" s="311">
        <f t="shared" ref="J274:L274" si="90">SUM(J264:J272)</f>
        <v>8.4022422155404008</v>
      </c>
      <c r="K274" s="311">
        <f t="shared" si="90"/>
        <v>6.5107577844595905</v>
      </c>
      <c r="L274" s="311">
        <f t="shared" si="90"/>
        <v>14.91299999999999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2.585684487282244</v>
      </c>
      <c r="C281" s="302">
        <v>6.152033031912536</v>
      </c>
      <c r="D281" s="302">
        <f>SUM(B281:C281)</f>
        <v>8.7377175191947796</v>
      </c>
      <c r="E281" s="303"/>
      <c r="F281" s="302">
        <v>3.6238372315440928</v>
      </c>
      <c r="G281" s="302">
        <v>5.4040796736095675</v>
      </c>
      <c r="H281" s="302">
        <f>SUM(F281:G281)</f>
        <v>9.0279169051536599</v>
      </c>
      <c r="I281" s="303"/>
      <c r="J281" s="302">
        <v>4.6543572751337958</v>
      </c>
      <c r="K281" s="302">
        <v>6.197571228959994</v>
      </c>
      <c r="L281" s="302">
        <f>SUM(J281:K281)</f>
        <v>10.85192850409379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6.622058191568307</v>
      </c>
      <c r="C282" s="302">
        <v>16.304128215907642</v>
      </c>
      <c r="D282" s="302">
        <f t="shared" ref="D282:D289" si="91">SUM(B282:C282)</f>
        <v>22.926186407475949</v>
      </c>
      <c r="E282" s="303"/>
      <c r="F282" s="302">
        <v>9.4223940130051087</v>
      </c>
      <c r="G282" s="302">
        <v>14.690236486628688</v>
      </c>
      <c r="H282" s="302">
        <f t="shared" ref="H282:H289" si="92">SUM(F282:G282)</f>
        <v>24.112630499633795</v>
      </c>
      <c r="I282" s="303"/>
      <c r="J282" s="302">
        <v>12.784593366865501</v>
      </c>
      <c r="K282" s="302">
        <v>17.170912254138756</v>
      </c>
      <c r="L282" s="302">
        <f t="shared" ref="L282:L289" si="93">SUM(J282:K282)</f>
        <v>29.955505621004257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4.8089520298116044</v>
      </c>
      <c r="C283" s="302">
        <v>6.9716879346284601</v>
      </c>
      <c r="D283" s="302">
        <f t="shared" si="91"/>
        <v>11.780639964440065</v>
      </c>
      <c r="E283" s="303"/>
      <c r="F283" s="302">
        <v>5.9282718239585064</v>
      </c>
      <c r="G283" s="302">
        <v>6.227248122032421</v>
      </c>
      <c r="H283" s="302">
        <f t="shared" si="92"/>
        <v>12.155519945990928</v>
      </c>
      <c r="I283" s="303"/>
      <c r="J283" s="302">
        <v>7.4515564518115589</v>
      </c>
      <c r="K283" s="302">
        <v>6.1265752823301609</v>
      </c>
      <c r="L283" s="302">
        <f t="shared" si="93"/>
        <v>13.578131734141721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8.3454763952757158</v>
      </c>
      <c r="C284" s="302">
        <v>1.9737079469738221</v>
      </c>
      <c r="D284" s="302">
        <f t="shared" si="91"/>
        <v>10.319184342249539</v>
      </c>
      <c r="E284" s="303"/>
      <c r="F284" s="302">
        <v>8.9417685921957339</v>
      </c>
      <c r="G284" s="302">
        <v>1.7306470997419683</v>
      </c>
      <c r="H284" s="302">
        <f t="shared" si="92"/>
        <v>10.672415691937703</v>
      </c>
      <c r="I284" s="303"/>
      <c r="J284" s="302">
        <v>7.5071445735559852</v>
      </c>
      <c r="K284" s="302">
        <v>1.628741245737412</v>
      </c>
      <c r="L284" s="302">
        <f t="shared" si="93"/>
        <v>9.1358858192933976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0.22556421828561476</v>
      </c>
      <c r="C285" s="302">
        <v>2.1593627183139175</v>
      </c>
      <c r="D285" s="302">
        <f t="shared" si="91"/>
        <v>2.3849269365995323</v>
      </c>
      <c r="E285" s="303"/>
      <c r="F285" s="302">
        <v>0.26858130315490369</v>
      </c>
      <c r="G285" s="302">
        <v>1.2705942531318268</v>
      </c>
      <c r="H285" s="302">
        <f t="shared" si="92"/>
        <v>1.5391755562867306</v>
      </c>
      <c r="I285" s="303"/>
      <c r="J285" s="302">
        <v>0.57222634229860692</v>
      </c>
      <c r="K285" s="302">
        <v>1.2827787639096251</v>
      </c>
      <c r="L285" s="302">
        <f t="shared" si="93"/>
        <v>1.855005106208232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1.2986186239744022</v>
      </c>
      <c r="C286" s="302">
        <v>0.47679786342495117</v>
      </c>
      <c r="D286" s="302">
        <f t="shared" si="91"/>
        <v>1.7754164873993534</v>
      </c>
      <c r="E286" s="303"/>
      <c r="F286" s="302">
        <v>1.2037757222739851</v>
      </c>
      <c r="G286" s="302">
        <v>0.35887235547538143</v>
      </c>
      <c r="H286" s="302">
        <f t="shared" si="92"/>
        <v>1.5626480777493665</v>
      </c>
      <c r="I286" s="303"/>
      <c r="J286" s="302">
        <v>1.8611308925224832</v>
      </c>
      <c r="K286" s="302">
        <v>0.62589149066967742</v>
      </c>
      <c r="L286" s="302">
        <f t="shared" si="93"/>
        <v>2.4870223831921607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1.3406099159210079</v>
      </c>
      <c r="C287" s="302">
        <v>0.88144732868533204</v>
      </c>
      <c r="D287" s="302">
        <f t="shared" si="91"/>
        <v>2.22205724460634</v>
      </c>
      <c r="E287" s="303"/>
      <c r="F287" s="302">
        <v>1.3478405803992719</v>
      </c>
      <c r="G287" s="302">
        <v>0.71466991891101128</v>
      </c>
      <c r="H287" s="302">
        <f t="shared" si="92"/>
        <v>2.0625104993102834</v>
      </c>
      <c r="I287" s="303"/>
      <c r="J287" s="302">
        <v>1.508808376172627</v>
      </c>
      <c r="K287" s="302">
        <v>0.95451428952830442</v>
      </c>
      <c r="L287" s="302">
        <f t="shared" si="93"/>
        <v>2.4633226657009315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0.2136013381228089</v>
      </c>
      <c r="C288" s="302">
        <v>0.93665670073034335</v>
      </c>
      <c r="D288" s="302">
        <f t="shared" si="91"/>
        <v>1.1502580388531523</v>
      </c>
      <c r="E288" s="303"/>
      <c r="F288" s="302">
        <v>0.21069382102869083</v>
      </c>
      <c r="G288" s="302">
        <v>0.63207945453644243</v>
      </c>
      <c r="H288" s="302">
        <f t="shared" si="92"/>
        <v>0.84277327556513326</v>
      </c>
      <c r="I288" s="303"/>
      <c r="J288" s="302">
        <v>0.39469660402806961</v>
      </c>
      <c r="K288" s="302">
        <v>0.79825018602054088</v>
      </c>
      <c r="L288" s="302">
        <f t="shared" si="93"/>
        <v>1.1929467900486106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1.0188118293191009</v>
      </c>
      <c r="C289" s="302">
        <v>1.1668012298622366</v>
      </c>
      <c r="D289" s="302">
        <f t="shared" si="91"/>
        <v>2.1856130591813372</v>
      </c>
      <c r="E289" s="303"/>
      <c r="F289" s="302">
        <v>0.9216795196795039</v>
      </c>
      <c r="G289" s="302">
        <v>0.79873002869285981</v>
      </c>
      <c r="H289" s="302">
        <f t="shared" si="92"/>
        <v>1.7204095483723636</v>
      </c>
      <c r="I289" s="303"/>
      <c r="J289" s="302">
        <v>1.1286284373299311</v>
      </c>
      <c r="K289" s="302">
        <v>0.96462293898686935</v>
      </c>
      <c r="L289" s="302">
        <f t="shared" si="93"/>
        <v>2.0932513763168004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26.459377029560805</v>
      </c>
      <c r="C291" s="311">
        <f t="shared" ref="C291:D291" si="94">SUM(C281:C289)</f>
        <v>37.022622970439237</v>
      </c>
      <c r="D291" s="311">
        <f t="shared" si="94"/>
        <v>63.482000000000042</v>
      </c>
      <c r="E291" s="311"/>
      <c r="F291" s="311">
        <f t="shared" ref="F291:H291" si="95">SUM(F281:F289)</f>
        <v>31.868842607239799</v>
      </c>
      <c r="G291" s="311">
        <f t="shared" si="95"/>
        <v>31.827157392760164</v>
      </c>
      <c r="H291" s="311">
        <f t="shared" si="95"/>
        <v>63.69599999999997</v>
      </c>
      <c r="I291" s="311"/>
      <c r="J291" s="311">
        <f t="shared" ref="J291:L291" si="96">SUM(J281:J289)</f>
        <v>37.863142319718555</v>
      </c>
      <c r="K291" s="311">
        <f t="shared" si="96"/>
        <v>35.749857680281345</v>
      </c>
      <c r="L291" s="311">
        <f t="shared" si="96"/>
        <v>73.6129999999999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1.5052213483330938</v>
      </c>
      <c r="C298" s="302">
        <v>3.161864543784235</v>
      </c>
      <c r="D298" s="302">
        <f>SUM(B298:C298)</f>
        <v>4.6670858921173286</v>
      </c>
      <c r="E298" s="303"/>
      <c r="F298" s="302">
        <v>2.0246295136873211</v>
      </c>
      <c r="G298" s="302">
        <v>3.5188442957403931</v>
      </c>
      <c r="H298" s="302">
        <f>SUM(F298:G298)</f>
        <v>5.5434738094277147</v>
      </c>
      <c r="I298" s="303"/>
      <c r="J298" s="302">
        <v>2.5125081355966166</v>
      </c>
      <c r="K298" s="302">
        <v>4.4646728127411333</v>
      </c>
      <c r="L298" s="302">
        <f>SUM(J298:K298)</f>
        <v>6.9771809483377503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2.3106048913253088</v>
      </c>
      <c r="C299" s="302">
        <v>2.6910021516213454</v>
      </c>
      <c r="D299" s="302">
        <f t="shared" ref="D299:D306" si="97">SUM(B299:C299)</f>
        <v>5.0016070429466541</v>
      </c>
      <c r="E299" s="303"/>
      <c r="F299" s="302">
        <v>3.0833800572903236</v>
      </c>
      <c r="G299" s="302">
        <v>3.2266650261012608</v>
      </c>
      <c r="H299" s="302">
        <f t="shared" ref="H299:H306" si="98">SUM(F299:G299)</f>
        <v>6.310045083391584</v>
      </c>
      <c r="I299" s="303"/>
      <c r="J299" s="302">
        <v>4.0922785257065684</v>
      </c>
      <c r="K299" s="302">
        <v>4.3574681034758713</v>
      </c>
      <c r="L299" s="302">
        <f t="shared" ref="L299:L306" si="99">SUM(J299:K299)</f>
        <v>8.4497466291824388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3.0058830788874102</v>
      </c>
      <c r="C300" s="302">
        <v>3.8485029584859705</v>
      </c>
      <c r="D300" s="302">
        <f t="shared" si="97"/>
        <v>6.8543860373733807</v>
      </c>
      <c r="E300" s="303"/>
      <c r="F300" s="302">
        <v>3.7875135911004723</v>
      </c>
      <c r="G300" s="302">
        <v>4.2753973832506089</v>
      </c>
      <c r="H300" s="302">
        <f t="shared" si="98"/>
        <v>8.0629109743510803</v>
      </c>
      <c r="I300" s="303"/>
      <c r="J300" s="302">
        <v>4.5087883852546859</v>
      </c>
      <c r="K300" s="302">
        <v>4.6708580640479109</v>
      </c>
      <c r="L300" s="302">
        <f t="shared" si="99"/>
        <v>9.1796464493025969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4.6838511617775085</v>
      </c>
      <c r="C301" s="302">
        <v>1.1668650412139319</v>
      </c>
      <c r="D301" s="302">
        <f t="shared" si="97"/>
        <v>5.8507162029914408</v>
      </c>
      <c r="E301" s="303"/>
      <c r="F301" s="302">
        <v>4.715428240712912</v>
      </c>
      <c r="G301" s="302">
        <v>1.1610581657693402</v>
      </c>
      <c r="H301" s="302">
        <f t="shared" si="98"/>
        <v>5.8764864064822522</v>
      </c>
      <c r="I301" s="303"/>
      <c r="J301" s="302">
        <v>4.9047134498703819</v>
      </c>
      <c r="K301" s="302">
        <v>1.3385265791453096</v>
      </c>
      <c r="L301" s="302">
        <f t="shared" si="99"/>
        <v>6.2432400290156913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0.31695233766594461</v>
      </c>
      <c r="C302" s="302">
        <v>2.0615898223822033</v>
      </c>
      <c r="D302" s="302">
        <f t="shared" si="97"/>
        <v>2.378542160048148</v>
      </c>
      <c r="E302" s="303"/>
      <c r="F302" s="302">
        <v>0.39803217618699477</v>
      </c>
      <c r="G302" s="302">
        <v>1.6295317674000778</v>
      </c>
      <c r="H302" s="302">
        <f t="shared" si="98"/>
        <v>2.0275639435870727</v>
      </c>
      <c r="I302" s="303"/>
      <c r="J302" s="302">
        <v>0.66935822525139332</v>
      </c>
      <c r="K302" s="302">
        <v>1.6600455115019466</v>
      </c>
      <c r="L302" s="302">
        <f t="shared" si="99"/>
        <v>2.3294037367533398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3.2712159152833138</v>
      </c>
      <c r="C303" s="302">
        <v>1.1973602039976932</v>
      </c>
      <c r="D303" s="302">
        <f t="shared" si="97"/>
        <v>4.468576119281007</v>
      </c>
      <c r="E303" s="303"/>
      <c r="F303" s="302">
        <v>3.3982025808555782</v>
      </c>
      <c r="G303" s="302">
        <v>1.2324583054129001</v>
      </c>
      <c r="H303" s="302">
        <f t="shared" si="98"/>
        <v>4.6306608862684779</v>
      </c>
      <c r="I303" s="303"/>
      <c r="J303" s="302">
        <v>4.1186906088694197</v>
      </c>
      <c r="K303" s="302">
        <v>1.7100469841170869</v>
      </c>
      <c r="L303" s="302">
        <f t="shared" si="99"/>
        <v>5.8287375929865064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1.6034406686186269</v>
      </c>
      <c r="C304" s="302">
        <v>1.5297213243936501</v>
      </c>
      <c r="D304" s="302">
        <f t="shared" si="97"/>
        <v>3.1331619930122772</v>
      </c>
      <c r="E304" s="303"/>
      <c r="F304" s="302">
        <v>1.6513389261103337</v>
      </c>
      <c r="G304" s="302">
        <v>1.3324503458283292</v>
      </c>
      <c r="H304" s="302">
        <f t="shared" si="98"/>
        <v>2.9837892719386629</v>
      </c>
      <c r="I304" s="303"/>
      <c r="J304" s="302">
        <v>2.373867834733864</v>
      </c>
      <c r="K304" s="302">
        <v>1.6744709666048634</v>
      </c>
      <c r="L304" s="302">
        <f t="shared" si="99"/>
        <v>4.0483388013387271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0.43114429854020125</v>
      </c>
      <c r="C305" s="302">
        <v>2.3470854092842486</v>
      </c>
      <c r="D305" s="302">
        <f t="shared" si="97"/>
        <v>2.7782297078244498</v>
      </c>
      <c r="E305" s="303"/>
      <c r="F305" s="302">
        <v>0.37196257495702623</v>
      </c>
      <c r="G305" s="302">
        <v>1.893116280835607</v>
      </c>
      <c r="H305" s="302">
        <f t="shared" si="98"/>
        <v>2.2650788557926331</v>
      </c>
      <c r="I305" s="303"/>
      <c r="J305" s="302">
        <v>0.74588424486108806</v>
      </c>
      <c r="K305" s="302">
        <v>2.2025130362592775</v>
      </c>
      <c r="L305" s="302">
        <f t="shared" si="99"/>
        <v>2.9483972811203656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5.9695506859507228</v>
      </c>
      <c r="C306" s="302">
        <v>11.26914415845458</v>
      </c>
      <c r="D306" s="302">
        <f t="shared" si="97"/>
        <v>17.238694844405302</v>
      </c>
      <c r="E306" s="303"/>
      <c r="F306" s="302">
        <v>5.1714080318494888</v>
      </c>
      <c r="G306" s="302">
        <v>8.7485827369109792</v>
      </c>
      <c r="H306" s="302">
        <f t="shared" si="98"/>
        <v>13.919990768760467</v>
      </c>
      <c r="I306" s="303"/>
      <c r="J306" s="302">
        <v>5.610898336662542</v>
      </c>
      <c r="K306" s="302">
        <v>10.372410195299986</v>
      </c>
      <c r="L306" s="302">
        <f t="shared" si="99"/>
        <v>15.983308531962528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23.097864386382128</v>
      </c>
      <c r="C308" s="311">
        <f t="shared" ref="C308:D308" si="100">SUM(C298:C306)</f>
        <v>29.273135613617857</v>
      </c>
      <c r="D308" s="311">
        <f t="shared" si="100"/>
        <v>52.370999999999988</v>
      </c>
      <c r="E308" s="311"/>
      <c r="F308" s="311">
        <f t="shared" ref="F308:H308" si="101">SUM(F298:F306)</f>
        <v>24.60189569275045</v>
      </c>
      <c r="G308" s="311">
        <f t="shared" si="101"/>
        <v>27.018104307249494</v>
      </c>
      <c r="H308" s="311">
        <f t="shared" si="101"/>
        <v>51.619999999999933</v>
      </c>
      <c r="I308" s="311"/>
      <c r="J308" s="311">
        <f t="shared" ref="J308:L308" si="102">SUM(J298:J306)</f>
        <v>29.536987746806567</v>
      </c>
      <c r="K308" s="311">
        <f t="shared" si="102"/>
        <v>32.45101225319339</v>
      </c>
      <c r="L308" s="311">
        <f t="shared" si="102"/>
        <v>61.987999999999943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1.2468666625976821</v>
      </c>
      <c r="C315" s="302">
        <v>2.4663563649926163</v>
      </c>
      <c r="D315" s="302">
        <f>SUM(B315:C315)</f>
        <v>3.7132230275902982</v>
      </c>
      <c r="E315" s="303"/>
      <c r="F315" s="302">
        <v>1.4936524621021112</v>
      </c>
      <c r="G315" s="302">
        <v>2.6928480942878243</v>
      </c>
      <c r="H315" s="302">
        <f>SUM(F315:G315)</f>
        <v>4.1865005563899356</v>
      </c>
      <c r="I315" s="303"/>
      <c r="J315" s="302">
        <v>1.7089700139919977</v>
      </c>
      <c r="K315" s="302">
        <v>2.7391245961093542</v>
      </c>
      <c r="L315" s="302">
        <f>SUM(J315:K315)</f>
        <v>4.4480946101013519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5.1057806833701997</v>
      </c>
      <c r="C316" s="302">
        <v>4.4028541402686265</v>
      </c>
      <c r="D316" s="302">
        <f t="shared" ref="D316:D323" si="103">SUM(B316:C316)</f>
        <v>9.5086348236388254</v>
      </c>
      <c r="E316" s="303"/>
      <c r="F316" s="302">
        <v>6.2074185675312359</v>
      </c>
      <c r="G316" s="302">
        <v>5.3826959931846989</v>
      </c>
      <c r="H316" s="302">
        <f t="shared" ref="H316:H323" si="104">SUM(F316:G316)</f>
        <v>11.590114560715936</v>
      </c>
      <c r="I316" s="303"/>
      <c r="J316" s="302">
        <v>7.2384104785756715</v>
      </c>
      <c r="K316" s="302">
        <v>6.322516760821161</v>
      </c>
      <c r="L316" s="302">
        <f t="shared" ref="L316:L323" si="105">SUM(J316:K316)</f>
        <v>13.560927239396833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4.5864755472141567</v>
      </c>
      <c r="C317" s="302">
        <v>5.90180576738934</v>
      </c>
      <c r="D317" s="302">
        <f t="shared" si="103"/>
        <v>10.488281314603498</v>
      </c>
      <c r="E317" s="303"/>
      <c r="F317" s="302">
        <v>5.0964368651033656</v>
      </c>
      <c r="G317" s="302">
        <v>6.1914685250158108</v>
      </c>
      <c r="H317" s="302">
        <f t="shared" si="104"/>
        <v>11.287905390119176</v>
      </c>
      <c r="I317" s="303"/>
      <c r="J317" s="302">
        <v>6.4229723923405162</v>
      </c>
      <c r="K317" s="302">
        <v>5.8509075319892521</v>
      </c>
      <c r="L317" s="302">
        <f t="shared" si="105"/>
        <v>12.273879924329769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7.9200324962412374</v>
      </c>
      <c r="C318" s="302">
        <v>2.3995041869815457</v>
      </c>
      <c r="D318" s="302">
        <f t="shared" si="103"/>
        <v>10.319536683222783</v>
      </c>
      <c r="E318" s="303"/>
      <c r="F318" s="302">
        <v>6.9492719539703662</v>
      </c>
      <c r="G318" s="302">
        <v>2.369964402789456</v>
      </c>
      <c r="H318" s="302">
        <f t="shared" si="104"/>
        <v>9.3192363567598218</v>
      </c>
      <c r="I318" s="303"/>
      <c r="J318" s="302">
        <v>4.8043417657273348</v>
      </c>
      <c r="K318" s="302">
        <v>1.9000927050432899</v>
      </c>
      <c r="L318" s="302">
        <f t="shared" si="105"/>
        <v>6.7044344707706252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0.10247924680869307</v>
      </c>
      <c r="C319" s="302">
        <v>0.86172470069829143</v>
      </c>
      <c r="D319" s="302">
        <f t="shared" si="103"/>
        <v>0.96420394750698446</v>
      </c>
      <c r="E319" s="303"/>
      <c r="F319" s="302">
        <v>0.10491148073056568</v>
      </c>
      <c r="G319" s="302">
        <v>0.6655542779337732</v>
      </c>
      <c r="H319" s="302">
        <f t="shared" si="104"/>
        <v>0.77046575866433886</v>
      </c>
      <c r="I319" s="303"/>
      <c r="J319" s="302">
        <v>0.24791406628862159</v>
      </c>
      <c r="K319" s="302">
        <v>0.64158497119118774</v>
      </c>
      <c r="L319" s="302">
        <f t="shared" si="105"/>
        <v>0.8894990374798093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2.0413179660179508</v>
      </c>
      <c r="C320" s="302">
        <v>0.4286388509807797</v>
      </c>
      <c r="D320" s="302">
        <f t="shared" si="103"/>
        <v>2.4699568169987307</v>
      </c>
      <c r="E320" s="303"/>
      <c r="F320" s="302">
        <v>1.8695089530289402</v>
      </c>
      <c r="G320" s="302">
        <v>0.42692283259207331</v>
      </c>
      <c r="H320" s="302">
        <f t="shared" si="104"/>
        <v>2.2964317856210137</v>
      </c>
      <c r="I320" s="303"/>
      <c r="J320" s="302">
        <v>2.0241173131290155</v>
      </c>
      <c r="K320" s="302">
        <v>0.52472682395837578</v>
      </c>
      <c r="L320" s="302">
        <f t="shared" si="105"/>
        <v>2.5488441370873911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0.70078591291037129</v>
      </c>
      <c r="C321" s="302">
        <v>0.36022786208889579</v>
      </c>
      <c r="D321" s="302">
        <f t="shared" si="103"/>
        <v>1.061013774999267</v>
      </c>
      <c r="E321" s="303"/>
      <c r="F321" s="302">
        <v>0.68109274904724881</v>
      </c>
      <c r="G321" s="302">
        <v>0.33417308685844982</v>
      </c>
      <c r="H321" s="302">
        <f t="shared" si="104"/>
        <v>1.0152658359056987</v>
      </c>
      <c r="I321" s="303"/>
      <c r="J321" s="302">
        <v>0.77060361839155156</v>
      </c>
      <c r="K321" s="302">
        <v>0.43298907590005076</v>
      </c>
      <c r="L321" s="302">
        <f t="shared" si="105"/>
        <v>1.2035926942916024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7.4779553486134409E-2</v>
      </c>
      <c r="C322" s="302">
        <v>0.6438185998410817</v>
      </c>
      <c r="D322" s="302">
        <f t="shared" si="103"/>
        <v>0.7185981533272161</v>
      </c>
      <c r="E322" s="303"/>
      <c r="F322" s="302">
        <v>6.0356693357360998E-2</v>
      </c>
      <c r="G322" s="302">
        <v>0.49268074494609976</v>
      </c>
      <c r="H322" s="302">
        <f t="shared" si="104"/>
        <v>0.55303743830346075</v>
      </c>
      <c r="I322" s="303"/>
      <c r="J322" s="302">
        <v>0.12319842712751301</v>
      </c>
      <c r="K322" s="302">
        <v>0.551246083911336</v>
      </c>
      <c r="L322" s="302">
        <f t="shared" si="105"/>
        <v>0.67444451103884906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0.70883584859545035</v>
      </c>
      <c r="C323" s="302">
        <v>0.87971560951689365</v>
      </c>
      <c r="D323" s="302">
        <f t="shared" si="103"/>
        <v>1.5885514581123439</v>
      </c>
      <c r="E323" s="303"/>
      <c r="F323" s="302">
        <v>0.72119689029798839</v>
      </c>
      <c r="G323" s="302">
        <v>0.64284542722264182</v>
      </c>
      <c r="H323" s="302">
        <f t="shared" si="104"/>
        <v>1.3640423175206302</v>
      </c>
      <c r="I323" s="303"/>
      <c r="J323" s="302">
        <v>0.87874027338360727</v>
      </c>
      <c r="K323" s="302">
        <v>0.5405431021200876</v>
      </c>
      <c r="L323" s="302">
        <f t="shared" si="105"/>
        <v>1.4192833755036949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22.487353917241872</v>
      </c>
      <c r="C325" s="311">
        <f t="shared" ref="C325:D325" si="106">SUM(C315:C323)</f>
        <v>18.344646082758072</v>
      </c>
      <c r="D325" s="311">
        <f t="shared" si="106"/>
        <v>40.831999999999951</v>
      </c>
      <c r="E325" s="311"/>
      <c r="F325" s="311">
        <f t="shared" ref="F325:H325" si="107">SUM(F315:F323)</f>
        <v>23.18384661516918</v>
      </c>
      <c r="G325" s="311">
        <f t="shared" si="107"/>
        <v>19.199153384830826</v>
      </c>
      <c r="H325" s="311">
        <f t="shared" si="107"/>
        <v>42.383000000000017</v>
      </c>
      <c r="I325" s="311"/>
      <c r="J325" s="311">
        <f t="shared" ref="J325:L325" si="108">SUM(J315:J323)</f>
        <v>24.219268348955829</v>
      </c>
      <c r="K325" s="311">
        <f t="shared" si="108"/>
        <v>19.503731651044092</v>
      </c>
      <c r="L325" s="311">
        <f t="shared" si="108"/>
        <v>43.722999999999928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0.8855652286370278</v>
      </c>
      <c r="C332" s="302">
        <v>1.0153055510393347</v>
      </c>
      <c r="D332" s="302">
        <f>SUM(B332:C332)</f>
        <v>1.9008707796763624</v>
      </c>
      <c r="E332" s="303"/>
      <c r="F332" s="302">
        <v>1.1059492197189438</v>
      </c>
      <c r="G332" s="302">
        <v>0.85913071488850545</v>
      </c>
      <c r="H332" s="302">
        <f>SUM(F332:G332)</f>
        <v>1.9650799346074492</v>
      </c>
      <c r="I332" s="303"/>
      <c r="J332" s="302">
        <v>1.3101479979514092</v>
      </c>
      <c r="K332" s="302">
        <v>0.87204137683741556</v>
      </c>
      <c r="L332" s="302">
        <f>SUM(J332:K332)</f>
        <v>2.182189374788825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23.220998473964297</v>
      </c>
      <c r="C333" s="302">
        <v>15.492398747657099</v>
      </c>
      <c r="D333" s="302">
        <f t="shared" ref="D333:D340" si="109">SUM(B333:C333)</f>
        <v>38.713397221621392</v>
      </c>
      <c r="E333" s="303"/>
      <c r="F333" s="302">
        <v>26.87418210239213</v>
      </c>
      <c r="G333" s="302">
        <v>14.43815812453046</v>
      </c>
      <c r="H333" s="302">
        <f t="shared" ref="H333:H340" si="110">SUM(F333:G333)</f>
        <v>41.312340226922586</v>
      </c>
      <c r="I333" s="303"/>
      <c r="J333" s="302">
        <v>31.504989129610234</v>
      </c>
      <c r="K333" s="302">
        <v>16.358778228253769</v>
      </c>
      <c r="L333" s="302">
        <f t="shared" ref="L333:L340" si="111">SUM(J333:K333)</f>
        <v>47.863767357864006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3.8479532021001193</v>
      </c>
      <c r="C334" s="302">
        <v>2.2958043892570204</v>
      </c>
      <c r="D334" s="302">
        <f t="shared" si="109"/>
        <v>6.1437575913571401</v>
      </c>
      <c r="E334" s="303"/>
      <c r="F334" s="302">
        <v>4.1659640121086374</v>
      </c>
      <c r="G334" s="302">
        <v>1.917079628739502</v>
      </c>
      <c r="H334" s="302">
        <f t="shared" si="110"/>
        <v>6.083043640848139</v>
      </c>
      <c r="I334" s="303"/>
      <c r="J334" s="302">
        <v>4.5827784752031455</v>
      </c>
      <c r="K334" s="302">
        <v>1.5070578579698095</v>
      </c>
      <c r="L334" s="302">
        <f t="shared" si="111"/>
        <v>6.089836333172955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3.3897337175017008</v>
      </c>
      <c r="C335" s="302">
        <v>0.54587540772885301</v>
      </c>
      <c r="D335" s="302">
        <f t="shared" si="109"/>
        <v>3.9356091252305538</v>
      </c>
      <c r="E335" s="303"/>
      <c r="F335" s="302">
        <v>3.0556314922974468</v>
      </c>
      <c r="G335" s="302">
        <v>0.41699077300152509</v>
      </c>
      <c r="H335" s="302">
        <f t="shared" si="110"/>
        <v>3.472622265298972</v>
      </c>
      <c r="I335" s="303"/>
      <c r="J335" s="302">
        <v>1.3531211204108897</v>
      </c>
      <c r="K335" s="302">
        <v>0.32630305014417604</v>
      </c>
      <c r="L335" s="302">
        <f t="shared" si="111"/>
        <v>1.6794241705550657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0.51651979130257397</v>
      </c>
      <c r="C336" s="302">
        <v>0.56231163702491238</v>
      </c>
      <c r="D336" s="302">
        <f t="shared" si="109"/>
        <v>1.0788314283274865</v>
      </c>
      <c r="E336" s="303"/>
      <c r="F336" s="302">
        <v>0.43776130862055729</v>
      </c>
      <c r="G336" s="302">
        <v>0.32406944280941574</v>
      </c>
      <c r="H336" s="302">
        <f t="shared" si="110"/>
        <v>0.76183075142997303</v>
      </c>
      <c r="I336" s="303"/>
      <c r="J336" s="302">
        <v>0.35682824707177863</v>
      </c>
      <c r="K336" s="302">
        <v>0.21721055856333246</v>
      </c>
      <c r="L336" s="302">
        <f t="shared" si="111"/>
        <v>0.57403880563511112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16.424726579690258</v>
      </c>
      <c r="C337" s="302">
        <v>1.196367795217639</v>
      </c>
      <c r="D337" s="302">
        <f t="shared" si="109"/>
        <v>17.621094374907898</v>
      </c>
      <c r="E337" s="303"/>
      <c r="F337" s="302">
        <v>15.595298579986274</v>
      </c>
      <c r="G337" s="302">
        <v>1.0108231122699511</v>
      </c>
      <c r="H337" s="302">
        <f t="shared" si="110"/>
        <v>16.606121692256224</v>
      </c>
      <c r="I337" s="303"/>
      <c r="J337" s="302">
        <v>17.141661628237568</v>
      </c>
      <c r="K337" s="302">
        <v>1.1296534623604726</v>
      </c>
      <c r="L337" s="302">
        <f t="shared" si="111"/>
        <v>18.271315090598041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0.29270438830105455</v>
      </c>
      <c r="C338" s="302">
        <v>0.12416291992992817</v>
      </c>
      <c r="D338" s="302">
        <f t="shared" si="109"/>
        <v>0.41686730823098272</v>
      </c>
      <c r="E338" s="303"/>
      <c r="F338" s="302">
        <v>0.26414757858854332</v>
      </c>
      <c r="G338" s="302">
        <v>8.093360772534898E-2</v>
      </c>
      <c r="H338" s="302">
        <f t="shared" si="110"/>
        <v>0.34508118631389229</v>
      </c>
      <c r="I338" s="303"/>
      <c r="J338" s="302">
        <v>0.24222381399908208</v>
      </c>
      <c r="K338" s="302">
        <v>8.9655786732621992E-2</v>
      </c>
      <c r="L338" s="302">
        <f t="shared" si="111"/>
        <v>0.33187960073170408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0.37537108853259649</v>
      </c>
      <c r="C339" s="302">
        <v>0.9638646311250374</v>
      </c>
      <c r="D339" s="302">
        <f t="shared" si="109"/>
        <v>1.3392357196576339</v>
      </c>
      <c r="E339" s="303"/>
      <c r="F339" s="302">
        <v>0.39525815469730807</v>
      </c>
      <c r="G339" s="302">
        <v>0.52127499111215059</v>
      </c>
      <c r="H339" s="302">
        <f t="shared" si="110"/>
        <v>0.91653314580945866</v>
      </c>
      <c r="I339" s="303"/>
      <c r="J339" s="302">
        <v>0.46444878877242651</v>
      </c>
      <c r="K339" s="302">
        <v>0.53519537046371046</v>
      </c>
      <c r="L339" s="302">
        <f t="shared" si="111"/>
        <v>0.99964415923613692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3.9200020923755488</v>
      </c>
      <c r="C340" s="302">
        <v>1.0253343586150971</v>
      </c>
      <c r="D340" s="302">
        <f t="shared" si="109"/>
        <v>4.9453364509906459</v>
      </c>
      <c r="E340" s="303"/>
      <c r="F340" s="302">
        <v>3.0665679547873754</v>
      </c>
      <c r="G340" s="302">
        <v>0.59177920172591836</v>
      </c>
      <c r="H340" s="302">
        <f t="shared" si="110"/>
        <v>3.6583471565132939</v>
      </c>
      <c r="I340" s="303"/>
      <c r="J340" s="302">
        <v>1.706329654537009</v>
      </c>
      <c r="K340" s="302">
        <v>0.42457545288112342</v>
      </c>
      <c r="L340" s="302">
        <f t="shared" si="111"/>
        <v>2.1309051074181324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52.873574562405175</v>
      </c>
      <c r="C342" s="311">
        <f t="shared" ref="C342:D342" si="112">SUM(C332:C340)</f>
        <v>23.221425437594924</v>
      </c>
      <c r="D342" s="311">
        <f t="shared" si="112"/>
        <v>76.095000000000098</v>
      </c>
      <c r="E342" s="311"/>
      <c r="F342" s="311">
        <f t="shared" ref="F342:H342" si="113">SUM(F332:F340)</f>
        <v>54.960760403197213</v>
      </c>
      <c r="G342" s="311">
        <f t="shared" si="113"/>
        <v>20.160239596802779</v>
      </c>
      <c r="H342" s="311">
        <f t="shared" si="113"/>
        <v>75.120999999999981</v>
      </c>
      <c r="I342" s="311"/>
      <c r="J342" s="311">
        <f t="shared" ref="J342:L342" si="114">SUM(J332:J340)</f>
        <v>58.662528855793539</v>
      </c>
      <c r="K342" s="311">
        <f t="shared" si="114"/>
        <v>21.46047114420643</v>
      </c>
      <c r="L342" s="311">
        <f t="shared" si="114"/>
        <v>80.12299999999999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3.1344977070120645</v>
      </c>
      <c r="C349" s="302">
        <v>2.5414499603284679</v>
      </c>
      <c r="D349" s="302">
        <f>SUM(B349:C349)</f>
        <v>5.675947667340532</v>
      </c>
      <c r="E349" s="303"/>
      <c r="F349" s="302">
        <v>3.4072902498618096</v>
      </c>
      <c r="G349" s="302">
        <v>2.4963915121645162</v>
      </c>
      <c r="H349" s="302">
        <f>SUM(F349:G349)</f>
        <v>5.9036817620263253</v>
      </c>
      <c r="I349" s="303"/>
      <c r="J349" s="302">
        <v>4.8922025394142015</v>
      </c>
      <c r="K349" s="302">
        <v>2.9788428576296155</v>
      </c>
      <c r="L349" s="302">
        <f>SUM(J349:K349)</f>
        <v>7.871045397043817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28.352024838239636</v>
      </c>
      <c r="C350" s="302">
        <v>11.956075189692486</v>
      </c>
      <c r="D350" s="302">
        <f t="shared" ref="D350:D357" si="115">SUM(B350:C350)</f>
        <v>40.30810002793212</v>
      </c>
      <c r="E350" s="303"/>
      <c r="F350" s="302">
        <v>28.75499736033284</v>
      </c>
      <c r="G350" s="302">
        <v>12.255030664488045</v>
      </c>
      <c r="H350" s="302">
        <f t="shared" ref="H350:H357" si="116">SUM(F350:G350)</f>
        <v>41.010028024820883</v>
      </c>
      <c r="I350" s="303"/>
      <c r="J350" s="302">
        <v>39.566143833682041</v>
      </c>
      <c r="K350" s="302">
        <v>16.121124861612188</v>
      </c>
      <c r="L350" s="302">
        <f t="shared" ref="L350:L357" si="117">SUM(J350:K350)</f>
        <v>55.687268695294229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12.927894216826051</v>
      </c>
      <c r="C351" s="302">
        <v>4.5729751253543478</v>
      </c>
      <c r="D351" s="302">
        <f t="shared" si="115"/>
        <v>17.500869342180398</v>
      </c>
      <c r="E351" s="303"/>
      <c r="F351" s="302">
        <v>12.755873495587275</v>
      </c>
      <c r="G351" s="302">
        <v>4.0778672680593333</v>
      </c>
      <c r="H351" s="302">
        <f t="shared" si="116"/>
        <v>16.83374076364661</v>
      </c>
      <c r="I351" s="303"/>
      <c r="J351" s="302">
        <v>16.22017849583904</v>
      </c>
      <c r="K351" s="302">
        <v>4.4602570747107819</v>
      </c>
      <c r="L351" s="302">
        <f t="shared" si="117"/>
        <v>20.680435570549822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9.4644324807736844</v>
      </c>
      <c r="C352" s="302">
        <v>1.5063066278686215</v>
      </c>
      <c r="D352" s="302">
        <f t="shared" si="115"/>
        <v>10.970739108642306</v>
      </c>
      <c r="E352" s="303"/>
      <c r="F352" s="302">
        <v>7.5797671939886966</v>
      </c>
      <c r="G352" s="302">
        <v>1.1726051768126713</v>
      </c>
      <c r="H352" s="302">
        <f t="shared" si="116"/>
        <v>8.7523723708013677</v>
      </c>
      <c r="I352" s="303"/>
      <c r="J352" s="302">
        <v>4.5945340112661084</v>
      </c>
      <c r="K352" s="302">
        <v>1.1454868699143501</v>
      </c>
      <c r="L352" s="302">
        <f t="shared" si="117"/>
        <v>5.7400208811804587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0.66123197642740383</v>
      </c>
      <c r="C353" s="302">
        <v>1.0591698148646864</v>
      </c>
      <c r="D353" s="302">
        <f t="shared" si="115"/>
        <v>1.7204017912920904</v>
      </c>
      <c r="E353" s="303"/>
      <c r="F353" s="302">
        <v>0.49123861060662644</v>
      </c>
      <c r="G353" s="302">
        <v>0.74311881736185814</v>
      </c>
      <c r="H353" s="302">
        <f t="shared" si="116"/>
        <v>1.2343574279684846</v>
      </c>
      <c r="I353" s="303"/>
      <c r="J353" s="302">
        <v>0.41548432058071921</v>
      </c>
      <c r="K353" s="302">
        <v>0.75123651942288705</v>
      </c>
      <c r="L353" s="302">
        <f t="shared" si="117"/>
        <v>1.1667208400036062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42.690737757847501</v>
      </c>
      <c r="C354" s="302">
        <v>3.9445369228056575</v>
      </c>
      <c r="D354" s="302">
        <f t="shared" si="115"/>
        <v>46.635274680653161</v>
      </c>
      <c r="E354" s="303"/>
      <c r="F354" s="302">
        <v>36.870680967559743</v>
      </c>
      <c r="G354" s="302">
        <v>3.4080271575796779</v>
      </c>
      <c r="H354" s="302">
        <f t="shared" si="116"/>
        <v>40.278708125139417</v>
      </c>
      <c r="I354" s="303"/>
      <c r="J354" s="302">
        <v>45.315084007179181</v>
      </c>
      <c r="K354" s="302">
        <v>5.0690046758869469</v>
      </c>
      <c r="L354" s="302">
        <f t="shared" si="117"/>
        <v>50.384088683066125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1.2495192424395714</v>
      </c>
      <c r="C355" s="302">
        <v>0.44027945315635919</v>
      </c>
      <c r="D355" s="302">
        <f t="shared" si="115"/>
        <v>1.6897986955959305</v>
      </c>
      <c r="E355" s="303"/>
      <c r="F355" s="302">
        <v>1.0109783907626213</v>
      </c>
      <c r="G355" s="302">
        <v>0.31236468124474059</v>
      </c>
      <c r="H355" s="302">
        <f t="shared" si="116"/>
        <v>1.3233430720073618</v>
      </c>
      <c r="I355" s="303"/>
      <c r="J355" s="302">
        <v>1.2845812424759435</v>
      </c>
      <c r="K355" s="302">
        <v>0.35968654155228935</v>
      </c>
      <c r="L355" s="302">
        <f t="shared" si="117"/>
        <v>1.6442677840282329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0.18824973473391959</v>
      </c>
      <c r="C356" s="302">
        <v>0.78245374774104548</v>
      </c>
      <c r="D356" s="302">
        <f t="shared" si="115"/>
        <v>0.97070348247496507</v>
      </c>
      <c r="E356" s="303"/>
      <c r="F356" s="302">
        <v>0.12917642713919161</v>
      </c>
      <c r="G356" s="302">
        <v>0.54868843701310344</v>
      </c>
      <c r="H356" s="302">
        <f t="shared" si="116"/>
        <v>0.67786486415229508</v>
      </c>
      <c r="I356" s="303"/>
      <c r="J356" s="302">
        <v>0.13047766765083774</v>
      </c>
      <c r="K356" s="302">
        <v>0.54322432574110679</v>
      </c>
      <c r="L356" s="302">
        <f t="shared" si="117"/>
        <v>0.67370199339194459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2.7541086233774634</v>
      </c>
      <c r="C357" s="302">
        <v>1.6550565805108954</v>
      </c>
      <c r="D357" s="302">
        <f t="shared" si="115"/>
        <v>4.4091652038883584</v>
      </c>
      <c r="E357" s="303"/>
      <c r="F357" s="302">
        <v>1.8522078840859977</v>
      </c>
      <c r="G357" s="302">
        <v>0.96469570535112636</v>
      </c>
      <c r="H357" s="302">
        <f t="shared" si="116"/>
        <v>2.8169035894371239</v>
      </c>
      <c r="I357" s="303"/>
      <c r="J357" s="302">
        <v>1.3387095056281673</v>
      </c>
      <c r="K357" s="302">
        <v>0.66774064981359027</v>
      </c>
      <c r="L357" s="302">
        <f t="shared" si="117"/>
        <v>2.0064501554417573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101.42269657767729</v>
      </c>
      <c r="C359" s="311">
        <f t="shared" ref="C359:D359" si="118">SUM(C349:C357)</f>
        <v>28.458303422322565</v>
      </c>
      <c r="D359" s="311">
        <f t="shared" si="118"/>
        <v>129.88099999999986</v>
      </c>
      <c r="E359" s="311"/>
      <c r="F359" s="311">
        <f t="shared" ref="F359:H359" si="119">SUM(F349:F357)</f>
        <v>92.852210579924801</v>
      </c>
      <c r="G359" s="311">
        <f t="shared" si="119"/>
        <v>25.978789420075071</v>
      </c>
      <c r="H359" s="311">
        <f t="shared" si="119"/>
        <v>118.83099999999988</v>
      </c>
      <c r="I359" s="311"/>
      <c r="J359" s="311">
        <f t="shared" ref="J359:L359" si="120">SUM(J349:J357)</f>
        <v>113.75739562371623</v>
      </c>
      <c r="K359" s="311">
        <f t="shared" si="120"/>
        <v>32.096604376283757</v>
      </c>
      <c r="L359" s="311">
        <f t="shared" si="120"/>
        <v>145.85400000000001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0.89782193181130221</v>
      </c>
      <c r="C366" s="302">
        <v>1.2806062422044051</v>
      </c>
      <c r="D366" s="302">
        <f>SUM(B366:C366)</f>
        <v>2.1784281740157074</v>
      </c>
      <c r="E366" s="303"/>
      <c r="F366" s="302">
        <v>0.98283197751866924</v>
      </c>
      <c r="G366" s="302">
        <v>1.3007176959221869</v>
      </c>
      <c r="H366" s="302">
        <f>SUM(F366:G366)</f>
        <v>2.2835496734408562</v>
      </c>
      <c r="I366" s="303"/>
      <c r="J366" s="302">
        <v>1.5236890030449766</v>
      </c>
      <c r="K366" s="302">
        <v>1.9497387334095988</v>
      </c>
      <c r="L366" s="302">
        <f>SUM(J366:K366)</f>
        <v>3.4734277364545756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2.0789435048769902</v>
      </c>
      <c r="C367" s="302">
        <v>1.8622170992379761</v>
      </c>
      <c r="D367" s="302">
        <f t="shared" ref="D367:D374" si="121">SUM(B367:C367)</f>
        <v>3.941160604114966</v>
      </c>
      <c r="E367" s="303"/>
      <c r="F367" s="302">
        <v>2.2194099337912849</v>
      </c>
      <c r="G367" s="302">
        <v>1.898126295543314</v>
      </c>
      <c r="H367" s="302">
        <f t="shared" ref="H367:H374" si="122">SUM(F367:G367)</f>
        <v>4.1175362293345987</v>
      </c>
      <c r="I367" s="303"/>
      <c r="J367" s="302">
        <v>2.9880292025107584</v>
      </c>
      <c r="K367" s="302">
        <v>2.8918141245569795</v>
      </c>
      <c r="L367" s="302">
        <f t="shared" ref="L367:L374" si="123">SUM(J367:K367)</f>
        <v>5.8798433270677375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4.0691938813206461</v>
      </c>
      <c r="C368" s="302">
        <v>4.5629588892967146</v>
      </c>
      <c r="D368" s="302">
        <f t="shared" si="121"/>
        <v>8.6321527706173597</v>
      </c>
      <c r="E368" s="303"/>
      <c r="F368" s="302">
        <v>4.3238997370293033</v>
      </c>
      <c r="G368" s="302">
        <v>3.8501097851818846</v>
      </c>
      <c r="H368" s="302">
        <f t="shared" si="122"/>
        <v>8.1740095222111879</v>
      </c>
      <c r="I368" s="303"/>
      <c r="J368" s="302">
        <v>5.9642608968460031</v>
      </c>
      <c r="K368" s="302">
        <v>5.0740147423617703</v>
      </c>
      <c r="L368" s="302">
        <f t="shared" si="123"/>
        <v>11.038275639207773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2.3588192039810618</v>
      </c>
      <c r="C369" s="302">
        <v>0.32934930676444879</v>
      </c>
      <c r="D369" s="302">
        <f t="shared" si="121"/>
        <v>2.6881685107455104</v>
      </c>
      <c r="E369" s="303"/>
      <c r="F369" s="302">
        <v>1.9494935297267462</v>
      </c>
      <c r="G369" s="302">
        <v>0.31588066016321137</v>
      </c>
      <c r="H369" s="302">
        <f t="shared" si="122"/>
        <v>2.2653741898899575</v>
      </c>
      <c r="I369" s="303"/>
      <c r="J369" s="302">
        <v>1.9149426357022838</v>
      </c>
      <c r="K369" s="302">
        <v>0.46031500390760288</v>
      </c>
      <c r="L369" s="302">
        <f t="shared" si="123"/>
        <v>2.3752576396098868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0.45325680913051153</v>
      </c>
      <c r="C370" s="302">
        <v>1.7933504445956399</v>
      </c>
      <c r="D370" s="302">
        <f t="shared" si="121"/>
        <v>2.2466072537261512</v>
      </c>
      <c r="E370" s="303"/>
      <c r="F370" s="302">
        <v>0.46687004731644249</v>
      </c>
      <c r="G370" s="302">
        <v>1.393459197576195</v>
      </c>
      <c r="H370" s="302">
        <f t="shared" si="122"/>
        <v>1.8603292448926374</v>
      </c>
      <c r="I370" s="303"/>
      <c r="J370" s="302">
        <v>0.71948898662524841</v>
      </c>
      <c r="K370" s="302">
        <v>1.692339998272137</v>
      </c>
      <c r="L370" s="302">
        <f t="shared" si="123"/>
        <v>2.4118289848973853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2.1123393432194724</v>
      </c>
      <c r="C371" s="302">
        <v>0.95733977713651075</v>
      </c>
      <c r="D371" s="302">
        <f t="shared" si="121"/>
        <v>3.0696791203559832</v>
      </c>
      <c r="E371" s="303"/>
      <c r="F371" s="302">
        <v>1.6283436430171614</v>
      </c>
      <c r="G371" s="302">
        <v>1.006926909502023</v>
      </c>
      <c r="H371" s="302">
        <f t="shared" si="122"/>
        <v>2.6352705525191844</v>
      </c>
      <c r="I371" s="303"/>
      <c r="J371" s="302">
        <v>1.9674131277800901</v>
      </c>
      <c r="K371" s="302">
        <v>1.5499781421553867</v>
      </c>
      <c r="L371" s="302">
        <f t="shared" si="123"/>
        <v>3.5173912699354766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0.63974245633165383</v>
      </c>
      <c r="C372" s="302">
        <v>0.56870970589360792</v>
      </c>
      <c r="D372" s="302">
        <f t="shared" si="121"/>
        <v>1.2084521622252618</v>
      </c>
      <c r="E372" s="303"/>
      <c r="F372" s="302">
        <v>0.49862384305226765</v>
      </c>
      <c r="G372" s="302">
        <v>0.55349390064216586</v>
      </c>
      <c r="H372" s="302">
        <f t="shared" si="122"/>
        <v>1.0521177436944336</v>
      </c>
      <c r="I372" s="303"/>
      <c r="J372" s="302">
        <v>0.61259791096889427</v>
      </c>
      <c r="K372" s="302">
        <v>0.72503066210561418</v>
      </c>
      <c r="L372" s="302">
        <f t="shared" si="123"/>
        <v>1.3376285730745083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6.3655447082869437E-2</v>
      </c>
      <c r="C373" s="302">
        <v>0.27117939859351181</v>
      </c>
      <c r="D373" s="302">
        <f t="shared" si="121"/>
        <v>0.33483484567638122</v>
      </c>
      <c r="E373" s="303"/>
      <c r="F373" s="302">
        <v>4.9608151476668215E-2</v>
      </c>
      <c r="G373" s="302">
        <v>0.25288353558327542</v>
      </c>
      <c r="H373" s="302">
        <f t="shared" si="122"/>
        <v>0.30249168705994361</v>
      </c>
      <c r="I373" s="303"/>
      <c r="J373" s="302">
        <v>0.11900094883491827</v>
      </c>
      <c r="K373" s="302">
        <v>0.34509008987699757</v>
      </c>
      <c r="L373" s="302">
        <f t="shared" si="123"/>
        <v>0.46409103871191582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1.5882838561221808</v>
      </c>
      <c r="C374" s="302">
        <v>1.5522327024005032</v>
      </c>
      <c r="D374" s="302">
        <f t="shared" si="121"/>
        <v>3.140516558522684</v>
      </c>
      <c r="E374" s="303"/>
      <c r="F374" s="302">
        <v>1.178791395628445</v>
      </c>
      <c r="G374" s="302">
        <v>1.3375297613287058</v>
      </c>
      <c r="H374" s="302">
        <f t="shared" si="122"/>
        <v>2.5163211569571509</v>
      </c>
      <c r="I374" s="303"/>
      <c r="J374" s="302">
        <v>1.0877684469282172</v>
      </c>
      <c r="K374" s="302">
        <v>1.4384873441125487</v>
      </c>
      <c r="L374" s="302">
        <f t="shared" si="123"/>
        <v>2.5262557910407661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14.262056433876687</v>
      </c>
      <c r="C376" s="311">
        <f t="shared" ref="C376:D376" si="124">SUM(C366:C374)</f>
        <v>13.177943566123318</v>
      </c>
      <c r="D376" s="311">
        <f t="shared" si="124"/>
        <v>27.439999999999998</v>
      </c>
      <c r="E376" s="311"/>
      <c r="F376" s="311">
        <f t="shared" ref="F376:H376" si="125">SUM(F366:F374)</f>
        <v>13.297872258556989</v>
      </c>
      <c r="G376" s="311">
        <f t="shared" si="125"/>
        <v>11.909127741442965</v>
      </c>
      <c r="H376" s="311">
        <f t="shared" si="125"/>
        <v>25.206999999999951</v>
      </c>
      <c r="I376" s="311"/>
      <c r="J376" s="311">
        <f t="shared" ref="J376:L376" si="126">SUM(J366:J374)</f>
        <v>16.897191159241391</v>
      </c>
      <c r="K376" s="311">
        <f t="shared" si="126"/>
        <v>16.126808840758635</v>
      </c>
      <c r="L376" s="311">
        <f t="shared" si="126"/>
        <v>33.024000000000029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1.0829729495118217</v>
      </c>
      <c r="C383" s="302">
        <v>0.98189544543336049</v>
      </c>
      <c r="D383" s="302">
        <f>SUM(B383:C383)</f>
        <v>2.064868394945182</v>
      </c>
      <c r="E383" s="303"/>
      <c r="F383" s="302">
        <v>1.3876669717878565</v>
      </c>
      <c r="G383" s="302">
        <v>1.3859839287925471</v>
      </c>
      <c r="H383" s="302">
        <f>SUM(F383:G383)</f>
        <v>2.7736509005804035</v>
      </c>
      <c r="I383" s="303"/>
      <c r="J383" s="302">
        <v>1.6323261294577105</v>
      </c>
      <c r="K383" s="302">
        <v>1.7488480224409324</v>
      </c>
      <c r="L383" s="302">
        <f>SUM(J383:K383)</f>
        <v>3.3811741518986427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2.4510155115485404</v>
      </c>
      <c r="C384" s="302">
        <v>1.6303360724486007</v>
      </c>
      <c r="D384" s="302">
        <f t="shared" ref="D384:D391" si="127">SUM(B384:C384)</f>
        <v>4.081351583997141</v>
      </c>
      <c r="E384" s="303"/>
      <c r="F384" s="302">
        <v>2.7799908119284029</v>
      </c>
      <c r="G384" s="302">
        <v>2.1574045646167752</v>
      </c>
      <c r="H384" s="302">
        <f t="shared" ref="H384:H391" si="128">SUM(F384:G384)</f>
        <v>4.9373953765451777</v>
      </c>
      <c r="I384" s="303"/>
      <c r="J384" s="302">
        <v>2.9741974057311555</v>
      </c>
      <c r="K384" s="302">
        <v>2.5878466174782142</v>
      </c>
      <c r="L384" s="302">
        <f t="shared" ref="L384:L391" si="129">SUM(J384:K384)</f>
        <v>5.5620440232093697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2.0792747998973171</v>
      </c>
      <c r="C385" s="302">
        <v>0.76938933645469954</v>
      </c>
      <c r="D385" s="302">
        <f t="shared" si="127"/>
        <v>2.8486641363520167</v>
      </c>
      <c r="E385" s="303"/>
      <c r="F385" s="302">
        <v>2.0997868477375117</v>
      </c>
      <c r="G385" s="302">
        <v>1.0723009772871834</v>
      </c>
      <c r="H385" s="302">
        <f t="shared" si="128"/>
        <v>3.1720878250246951</v>
      </c>
      <c r="I385" s="303"/>
      <c r="J385" s="302">
        <v>2.257960608734082</v>
      </c>
      <c r="K385" s="302">
        <v>0.9885576838180854</v>
      </c>
      <c r="L385" s="302">
        <f t="shared" si="129"/>
        <v>3.2465182925521674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1.9645651574729242</v>
      </c>
      <c r="C386" s="302">
        <v>0.22274788161418638</v>
      </c>
      <c r="D386" s="302">
        <f t="shared" si="127"/>
        <v>2.1873130390871105</v>
      </c>
      <c r="E386" s="303"/>
      <c r="F386" s="302">
        <v>1.5979796896158209</v>
      </c>
      <c r="G386" s="302">
        <v>0.2433237397653078</v>
      </c>
      <c r="H386" s="302">
        <f t="shared" si="128"/>
        <v>1.8413034293811288</v>
      </c>
      <c r="I386" s="303"/>
      <c r="J386" s="302">
        <v>1.2675415480075183</v>
      </c>
      <c r="K386" s="302">
        <v>0.27950025911512744</v>
      </c>
      <c r="L386" s="302">
        <f t="shared" si="129"/>
        <v>1.5470418071226457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0.29147774356911837</v>
      </c>
      <c r="C387" s="302">
        <v>0.71925876302942349</v>
      </c>
      <c r="D387" s="302">
        <f t="shared" si="127"/>
        <v>1.0107365065985419</v>
      </c>
      <c r="E387" s="303"/>
      <c r="F387" s="302">
        <v>0.33255464972950566</v>
      </c>
      <c r="G387" s="302">
        <v>0.78797206130251507</v>
      </c>
      <c r="H387" s="302">
        <f t="shared" si="128"/>
        <v>1.1205267110320207</v>
      </c>
      <c r="I387" s="303"/>
      <c r="J387" s="302">
        <v>0.54605314633317037</v>
      </c>
      <c r="K387" s="302">
        <v>0.91057417283304565</v>
      </c>
      <c r="L387" s="302">
        <f t="shared" si="129"/>
        <v>1.456627319166216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5.9044434656414309</v>
      </c>
      <c r="C388" s="302">
        <v>1.3070863090884002</v>
      </c>
      <c r="D388" s="302">
        <f t="shared" si="127"/>
        <v>7.211529774729831</v>
      </c>
      <c r="E388" s="303"/>
      <c r="F388" s="302">
        <v>5.3371740918142692</v>
      </c>
      <c r="G388" s="302">
        <v>1.760624412889344</v>
      </c>
      <c r="H388" s="302">
        <f t="shared" si="128"/>
        <v>7.0977985047036132</v>
      </c>
      <c r="I388" s="303"/>
      <c r="J388" s="302">
        <v>5.1590094898248733</v>
      </c>
      <c r="K388" s="302">
        <v>2.1292946173269351</v>
      </c>
      <c r="L388" s="302">
        <f t="shared" si="129"/>
        <v>7.2883041071518084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0.56948520450579121</v>
      </c>
      <c r="C389" s="302">
        <v>0.36645027051591605</v>
      </c>
      <c r="D389" s="302">
        <f t="shared" si="127"/>
        <v>0.93593547502170726</v>
      </c>
      <c r="E389" s="303"/>
      <c r="F389" s="302">
        <v>0.5928095719184816</v>
      </c>
      <c r="G389" s="302">
        <v>0.5935254294089628</v>
      </c>
      <c r="H389" s="302">
        <f t="shared" si="128"/>
        <v>1.1863350013274445</v>
      </c>
      <c r="I389" s="303"/>
      <c r="J389" s="302">
        <v>0.53558742865830533</v>
      </c>
      <c r="K389" s="302">
        <v>0.57700036422870427</v>
      </c>
      <c r="L389" s="302">
        <f t="shared" si="129"/>
        <v>1.1125877928870096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0.27528580672112785</v>
      </c>
      <c r="C390" s="302">
        <v>0.40289791192995761</v>
      </c>
      <c r="D390" s="302">
        <f t="shared" si="127"/>
        <v>0.67818371865108551</v>
      </c>
      <c r="E390" s="303"/>
      <c r="F390" s="302">
        <v>0.21170797840869371</v>
      </c>
      <c r="G390" s="302">
        <v>0.51106871556059119</v>
      </c>
      <c r="H390" s="302">
        <f t="shared" si="128"/>
        <v>0.7227766939692849</v>
      </c>
      <c r="I390" s="303"/>
      <c r="J390" s="302">
        <v>0.44301118556101249</v>
      </c>
      <c r="K390" s="302">
        <v>0.50825354437495318</v>
      </c>
      <c r="L390" s="302">
        <f t="shared" si="129"/>
        <v>0.95126472993596567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1.3272147730480963</v>
      </c>
      <c r="C391" s="302">
        <v>0.78720259756926403</v>
      </c>
      <c r="D391" s="302">
        <f t="shared" si="127"/>
        <v>2.1144173706173603</v>
      </c>
      <c r="E391" s="303"/>
      <c r="F391" s="302">
        <v>0.87463451170018236</v>
      </c>
      <c r="G391" s="302">
        <v>0.9644910457360647</v>
      </c>
      <c r="H391" s="302">
        <f t="shared" si="128"/>
        <v>1.8391255574362471</v>
      </c>
      <c r="I391" s="303"/>
      <c r="J391" s="302">
        <v>0.56545245305521674</v>
      </c>
      <c r="K391" s="302">
        <v>0.88698532302093858</v>
      </c>
      <c r="L391" s="302">
        <f t="shared" si="129"/>
        <v>1.4524377760761553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15.945735411916168</v>
      </c>
      <c r="C393" s="311">
        <f t="shared" ref="C393:D393" si="130">SUM(C383:C391)</f>
        <v>7.1872645880838082</v>
      </c>
      <c r="D393" s="311">
        <f t="shared" si="130"/>
        <v>23.132999999999974</v>
      </c>
      <c r="E393" s="311"/>
      <c r="F393" s="311">
        <f t="shared" ref="F393:H393" si="131">SUM(F383:F391)</f>
        <v>15.214305124640724</v>
      </c>
      <c r="G393" s="311">
        <f t="shared" si="131"/>
        <v>9.476694875359291</v>
      </c>
      <c r="H393" s="311">
        <f t="shared" si="131"/>
        <v>24.691000000000013</v>
      </c>
      <c r="I393" s="311"/>
      <c r="J393" s="311">
        <f t="shared" ref="J393:L393" si="132">SUM(J383:J391)</f>
        <v>15.381139395363043</v>
      </c>
      <c r="K393" s="311">
        <f t="shared" si="132"/>
        <v>10.616860604636935</v>
      </c>
      <c r="L393" s="311">
        <f t="shared" si="132"/>
        <v>25.99799999999998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Heart of the South-West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55.340814125940184</v>
      </c>
      <c r="C9" s="249">
        <f t="shared" ref="C9:D9" si="0">SUM(C26,C43,C60,C77,C94,C111,C128,C145,C162,C179,C196,C213,C230,C247,C264,C281,C298,C315,C332,C349,C366,C383)</f>
        <v>8.1766901642172254</v>
      </c>
      <c r="D9" s="249">
        <f t="shared" si="0"/>
        <v>20.351798593621165</v>
      </c>
      <c r="E9" s="249">
        <f>SUM(B9:D9)</f>
        <v>83.869302883778573</v>
      </c>
      <c r="F9" s="238"/>
      <c r="G9" s="249">
        <f>SUM(G26,G43,G60,G77,G94,G111,G128,G145,G162,G179,G196,G213,G230,G247,G264,G281,G298,G315,G332,G349,G366,G383)</f>
        <v>62.527296824588063</v>
      </c>
      <c r="H9" s="249">
        <f t="shared" ref="H9:I9" si="1">SUM(H26,H43,H60,H77,H94,H111,H128,H145,H162,H179,H196,H213,H230,H247,H264,H281,H298,H315,H332,H349,H366,H383)</f>
        <v>12.255081319637721</v>
      </c>
      <c r="I9" s="249">
        <f t="shared" si="1"/>
        <v>23.148621247454283</v>
      </c>
      <c r="J9" s="249">
        <f>SUM(G9:I9)</f>
        <v>97.930999391680075</v>
      </c>
      <c r="K9" s="238"/>
      <c r="L9" s="249">
        <f>SUM(L26,L43,L60,L77,L94,L111,L128,L145,L162,L179,L196,L213,L230,L247,L264,L281,L298,L315,L332,L349,L366,L383)</f>
        <v>72.084089391447577</v>
      </c>
      <c r="M9" s="249">
        <f t="shared" ref="M9:N9" si="2">SUM(M26,M43,M60,M77,M94,M111,M128,M145,M162,M179,M196,M213,M230,M247,M264,M281,M298,M315,M332,M349,M366,M383)</f>
        <v>16.068162687138553</v>
      </c>
      <c r="N9" s="249">
        <f t="shared" si="2"/>
        <v>26.807463415699807</v>
      </c>
      <c r="O9" s="249">
        <f>SUM(L9:N9)</f>
        <v>114.95971549428594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106.78459765596412</v>
      </c>
      <c r="C10" s="249">
        <f t="shared" si="3"/>
        <v>37.631784808666765</v>
      </c>
      <c r="D10" s="249">
        <f t="shared" si="3"/>
        <v>24.560321134148598</v>
      </c>
      <c r="E10" s="249">
        <f t="shared" ref="E10:E17" si="4">SUM(B10:D10)</f>
        <v>168.97670359877949</v>
      </c>
      <c r="F10" s="238"/>
      <c r="G10" s="249">
        <f t="shared" ref="G10:I10" si="5">SUM(G27,G44,G61,G78,G95,G112,G129,G146,G163,G180,G197,G214,G231,G248,G265,G282,G299,G316,G333,G350,G367,G384)</f>
        <v>125.36623239833493</v>
      </c>
      <c r="H10" s="249">
        <f t="shared" si="5"/>
        <v>43.855855180934569</v>
      </c>
      <c r="I10" s="249">
        <f t="shared" si="5"/>
        <v>22.668436215448441</v>
      </c>
      <c r="J10" s="249">
        <f t="shared" ref="J10:J17" si="6">SUM(G10:I10)</f>
        <v>191.89052379471795</v>
      </c>
      <c r="K10" s="238"/>
      <c r="L10" s="249">
        <f t="shared" ref="L10:N10" si="7">SUM(L27,L44,L61,L78,L95,L112,L129,L146,L163,L180,L197,L214,L231,L248,L265,L282,L299,L316,L333,L350,L367,L384)</f>
        <v>156.26750704480386</v>
      </c>
      <c r="M10" s="249">
        <f t="shared" si="7"/>
        <v>57.372990139450856</v>
      </c>
      <c r="N10" s="249">
        <f t="shared" si="7"/>
        <v>23.551728754371716</v>
      </c>
      <c r="O10" s="249">
        <f t="shared" ref="O10:O17" si="8">SUM(L10:N10)</f>
        <v>237.19222593862642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59.34607392737307</v>
      </c>
      <c r="C11" s="249">
        <f t="shared" si="3"/>
        <v>21.332574342094247</v>
      </c>
      <c r="D11" s="249">
        <f t="shared" si="3"/>
        <v>19.491518301516955</v>
      </c>
      <c r="E11" s="249">
        <f t="shared" si="4"/>
        <v>100.17016657098426</v>
      </c>
      <c r="F11" s="238"/>
      <c r="G11" s="249">
        <f t="shared" ref="G11:I11" si="9">SUM(G28,G45,G62,G79,G96,G113,G130,G147,G164,G181,G198,G215,G232,G249,G266,G283,G300,G317,G334,G351,G368,G385)</f>
        <v>67.992727583472032</v>
      </c>
      <c r="H11" s="249">
        <f t="shared" si="9"/>
        <v>24.129398540203759</v>
      </c>
      <c r="I11" s="249">
        <f t="shared" si="9"/>
        <v>17.727483095757123</v>
      </c>
      <c r="J11" s="249">
        <f t="shared" si="6"/>
        <v>109.84960921943292</v>
      </c>
      <c r="K11" s="238"/>
      <c r="L11" s="249">
        <f t="shared" ref="L11:N11" si="10">SUM(L28,L45,L62,L79,L96,L113,L130,L147,L164,L181,L198,L215,L232,L249,L266,L283,L300,L317,L334,L351,L368,L385)</f>
        <v>71.896491352368699</v>
      </c>
      <c r="M11" s="249">
        <f t="shared" si="10"/>
        <v>27.768751158952853</v>
      </c>
      <c r="N11" s="249">
        <f t="shared" si="10"/>
        <v>20.369123320892644</v>
      </c>
      <c r="O11" s="249">
        <f t="shared" si="8"/>
        <v>120.03436583221419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44.629886913113879</v>
      </c>
      <c r="C12" s="249">
        <f t="shared" si="3"/>
        <v>36.769696651976176</v>
      </c>
      <c r="D12" s="249">
        <f t="shared" si="3"/>
        <v>5.1187657009442944</v>
      </c>
      <c r="E12" s="249">
        <f t="shared" si="4"/>
        <v>86.518349266034349</v>
      </c>
      <c r="F12" s="238"/>
      <c r="G12" s="249">
        <f t="shared" ref="G12:I12" si="11">SUM(G29,G46,G63,G80,G97,G114,G131,G148,G165,G182,G199,G216,G233,G250,G267,G284,G301,G318,G335,G352,G369,G386)</f>
        <v>45.456216004961703</v>
      </c>
      <c r="H12" s="249">
        <f t="shared" si="11"/>
        <v>34.505861990590091</v>
      </c>
      <c r="I12" s="249">
        <f t="shared" si="11"/>
        <v>5.5172613215465232</v>
      </c>
      <c r="J12" s="249">
        <f t="shared" si="6"/>
        <v>85.479339317098322</v>
      </c>
      <c r="K12" s="238"/>
      <c r="L12" s="249">
        <f t="shared" ref="L12:N12" si="12">SUM(L29,L46,L63,L80,L97,L114,L131,L148,L165,L182,L199,L216,L233,L250,L267,L284,L301,L318,L335,L352,L369,L386)</f>
        <v>39.572994957148687</v>
      </c>
      <c r="M12" s="249">
        <f t="shared" si="12"/>
        <v>29.382520393120419</v>
      </c>
      <c r="N12" s="249">
        <f t="shared" si="12"/>
        <v>6.8746654120535444</v>
      </c>
      <c r="O12" s="249">
        <f t="shared" si="8"/>
        <v>75.830180762322655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57.569066732391498</v>
      </c>
      <c r="C13" s="249">
        <f t="shared" si="3"/>
        <v>8.7316221288833198</v>
      </c>
      <c r="D13" s="249">
        <f t="shared" si="3"/>
        <v>39.543698903515413</v>
      </c>
      <c r="E13" s="249">
        <f t="shared" si="4"/>
        <v>105.84438776479024</v>
      </c>
      <c r="F13" s="238"/>
      <c r="G13" s="249">
        <f t="shared" ref="G13:I13" si="13">SUM(G30,G47,G64,G81,G98,G115,G132,G149,G166,G183,G200,G217,G234,G251,G268,G285,G302,G319,G336,G353,G370,G387)</f>
        <v>48.055133397186282</v>
      </c>
      <c r="H13" s="249">
        <f t="shared" si="13"/>
        <v>7.9122826777245923</v>
      </c>
      <c r="I13" s="249">
        <f t="shared" si="13"/>
        <v>35.382482676900388</v>
      </c>
      <c r="J13" s="249">
        <f t="shared" si="6"/>
        <v>91.349898751811253</v>
      </c>
      <c r="K13" s="238"/>
      <c r="L13" s="249">
        <f t="shared" ref="L13:N13" si="14">SUM(L30,L47,L64,L81,L98,L115,L132,L149,L166,L183,L200,L217,L234,L251,L268,L285,L302,L319,L336,L353,L370,L387)</f>
        <v>44.316850045360773</v>
      </c>
      <c r="M13" s="249">
        <f t="shared" si="14"/>
        <v>9.5946911283536203</v>
      </c>
      <c r="N13" s="249">
        <f t="shared" si="14"/>
        <v>39.91071428316539</v>
      </c>
      <c r="O13" s="249">
        <f t="shared" si="8"/>
        <v>93.822255456879788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36.952195533391247</v>
      </c>
      <c r="C14" s="249">
        <f t="shared" si="3"/>
        <v>45.182166197541036</v>
      </c>
      <c r="D14" s="249">
        <f t="shared" si="3"/>
        <v>10.736472327221074</v>
      </c>
      <c r="E14" s="249">
        <f t="shared" si="4"/>
        <v>92.870834058153363</v>
      </c>
      <c r="F14" s="238"/>
      <c r="G14" s="249">
        <f t="shared" ref="G14:I14" si="15">SUM(G31,G48,G65,G82,G99,G116,G133,G150,G167,G184,G201,G218,G235,G252,G269,G286,G303,G320,G337,G354,G371,G388)</f>
        <v>34.419243379992523</v>
      </c>
      <c r="H14" s="249">
        <f t="shared" si="15"/>
        <v>40.383264782587013</v>
      </c>
      <c r="I14" s="249">
        <f t="shared" si="15"/>
        <v>11.188002709758631</v>
      </c>
      <c r="J14" s="249">
        <f t="shared" si="6"/>
        <v>85.990510872338163</v>
      </c>
      <c r="K14" s="238"/>
      <c r="L14" s="249">
        <f t="shared" ref="L14:N14" si="16">SUM(L31,L48,L65,L82,L99,L116,L133,L150,L167,L184,L201,L218,L235,L252,L269,L286,L303,L320,L337,L354,L371,L388)</f>
        <v>43.023016612071558</v>
      </c>
      <c r="M14" s="249">
        <f t="shared" si="16"/>
        <v>45.603962469927815</v>
      </c>
      <c r="N14" s="249">
        <f t="shared" si="16"/>
        <v>14.458340296062625</v>
      </c>
      <c r="O14" s="249">
        <f t="shared" si="8"/>
        <v>103.085319378062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26.337016690633668</v>
      </c>
      <c r="C15" s="249">
        <f t="shared" si="3"/>
        <v>45.718175589901115</v>
      </c>
      <c r="D15" s="249">
        <f t="shared" si="3"/>
        <v>6.1011281097377887</v>
      </c>
      <c r="E15" s="249">
        <f t="shared" si="4"/>
        <v>78.156320390272569</v>
      </c>
      <c r="F15" s="238"/>
      <c r="G15" s="249">
        <f t="shared" ref="G15:I15" si="17">SUM(G32,G49,G66,G83,G100,G117,G134,G151,G168,G185,G202,G219,G236,G253,G270,G287,G304,G321,G338,G355,G372,G389)</f>
        <v>26.640023946874294</v>
      </c>
      <c r="H15" s="249">
        <f t="shared" si="17"/>
        <v>44.855372668527089</v>
      </c>
      <c r="I15" s="249">
        <f t="shared" si="17"/>
        <v>4.9690232498278872</v>
      </c>
      <c r="J15" s="249">
        <f t="shared" si="6"/>
        <v>76.46441986522926</v>
      </c>
      <c r="K15" s="238"/>
      <c r="L15" s="249">
        <f t="shared" ref="L15:N15" si="18">SUM(L32,L49,L66,L83,L100,L117,L134,L151,L168,L185,L202,L219,L236,L253,L270,L287,L304,L321,L338,L355,L372,L389)</f>
        <v>26.29921406476441</v>
      </c>
      <c r="M15" s="249">
        <f t="shared" si="18"/>
        <v>45.814053889280977</v>
      </c>
      <c r="N15" s="249">
        <f t="shared" si="18"/>
        <v>4.3007155425841628</v>
      </c>
      <c r="O15" s="249">
        <f t="shared" si="8"/>
        <v>76.413983496629541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37.057826508054717</v>
      </c>
      <c r="C16" s="249">
        <f t="shared" si="3"/>
        <v>6.996904181494191</v>
      </c>
      <c r="D16" s="249">
        <f t="shared" si="3"/>
        <v>6.0381140668814099</v>
      </c>
      <c r="E16" s="249">
        <f t="shared" si="4"/>
        <v>50.092844756430317</v>
      </c>
      <c r="F16" s="238"/>
      <c r="G16" s="249">
        <f t="shared" ref="G16:I16" si="19">SUM(G33,G50,G67,G84,G101,G118,G135,G152,G169,G186,G203,G220,G237,G254,G271,G288,G305,G322,G339,G356,G373,G390)</f>
        <v>31.010335243028671</v>
      </c>
      <c r="H16" s="249">
        <f t="shared" si="19"/>
        <v>7.2039195735131614</v>
      </c>
      <c r="I16" s="249">
        <f t="shared" si="19"/>
        <v>6.555956731199938</v>
      </c>
      <c r="J16" s="249">
        <f t="shared" si="6"/>
        <v>44.770211547741766</v>
      </c>
      <c r="K16" s="238"/>
      <c r="L16" s="249">
        <f t="shared" ref="L16:N16" si="20">SUM(L33,L50,L67,L84,L101,L118,L135,L152,L169,L186,L203,L220,L237,L254,L271,L288,L305,L322,L339,L356,L373,L390)</f>
        <v>31.915776310039639</v>
      </c>
      <c r="M16" s="249">
        <f t="shared" si="20"/>
        <v>10.557959760363525</v>
      </c>
      <c r="N16" s="249">
        <f t="shared" si="20"/>
        <v>8.3585301250698762</v>
      </c>
      <c r="O16" s="249">
        <f t="shared" si="8"/>
        <v>50.832266195473039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39.7821699541825</v>
      </c>
      <c r="C17" s="249">
        <f t="shared" si="3"/>
        <v>49.847052671082473</v>
      </c>
      <c r="D17" s="249">
        <f t="shared" si="3"/>
        <v>8.1958680855115755</v>
      </c>
      <c r="E17" s="249">
        <f t="shared" si="4"/>
        <v>97.82509071077655</v>
      </c>
      <c r="F17" s="238"/>
      <c r="G17" s="249">
        <f t="shared" ref="G17:I17" si="21">SUM(G34,G51,G68,G85,G102,G119,G136,G153,G170,G187,G204,G221,G238,G255,G272,G289,G306,G323,G340,G357,G374,G391)</f>
        <v>32.599219690821677</v>
      </c>
      <c r="H17" s="249">
        <f t="shared" si="21"/>
        <v>48.788569285639198</v>
      </c>
      <c r="I17" s="249">
        <f t="shared" si="21"/>
        <v>8.0936982634891557</v>
      </c>
      <c r="J17" s="249">
        <f t="shared" si="6"/>
        <v>89.481487239950042</v>
      </c>
      <c r="K17" s="238"/>
      <c r="L17" s="249">
        <f t="shared" ref="L17:N17" si="22">SUM(L34,L51,L68,L85,L102,L119,L136,L153,L170,L187,L204,L221,L238,L255,L272,L289,L306,L323,L340,L357,L374,L391)</f>
        <v>32.535336735283288</v>
      </c>
      <c r="M17" s="249">
        <f t="shared" si="22"/>
        <v>45.714834401331714</v>
      </c>
      <c r="N17" s="249">
        <f t="shared" si="22"/>
        <v>11.70251630889125</v>
      </c>
      <c r="O17" s="249">
        <f t="shared" si="8"/>
        <v>89.952687445506243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463.79964804104492</v>
      </c>
      <c r="C19" s="247">
        <f t="shared" ref="C19:O19" si="23">SUM(C9:C17)</f>
        <v>260.38666673585652</v>
      </c>
      <c r="D19" s="247">
        <f t="shared" si="23"/>
        <v>140.13768522309826</v>
      </c>
      <c r="E19" s="247">
        <f t="shared" si="23"/>
        <v>864.32399999999961</v>
      </c>
      <c r="F19" s="247"/>
      <c r="G19" s="247">
        <f t="shared" si="23"/>
        <v>474.06642846926019</v>
      </c>
      <c r="H19" s="247">
        <f t="shared" si="23"/>
        <v>263.88960601935719</v>
      </c>
      <c r="I19" s="247">
        <f t="shared" si="23"/>
        <v>135.25096551138236</v>
      </c>
      <c r="J19" s="247">
        <f t="shared" si="23"/>
        <v>873.20699999999977</v>
      </c>
      <c r="K19" s="247"/>
      <c r="L19" s="247">
        <f t="shared" si="23"/>
        <v>517.91127651328839</v>
      </c>
      <c r="M19" s="247">
        <f t="shared" si="23"/>
        <v>287.87792602792035</v>
      </c>
      <c r="N19" s="247">
        <f t="shared" si="23"/>
        <v>156.33379745879103</v>
      </c>
      <c r="O19" s="247">
        <f t="shared" si="23"/>
        <v>962.12299999999982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0.76673579812696846</v>
      </c>
      <c r="C26" s="302">
        <v>6.5154457694346607E-2</v>
      </c>
      <c r="D26" s="302">
        <v>0.13985427492637925</v>
      </c>
      <c r="E26" s="302">
        <f>SUM(B26:D26)</f>
        <v>0.97174453074769429</v>
      </c>
      <c r="F26" s="303"/>
      <c r="G26" s="302">
        <v>0.74344460178217808</v>
      </c>
      <c r="H26" s="302">
        <v>0.36953695123314201</v>
      </c>
      <c r="I26" s="302">
        <v>0.19648226283205583</v>
      </c>
      <c r="J26" s="302">
        <f>SUM(G26:I26)</f>
        <v>1.3094638158473759</v>
      </c>
      <c r="K26" s="303"/>
      <c r="L26" s="302">
        <v>1.1903097088911934</v>
      </c>
      <c r="M26" s="302">
        <v>0.4164106376239734</v>
      </c>
      <c r="N26" s="302">
        <v>0.1574613217244783</v>
      </c>
      <c r="O26" s="302">
        <f>SUM(L26:N26)</f>
        <v>1.764181668239645</v>
      </c>
    </row>
    <row r="27" spans="1:15" s="236" customFormat="1" x14ac:dyDescent="0.2">
      <c r="A27" s="237" t="str">
        <f>name!E$5</f>
        <v>Professional occupations</v>
      </c>
      <c r="B27" s="302">
        <v>0.59250489398573181</v>
      </c>
      <c r="C27" s="302">
        <v>4.9030135015981788E-2</v>
      </c>
      <c r="D27" s="302">
        <v>0.10028215095847103</v>
      </c>
      <c r="E27" s="302">
        <f t="shared" ref="E27:E34" si="24">SUM(B27:D27)</f>
        <v>0.74181717996018459</v>
      </c>
      <c r="F27" s="303"/>
      <c r="G27" s="302">
        <v>0.67704173757069797</v>
      </c>
      <c r="H27" s="302">
        <v>0.43192896146766929</v>
      </c>
      <c r="I27" s="302">
        <v>0.17082225022801767</v>
      </c>
      <c r="J27" s="302">
        <f t="shared" ref="J27:J34" si="25">SUM(G27:I27)</f>
        <v>1.2797929492663849</v>
      </c>
      <c r="K27" s="303"/>
      <c r="L27" s="302">
        <v>0.9939129103582357</v>
      </c>
      <c r="M27" s="302">
        <v>0.57220813467787346</v>
      </c>
      <c r="N27" s="302">
        <v>0.12036123085099319</v>
      </c>
      <c r="O27" s="302">
        <f t="shared" ref="O27:O34" si="26">SUM(L27:N27)</f>
        <v>1.6864822758871023</v>
      </c>
    </row>
    <row r="28" spans="1:15" s="236" customFormat="1" x14ac:dyDescent="0.2">
      <c r="A28" s="237" t="str">
        <f>name!E$6</f>
        <v>Associate professional occupations</v>
      </c>
      <c r="B28" s="302">
        <v>0.35431788696066063</v>
      </c>
      <c r="C28" s="302">
        <v>4.5496616464671749E-2</v>
      </c>
      <c r="D28" s="302">
        <v>9.5306090717874048E-2</v>
      </c>
      <c r="E28" s="302">
        <f t="shared" si="24"/>
        <v>0.49512059414320642</v>
      </c>
      <c r="F28" s="303"/>
      <c r="G28" s="302">
        <v>0.37419476817855052</v>
      </c>
      <c r="H28" s="302">
        <v>0.34930756526865414</v>
      </c>
      <c r="I28" s="302">
        <v>0.183049918503462</v>
      </c>
      <c r="J28" s="302">
        <f t="shared" si="25"/>
        <v>0.90655225195066658</v>
      </c>
      <c r="K28" s="303"/>
      <c r="L28" s="302">
        <v>0.42759884140455917</v>
      </c>
      <c r="M28" s="302">
        <v>0.32682739605448935</v>
      </c>
      <c r="N28" s="302">
        <v>0.2081581947694893</v>
      </c>
      <c r="O28" s="302">
        <f t="shared" si="26"/>
        <v>0.96258443222853773</v>
      </c>
    </row>
    <row r="29" spans="1:15" s="236" customFormat="1" x14ac:dyDescent="0.2">
      <c r="A29" s="237" t="str">
        <f>name!E$7</f>
        <v>Administrative and secretarial occupations</v>
      </c>
      <c r="B29" s="302">
        <v>0.28033207346363659</v>
      </c>
      <c r="C29" s="302">
        <v>0.14712739933948893</v>
      </c>
      <c r="D29" s="302">
        <v>0.1097982266177631</v>
      </c>
      <c r="E29" s="302">
        <f t="shared" si="24"/>
        <v>0.53725769942088863</v>
      </c>
      <c r="F29" s="303"/>
      <c r="G29" s="302">
        <v>0.25941385645229453</v>
      </c>
      <c r="H29" s="302">
        <v>0.42013380729071231</v>
      </c>
      <c r="I29" s="302">
        <v>0.20978347642807404</v>
      </c>
      <c r="J29" s="302">
        <f t="shared" si="25"/>
        <v>0.88933114017108095</v>
      </c>
      <c r="K29" s="303"/>
      <c r="L29" s="302">
        <v>0.18477436458283875</v>
      </c>
      <c r="M29" s="302">
        <v>0.35224765521839912</v>
      </c>
      <c r="N29" s="302">
        <v>0.10548063176720748</v>
      </c>
      <c r="O29" s="302">
        <f t="shared" si="26"/>
        <v>0.64250265156844533</v>
      </c>
    </row>
    <row r="30" spans="1:15" s="236" customFormat="1" x14ac:dyDescent="0.2">
      <c r="A30" s="237" t="str">
        <f>name!E$8</f>
        <v>Skilled trades occupations</v>
      </c>
      <c r="B30" s="302">
        <v>3.6742863015255813</v>
      </c>
      <c r="C30" s="302">
        <v>0.39201653769420702</v>
      </c>
      <c r="D30" s="302">
        <v>5.2875664517234133</v>
      </c>
      <c r="E30" s="302">
        <f t="shared" si="24"/>
        <v>9.3538692909432015</v>
      </c>
      <c r="F30" s="303"/>
      <c r="G30" s="302">
        <v>2.8635948752048317</v>
      </c>
      <c r="H30" s="302">
        <v>0.42666796657106038</v>
      </c>
      <c r="I30" s="302">
        <v>6.4178673412652305</v>
      </c>
      <c r="J30" s="302">
        <f>SUM(G30:I30)</f>
        <v>9.7081301830411224</v>
      </c>
      <c r="K30" s="303"/>
      <c r="L30" s="302">
        <v>3.4889290006319267</v>
      </c>
      <c r="M30" s="302">
        <v>0.6838638716531461</v>
      </c>
      <c r="N30" s="302">
        <v>4.9938687189054169</v>
      </c>
      <c r="O30" s="302">
        <f t="shared" si="26"/>
        <v>9.1666615911904898</v>
      </c>
    </row>
    <row r="31" spans="1:15" s="236" customFormat="1" x14ac:dyDescent="0.2">
      <c r="A31" s="237" t="str">
        <f>name!E$9</f>
        <v>Caring, leisure and other service occupations</v>
      </c>
      <c r="B31" s="302">
        <v>0.49699043578125629</v>
      </c>
      <c r="C31" s="302">
        <v>0.15188492104885767</v>
      </c>
      <c r="D31" s="302">
        <v>0.34769238934621349</v>
      </c>
      <c r="E31" s="302">
        <f t="shared" si="24"/>
        <v>0.99656774617632748</v>
      </c>
      <c r="F31" s="303"/>
      <c r="G31" s="302">
        <v>0.41901955049978606</v>
      </c>
      <c r="H31" s="302">
        <v>0.1932267202006413</v>
      </c>
      <c r="I31" s="302">
        <v>0.8060107841179891</v>
      </c>
      <c r="J31" s="302">
        <f t="shared" si="25"/>
        <v>1.4182570548184166</v>
      </c>
      <c r="K31" s="303"/>
      <c r="L31" s="302">
        <v>0.48148779948669562</v>
      </c>
      <c r="M31" s="302">
        <v>0.10857277731772595</v>
      </c>
      <c r="N31" s="302">
        <v>0.83934185300823871</v>
      </c>
      <c r="O31" s="302">
        <f t="shared" si="26"/>
        <v>1.4294024298126602</v>
      </c>
    </row>
    <row r="32" spans="1:15" s="236" customFormat="1" x14ac:dyDescent="0.2">
      <c r="A32" s="237" t="str">
        <f>name!E$10</f>
        <v>Sales and customer service occupations</v>
      </c>
      <c r="B32" s="302">
        <v>0.15736435176394684</v>
      </c>
      <c r="C32" s="302">
        <v>4.6079753025183495E-2</v>
      </c>
      <c r="D32" s="302">
        <v>6.3017021582962837E-2</v>
      </c>
      <c r="E32" s="302">
        <f t="shared" si="24"/>
        <v>0.26646112637209318</v>
      </c>
      <c r="F32" s="303"/>
      <c r="G32" s="302">
        <v>0.13251728520831138</v>
      </c>
      <c r="H32" s="302">
        <v>0.17446999564224205</v>
      </c>
      <c r="I32" s="302">
        <v>7.7256742581605614E-2</v>
      </c>
      <c r="J32" s="302">
        <f t="shared" si="25"/>
        <v>0.38424402343215902</v>
      </c>
      <c r="K32" s="303"/>
      <c r="L32" s="302">
        <v>0.15602644509505631</v>
      </c>
      <c r="M32" s="302">
        <v>0.20961357738954431</v>
      </c>
      <c r="N32" s="302">
        <v>6.2616848202930703E-2</v>
      </c>
      <c r="O32" s="302">
        <f t="shared" si="26"/>
        <v>0.42825687068753127</v>
      </c>
    </row>
    <row r="33" spans="1:15" s="236" customFormat="1" x14ac:dyDescent="0.2">
      <c r="A33" s="237" t="str">
        <f>name!E$11</f>
        <v>Process, plant and machine operatives</v>
      </c>
      <c r="B33" s="302">
        <v>0.73397145404682895</v>
      </c>
      <c r="C33" s="302">
        <v>2.3922766440691478E-2</v>
      </c>
      <c r="D33" s="302">
        <v>0.16875158042559721</v>
      </c>
      <c r="E33" s="302">
        <f t="shared" si="24"/>
        <v>0.92664580091311766</v>
      </c>
      <c r="F33" s="303"/>
      <c r="G33" s="302">
        <v>0.49383399775894776</v>
      </c>
      <c r="H33" s="302">
        <v>0.10904545355493866</v>
      </c>
      <c r="I33" s="302">
        <v>0.33316106814002527</v>
      </c>
      <c r="J33" s="302">
        <f t="shared" si="25"/>
        <v>0.93604051945391165</v>
      </c>
      <c r="K33" s="303"/>
      <c r="L33" s="302">
        <v>0.51255859102779444</v>
      </c>
      <c r="M33" s="302">
        <v>0.10797133033556558</v>
      </c>
      <c r="N33" s="302">
        <v>0.76483479189031245</v>
      </c>
      <c r="O33" s="302">
        <f t="shared" si="26"/>
        <v>1.3853647132536726</v>
      </c>
    </row>
    <row r="34" spans="1:15" s="236" customFormat="1" x14ac:dyDescent="0.2">
      <c r="A34" s="237" t="str">
        <f>name!E$12</f>
        <v>Elementary occupations</v>
      </c>
      <c r="B34" s="302">
        <v>1.7108924805660168</v>
      </c>
      <c r="C34" s="302">
        <v>0.30212853947033841</v>
      </c>
      <c r="D34" s="302">
        <v>1.973495011286956</v>
      </c>
      <c r="E34" s="302">
        <f t="shared" si="24"/>
        <v>3.9865160313233114</v>
      </c>
      <c r="F34" s="303"/>
      <c r="G34" s="302">
        <v>1.1028211053498149</v>
      </c>
      <c r="H34" s="302">
        <v>0.44095904756684084</v>
      </c>
      <c r="I34" s="302">
        <v>2.3664079091022718</v>
      </c>
      <c r="J34" s="302">
        <f t="shared" si="25"/>
        <v>3.9101880620189275</v>
      </c>
      <c r="K34" s="303"/>
      <c r="L34" s="302">
        <v>0.79335968877406937</v>
      </c>
      <c r="M34" s="302">
        <v>0.19598442633121571</v>
      </c>
      <c r="N34" s="302">
        <v>3.487219252026617</v>
      </c>
      <c r="O34" s="302">
        <f t="shared" si="26"/>
        <v>4.4765633671319023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8.7673956762206284</v>
      </c>
      <c r="C36" s="311">
        <f t="shared" ref="C36:O36" si="27">SUM(C26:C34)</f>
        <v>1.2228411261937671</v>
      </c>
      <c r="D36" s="311">
        <f t="shared" si="27"/>
        <v>8.285763197585629</v>
      </c>
      <c r="E36" s="311">
        <f t="shared" si="27"/>
        <v>18.276000000000025</v>
      </c>
      <c r="F36" s="311"/>
      <c r="G36" s="311">
        <f t="shared" si="27"/>
        <v>7.0658817780054122</v>
      </c>
      <c r="H36" s="311">
        <f t="shared" si="27"/>
        <v>2.9152764687959012</v>
      </c>
      <c r="I36" s="311">
        <f t="shared" si="27"/>
        <v>10.760841753198731</v>
      </c>
      <c r="J36" s="311">
        <f t="shared" si="27"/>
        <v>20.742000000000047</v>
      </c>
      <c r="K36" s="311"/>
      <c r="L36" s="311">
        <f t="shared" si="27"/>
        <v>8.2289573502523687</v>
      </c>
      <c r="M36" s="311">
        <f t="shared" si="27"/>
        <v>2.9736998066019331</v>
      </c>
      <c r="N36" s="311">
        <f t="shared" si="27"/>
        <v>10.739342843145682</v>
      </c>
      <c r="O36" s="311">
        <f t="shared" si="27"/>
        <v>21.941999999999986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0.11868650732900619</v>
      </c>
      <c r="C43" s="302">
        <v>1.3751147845746279E-3</v>
      </c>
      <c r="D43" s="302">
        <v>5.7069386090114735E-2</v>
      </c>
      <c r="E43" s="302">
        <f>SUM(B43:D43)</f>
        <v>0.17713100820369554</v>
      </c>
      <c r="F43" s="303"/>
      <c r="G43" s="302">
        <v>0.18881823250451321</v>
      </c>
      <c r="H43" s="302">
        <v>1.5609648876830895E-3</v>
      </c>
      <c r="I43" s="302">
        <v>0</v>
      </c>
      <c r="J43" s="302">
        <f>SUM(G43:I43)</f>
        <v>0.1903791973921963</v>
      </c>
      <c r="K43" s="303"/>
      <c r="L43" s="302">
        <v>0.11729684799154173</v>
      </c>
      <c r="M43" s="302">
        <v>1.3116560731073897E-3</v>
      </c>
      <c r="N43" s="302">
        <v>0</v>
      </c>
      <c r="O43" s="302">
        <f>SUM(L43:N43)</f>
        <v>0.11860850406464912</v>
      </c>
    </row>
    <row r="44" spans="1:15" s="236" customFormat="1" x14ac:dyDescent="0.2">
      <c r="A44" s="237" t="str">
        <f>name!E$5</f>
        <v>Professional occupations</v>
      </c>
      <c r="B44" s="302">
        <v>0.14396218994130133</v>
      </c>
      <c r="C44" s="302">
        <v>3.5545739281137314E-3</v>
      </c>
      <c r="D44" s="302">
        <v>4.3824949081442285E-2</v>
      </c>
      <c r="E44" s="302">
        <f t="shared" ref="E44:E51" si="28">SUM(B44:D44)</f>
        <v>0.19134171295085733</v>
      </c>
      <c r="F44" s="303"/>
      <c r="G44" s="302">
        <v>0.23987382156779127</v>
      </c>
      <c r="H44" s="302">
        <v>6.0125385700183429E-3</v>
      </c>
      <c r="I44" s="302">
        <v>0</v>
      </c>
      <c r="J44" s="302">
        <f t="shared" ref="J44:J46" si="29">SUM(G44:I44)</f>
        <v>0.24588636013780962</v>
      </c>
      <c r="K44" s="303"/>
      <c r="L44" s="302">
        <v>0.16460240749474331</v>
      </c>
      <c r="M44" s="302">
        <v>4.372026759439672E-3</v>
      </c>
      <c r="N44" s="302">
        <v>0</v>
      </c>
      <c r="O44" s="302">
        <f t="shared" ref="O44:O51" si="30">SUM(L44:N44)</f>
        <v>0.16897443425418299</v>
      </c>
    </row>
    <row r="45" spans="1:15" s="236" customFormat="1" x14ac:dyDescent="0.2">
      <c r="A45" s="237" t="str">
        <f>name!E$6</f>
        <v>Associate professional occupations</v>
      </c>
      <c r="B45" s="302">
        <v>0.10979613198518669</v>
      </c>
      <c r="C45" s="302">
        <v>3.1252959492061518E-3</v>
      </c>
      <c r="D45" s="302">
        <v>2.4846166368621244E-2</v>
      </c>
      <c r="E45" s="302">
        <f t="shared" si="28"/>
        <v>0.13776759430301408</v>
      </c>
      <c r="F45" s="303"/>
      <c r="G45" s="302">
        <v>0.17490831217263095</v>
      </c>
      <c r="H45" s="302">
        <v>5.0336183623128968E-3</v>
      </c>
      <c r="I45" s="302">
        <v>0</v>
      </c>
      <c r="J45" s="302">
        <f t="shared" si="29"/>
        <v>0.17994193053494384</v>
      </c>
      <c r="K45" s="303"/>
      <c r="L45" s="302">
        <v>9.350405630241912E-2</v>
      </c>
      <c r="M45" s="302">
        <v>3.2654899413231435E-3</v>
      </c>
      <c r="N45" s="302">
        <v>0</v>
      </c>
      <c r="O45" s="302">
        <f t="shared" si="30"/>
        <v>9.676954624374226E-2</v>
      </c>
    </row>
    <row r="46" spans="1:15" s="236" customFormat="1" x14ac:dyDescent="0.2">
      <c r="A46" s="237" t="str">
        <f>name!E$7</f>
        <v>Administrative and secretarial occupations</v>
      </c>
      <c r="B46" s="302">
        <v>4.8714528778564685E-2</v>
      </c>
      <c r="C46" s="302">
        <v>4.2434554992720743E-3</v>
      </c>
      <c r="D46" s="302">
        <v>1.1434574106288939E-2</v>
      </c>
      <c r="E46" s="302">
        <f t="shared" si="28"/>
        <v>6.4392558384125692E-2</v>
      </c>
      <c r="F46" s="303"/>
      <c r="G46" s="302">
        <v>6.4514915933871209E-2</v>
      </c>
      <c r="H46" s="302">
        <v>6.5947108810446679E-3</v>
      </c>
      <c r="I46" s="302">
        <v>0</v>
      </c>
      <c r="J46" s="302">
        <f t="shared" si="29"/>
        <v>7.110962681491588E-2</v>
      </c>
      <c r="K46" s="303"/>
      <c r="L46" s="302">
        <v>3.0655140317005825E-2</v>
      </c>
      <c r="M46" s="302">
        <v>2.4997268207770794E-3</v>
      </c>
      <c r="N46" s="302">
        <v>0</v>
      </c>
      <c r="O46" s="302">
        <f t="shared" si="30"/>
        <v>3.3154867137782908E-2</v>
      </c>
    </row>
    <row r="47" spans="1:15" s="236" customFormat="1" x14ac:dyDescent="0.2">
      <c r="A47" s="237" t="str">
        <f>name!E$8</f>
        <v>Skilled trades occupations</v>
      </c>
      <c r="B47" s="302">
        <v>0.18656421557313665</v>
      </c>
      <c r="C47" s="302">
        <v>3.6305258143554935E-3</v>
      </c>
      <c r="D47" s="302">
        <v>0.10820555159544989</v>
      </c>
      <c r="E47" s="302">
        <f t="shared" si="28"/>
        <v>0.29840029298294202</v>
      </c>
      <c r="F47" s="303"/>
      <c r="G47" s="302">
        <v>0.21992554132200626</v>
      </c>
      <c r="H47" s="302">
        <v>3.6482307717869639E-3</v>
      </c>
      <c r="I47" s="302">
        <v>0</v>
      </c>
      <c r="J47" s="302">
        <f>SUM(G47:I47)</f>
        <v>0.22357377209379323</v>
      </c>
      <c r="K47" s="303"/>
      <c r="L47" s="302">
        <v>9.7177199989970223E-2</v>
      </c>
      <c r="M47" s="302">
        <v>9.6234747723576188E-4</v>
      </c>
      <c r="N47" s="302">
        <v>0</v>
      </c>
      <c r="O47" s="302">
        <f t="shared" si="30"/>
        <v>9.813954746720599E-2</v>
      </c>
    </row>
    <row r="48" spans="1:15" s="236" customFormat="1" x14ac:dyDescent="0.2">
      <c r="A48" s="237" t="str">
        <f>name!E$9</f>
        <v>Caring, leisure and other service occupations</v>
      </c>
      <c r="B48" s="302">
        <v>2.4512228927548712E-2</v>
      </c>
      <c r="C48" s="302">
        <v>1.1774235568847905E-2</v>
      </c>
      <c r="D48" s="302">
        <v>3.4275209167769034E-3</v>
      </c>
      <c r="E48" s="302">
        <f t="shared" si="28"/>
        <v>3.9713985413173516E-2</v>
      </c>
      <c r="F48" s="303"/>
      <c r="G48" s="302">
        <v>3.1032559045353788E-2</v>
      </c>
      <c r="H48" s="302">
        <v>2.5856784907852121E-2</v>
      </c>
      <c r="I48" s="302">
        <v>0</v>
      </c>
      <c r="J48" s="302">
        <f t="shared" ref="J48:J51" si="31">SUM(G48:I48)</f>
        <v>5.6889343953205912E-2</v>
      </c>
      <c r="K48" s="303"/>
      <c r="L48" s="302">
        <v>1.7854178799284238E-2</v>
      </c>
      <c r="M48" s="302">
        <v>1.9182373190456115E-2</v>
      </c>
      <c r="N48" s="302">
        <v>0</v>
      </c>
      <c r="O48" s="302">
        <f t="shared" si="30"/>
        <v>3.7036551989740353E-2</v>
      </c>
    </row>
    <row r="49" spans="1:15" s="236" customFormat="1" x14ac:dyDescent="0.2">
      <c r="A49" s="237" t="str">
        <f>name!E$10</f>
        <v>Sales and customer service occupations</v>
      </c>
      <c r="B49" s="302">
        <v>1.7999025848332621E-2</v>
      </c>
      <c r="C49" s="302">
        <v>7.1313774569506539E-3</v>
      </c>
      <c r="D49" s="302">
        <v>8.1917438521192966E-3</v>
      </c>
      <c r="E49" s="302">
        <f t="shared" si="28"/>
        <v>3.3322147157402573E-2</v>
      </c>
      <c r="F49" s="303"/>
      <c r="G49" s="302">
        <v>2.3460400036904385E-2</v>
      </c>
      <c r="H49" s="302">
        <v>5.9037819975109613E-3</v>
      </c>
      <c r="I49" s="302">
        <v>0</v>
      </c>
      <c r="J49" s="302">
        <f t="shared" si="31"/>
        <v>2.9364182034415348E-2</v>
      </c>
      <c r="K49" s="303"/>
      <c r="L49" s="302">
        <v>1.4358116067058084E-2</v>
      </c>
      <c r="M49" s="302">
        <v>3.0840939243828398E-3</v>
      </c>
      <c r="N49" s="302">
        <v>0</v>
      </c>
      <c r="O49" s="302">
        <f t="shared" si="30"/>
        <v>1.7442209991440923E-2</v>
      </c>
    </row>
    <row r="50" spans="1:15" s="236" customFormat="1" x14ac:dyDescent="0.2">
      <c r="A50" s="237" t="str">
        <f>name!E$11</f>
        <v>Process, plant and machine operatives</v>
      </c>
      <c r="B50" s="302">
        <v>0.37934194117336983</v>
      </c>
      <c r="C50" s="302">
        <v>2.1569878154246314E-3</v>
      </c>
      <c r="D50" s="302">
        <v>6.7121908860606122E-2</v>
      </c>
      <c r="E50" s="302">
        <f t="shared" si="28"/>
        <v>0.44862083784940054</v>
      </c>
      <c r="F50" s="303"/>
      <c r="G50" s="302">
        <v>0.45739258828597018</v>
      </c>
      <c r="H50" s="302">
        <v>1.1611838439284734E-3</v>
      </c>
      <c r="I50" s="302">
        <v>0</v>
      </c>
      <c r="J50" s="302">
        <f t="shared" si="31"/>
        <v>0.45855377212989867</v>
      </c>
      <c r="K50" s="303"/>
      <c r="L50" s="302">
        <v>0.26278530281166529</v>
      </c>
      <c r="M50" s="302">
        <v>7.3850588812681252E-4</v>
      </c>
      <c r="N50" s="302">
        <v>0</v>
      </c>
      <c r="O50" s="302">
        <f t="shared" si="30"/>
        <v>0.26352380869979208</v>
      </c>
    </row>
    <row r="51" spans="1:15" s="236" customFormat="1" x14ac:dyDescent="0.2">
      <c r="A51" s="237" t="str">
        <f>name!E$12</f>
        <v>Elementary occupations</v>
      </c>
      <c r="B51" s="302">
        <v>1.8767601307512479E-2</v>
      </c>
      <c r="C51" s="302">
        <v>1.0014842070256422E-2</v>
      </c>
      <c r="D51" s="302">
        <v>0.16352741937761814</v>
      </c>
      <c r="E51" s="302">
        <f t="shared" si="28"/>
        <v>0.19230986275538703</v>
      </c>
      <c r="F51" s="303"/>
      <c r="G51" s="302">
        <v>1.9376865928566793E-2</v>
      </c>
      <c r="H51" s="302">
        <v>6.9249489802508642E-3</v>
      </c>
      <c r="I51" s="302">
        <v>0</v>
      </c>
      <c r="J51" s="302">
        <f t="shared" si="31"/>
        <v>2.6301814908817656E-2</v>
      </c>
      <c r="K51" s="303"/>
      <c r="L51" s="302">
        <v>6.5092304379697624E-3</v>
      </c>
      <c r="M51" s="302">
        <v>2.841299713494286E-3</v>
      </c>
      <c r="N51" s="302">
        <v>0</v>
      </c>
      <c r="O51" s="302">
        <f t="shared" si="30"/>
        <v>9.3505301514640489E-3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1.048344370863959</v>
      </c>
      <c r="C53" s="311">
        <f t="shared" ref="C53:E53" si="32">SUM(C43:C51)</f>
        <v>4.7006408887001687E-2</v>
      </c>
      <c r="D53" s="311">
        <f t="shared" si="32"/>
        <v>0.48764922024903756</v>
      </c>
      <c r="E53" s="311">
        <f t="shared" si="32"/>
        <v>1.5829999999999984</v>
      </c>
      <c r="F53" s="311"/>
      <c r="G53" s="311">
        <f t="shared" ref="G53:J53" si="33">SUM(G43:G51)</f>
        <v>1.4193032367976077</v>
      </c>
      <c r="H53" s="311">
        <f t="shared" si="33"/>
        <v>6.2696763202388373E-2</v>
      </c>
      <c r="I53" s="311">
        <f t="shared" si="33"/>
        <v>0</v>
      </c>
      <c r="J53" s="311">
        <f t="shared" si="33"/>
        <v>1.4819999999999964</v>
      </c>
      <c r="K53" s="311"/>
      <c r="L53" s="311">
        <f t="shared" ref="L53:O53" si="34">SUM(L43:L51)</f>
        <v>0.80474248021165751</v>
      </c>
      <c r="M53" s="311">
        <f t="shared" si="34"/>
        <v>3.8257519788343096E-2</v>
      </c>
      <c r="N53" s="311">
        <f t="shared" si="34"/>
        <v>0</v>
      </c>
      <c r="O53" s="311">
        <f t="shared" si="34"/>
        <v>0.84300000000000064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0.84562445317844293</v>
      </c>
      <c r="C60" s="302">
        <v>0.10860182626888921</v>
      </c>
      <c r="D60" s="302">
        <v>0.16376047266007868</v>
      </c>
      <c r="E60" s="302">
        <f>SUM(B60:D60)</f>
        <v>1.1179867521074109</v>
      </c>
      <c r="F60" s="303"/>
      <c r="G60" s="302">
        <v>1.0836110345574499</v>
      </c>
      <c r="H60" s="302">
        <v>0.17084061373615855</v>
      </c>
      <c r="I60" s="302">
        <v>0.20804773185648143</v>
      </c>
      <c r="J60" s="302">
        <f>SUM(G60:I60)</f>
        <v>1.4624993801500901</v>
      </c>
      <c r="K60" s="303"/>
      <c r="L60" s="302">
        <v>0.88317851966413286</v>
      </c>
      <c r="M60" s="302">
        <v>0.15415040829240845</v>
      </c>
      <c r="N60" s="302">
        <v>0.19790042551948181</v>
      </c>
      <c r="O60" s="302">
        <f>SUM(L60:N60)</f>
        <v>1.2352293534760233</v>
      </c>
    </row>
    <row r="61" spans="1:15" s="236" customFormat="1" x14ac:dyDescent="0.2">
      <c r="A61" s="237" t="str">
        <f>name!E$5</f>
        <v>Professional occupations</v>
      </c>
      <c r="B61" s="302">
        <v>0.77593346204739355</v>
      </c>
      <c r="C61" s="302">
        <v>6.4198847779801171E-2</v>
      </c>
      <c r="D61" s="302">
        <v>5.1156173000934856E-2</v>
      </c>
      <c r="E61" s="302">
        <f t="shared" ref="E61:E68" si="35">SUM(B61:D61)</f>
        <v>0.89128848282812956</v>
      </c>
      <c r="F61" s="303"/>
      <c r="G61" s="302">
        <v>1.1347677367742013</v>
      </c>
      <c r="H61" s="302">
        <v>0.11390054266488096</v>
      </c>
      <c r="I61" s="302">
        <v>0.10996694614186098</v>
      </c>
      <c r="J61" s="302">
        <f t="shared" ref="J61:J63" si="36">SUM(G61:I61)</f>
        <v>1.3586352255809433</v>
      </c>
      <c r="K61" s="303"/>
      <c r="L61" s="302">
        <v>1.1376416968389818</v>
      </c>
      <c r="M61" s="302">
        <v>8.7264418507648489E-2</v>
      </c>
      <c r="N61" s="302">
        <v>6.5812360406622666E-2</v>
      </c>
      <c r="O61" s="302">
        <f t="shared" ref="O61:O68" si="37">SUM(L61:N61)</f>
        <v>1.290718475753253</v>
      </c>
    </row>
    <row r="62" spans="1:15" s="236" customFormat="1" x14ac:dyDescent="0.2">
      <c r="A62" s="237" t="str">
        <f>name!E$6</f>
        <v>Associate professional occupations</v>
      </c>
      <c r="B62" s="302">
        <v>1.0508118429543341</v>
      </c>
      <c r="C62" s="302">
        <v>0.13465514930190137</v>
      </c>
      <c r="D62" s="302">
        <v>3.9728735327803404E-2</v>
      </c>
      <c r="E62" s="302">
        <f t="shared" si="35"/>
        <v>1.2251957275840386</v>
      </c>
      <c r="F62" s="303"/>
      <c r="G62" s="302">
        <v>1.3944616346802887</v>
      </c>
      <c r="H62" s="302">
        <v>0.19492141039853414</v>
      </c>
      <c r="I62" s="302">
        <v>6.691256385490553E-2</v>
      </c>
      <c r="J62" s="302">
        <f t="shared" si="36"/>
        <v>1.6562956089337284</v>
      </c>
      <c r="K62" s="303"/>
      <c r="L62" s="302">
        <v>1.117675049469669</v>
      </c>
      <c r="M62" s="302">
        <v>0.12492478474151449</v>
      </c>
      <c r="N62" s="302">
        <v>3.8331067704602616E-2</v>
      </c>
      <c r="O62" s="302">
        <f t="shared" si="37"/>
        <v>1.2809309019157862</v>
      </c>
    </row>
    <row r="63" spans="1:15" s="236" customFormat="1" x14ac:dyDescent="0.2">
      <c r="A63" s="237" t="str">
        <f>name!E$7</f>
        <v>Administrative and secretarial occupations</v>
      </c>
      <c r="B63" s="302">
        <v>0.86732747480385464</v>
      </c>
      <c r="C63" s="302">
        <v>0.33813905427871577</v>
      </c>
      <c r="D63" s="302">
        <v>2.0122400343804046E-2</v>
      </c>
      <c r="E63" s="302">
        <f t="shared" si="35"/>
        <v>1.2255889294263744</v>
      </c>
      <c r="F63" s="303"/>
      <c r="G63" s="302">
        <v>1.0022123694420475</v>
      </c>
      <c r="H63" s="302">
        <v>0.35379128432198703</v>
      </c>
      <c r="I63" s="302">
        <v>5.745970296087588E-2</v>
      </c>
      <c r="J63" s="302">
        <f t="shared" si="36"/>
        <v>1.4134633567249104</v>
      </c>
      <c r="K63" s="303"/>
      <c r="L63" s="302">
        <v>0.68331285178475953</v>
      </c>
      <c r="M63" s="302">
        <v>0.23741434061433603</v>
      </c>
      <c r="N63" s="302">
        <v>2.9020314120938404E-2</v>
      </c>
      <c r="O63" s="302">
        <f t="shared" si="37"/>
        <v>0.94974750652003403</v>
      </c>
    </row>
    <row r="64" spans="1:15" s="236" customFormat="1" x14ac:dyDescent="0.2">
      <c r="A64" s="237" t="str">
        <f>name!E$8</f>
        <v>Skilled trades occupations</v>
      </c>
      <c r="B64" s="302">
        <v>1.3039530443504923</v>
      </c>
      <c r="C64" s="302">
        <v>8.3632856862170368E-2</v>
      </c>
      <c r="D64" s="302">
        <v>0.29076812093546378</v>
      </c>
      <c r="E64" s="302">
        <f t="shared" si="35"/>
        <v>1.6783540221481266</v>
      </c>
      <c r="F64" s="303"/>
      <c r="G64" s="302">
        <v>1.1366282370696363</v>
      </c>
      <c r="H64" s="302">
        <v>5.9817422996865204E-2</v>
      </c>
      <c r="I64" s="302">
        <v>0.51386409424604307</v>
      </c>
      <c r="J64" s="302">
        <f>SUM(G64:I64)</f>
        <v>1.7103097543125445</v>
      </c>
      <c r="K64" s="303"/>
      <c r="L64" s="302">
        <v>0.81022981301721619</v>
      </c>
      <c r="M64" s="302">
        <v>4.1148529704649744E-2</v>
      </c>
      <c r="N64" s="302">
        <v>0.36829510275390137</v>
      </c>
      <c r="O64" s="302">
        <f t="shared" si="37"/>
        <v>1.2196734454757674</v>
      </c>
    </row>
    <row r="65" spans="1:15" s="236" customFormat="1" x14ac:dyDescent="0.2">
      <c r="A65" s="237" t="str">
        <f>name!E$9</f>
        <v>Caring, leisure and other service occupations</v>
      </c>
      <c r="B65" s="302">
        <v>0.11273057282633343</v>
      </c>
      <c r="C65" s="302">
        <v>2.8571358813102493E-2</v>
      </c>
      <c r="D65" s="302">
        <v>9.3284394459422475E-3</v>
      </c>
      <c r="E65" s="302">
        <f t="shared" si="35"/>
        <v>0.15063037108537819</v>
      </c>
      <c r="F65" s="303"/>
      <c r="G65" s="302">
        <v>0.13182704557729893</v>
      </c>
      <c r="H65" s="302">
        <v>3.7336053213232606E-2</v>
      </c>
      <c r="I65" s="302">
        <v>4.5512220575470899E-2</v>
      </c>
      <c r="J65" s="302">
        <f t="shared" ref="J65:J68" si="38">SUM(G65:I65)</f>
        <v>0.21467531936600243</v>
      </c>
      <c r="K65" s="303"/>
      <c r="L65" s="302">
        <v>0.10937150404538036</v>
      </c>
      <c r="M65" s="302">
        <v>2.1879991254134545E-2</v>
      </c>
      <c r="N65" s="302">
        <v>4.3860565013738723E-2</v>
      </c>
      <c r="O65" s="302">
        <f t="shared" si="37"/>
        <v>0.17511206031325363</v>
      </c>
    </row>
    <row r="66" spans="1:15" s="236" customFormat="1" x14ac:dyDescent="0.2">
      <c r="A66" s="237" t="str">
        <f>name!E$10</f>
        <v>Sales and customer service occupations</v>
      </c>
      <c r="B66" s="302">
        <v>0.65628540354880038</v>
      </c>
      <c r="C66" s="302">
        <v>0.44080252122818664</v>
      </c>
      <c r="D66" s="302">
        <v>4.0380630017993198E-2</v>
      </c>
      <c r="E66" s="302">
        <f t="shared" si="35"/>
        <v>1.1374685547949803</v>
      </c>
      <c r="F66" s="303"/>
      <c r="G66" s="302">
        <v>0.69875008620061807</v>
      </c>
      <c r="H66" s="302">
        <v>0.40006840768426905</v>
      </c>
      <c r="I66" s="302">
        <v>5.0701618003698823E-2</v>
      </c>
      <c r="J66" s="302">
        <f t="shared" si="38"/>
        <v>1.1495201118885858</v>
      </c>
      <c r="K66" s="303"/>
      <c r="L66" s="302">
        <v>0.57257258994720606</v>
      </c>
      <c r="M66" s="302">
        <v>0.31154204157101872</v>
      </c>
      <c r="N66" s="302">
        <v>3.8465651256746863E-2</v>
      </c>
      <c r="O66" s="302">
        <f t="shared" si="37"/>
        <v>0.92258028277497162</v>
      </c>
    </row>
    <row r="67" spans="1:15" s="236" customFormat="1" x14ac:dyDescent="0.2">
      <c r="A67" s="237" t="str">
        <f>name!E$11</f>
        <v>Process, plant and machine operatives</v>
      </c>
      <c r="B67" s="302">
        <v>3.8187323127130166</v>
      </c>
      <c r="C67" s="302">
        <v>0.29854899143470404</v>
      </c>
      <c r="D67" s="302">
        <v>6.9262320053701087E-2</v>
      </c>
      <c r="E67" s="302">
        <f t="shared" si="35"/>
        <v>4.1865436242014216</v>
      </c>
      <c r="F67" s="303"/>
      <c r="G67" s="302">
        <v>3.3155832176235283</v>
      </c>
      <c r="H67" s="302">
        <v>0.25964032755865252</v>
      </c>
      <c r="I67" s="302">
        <v>0.16285693408304444</v>
      </c>
      <c r="J67" s="302">
        <f t="shared" si="38"/>
        <v>3.7380804792652249</v>
      </c>
      <c r="K67" s="303"/>
      <c r="L67" s="302">
        <v>2.6899385857795597</v>
      </c>
      <c r="M67" s="302">
        <v>0.29158974529043485</v>
      </c>
      <c r="N67" s="302">
        <v>0.206777414328428</v>
      </c>
      <c r="O67" s="302">
        <f t="shared" si="37"/>
        <v>3.1883057453984227</v>
      </c>
    </row>
    <row r="68" spans="1:15" s="236" customFormat="1" x14ac:dyDescent="0.2">
      <c r="A68" s="237" t="str">
        <f>name!E$12</f>
        <v>Elementary occupations</v>
      </c>
      <c r="B68" s="302">
        <v>1.6607191508725865</v>
      </c>
      <c r="C68" s="302">
        <v>0.34145475672111408</v>
      </c>
      <c r="D68" s="302">
        <v>2.0769628230428806E-2</v>
      </c>
      <c r="E68" s="302">
        <f t="shared" si="35"/>
        <v>2.0229435358241292</v>
      </c>
      <c r="F68" s="303"/>
      <c r="G68" s="302">
        <v>1.4370289420741651</v>
      </c>
      <c r="H68" s="302">
        <v>0.27651732251956745</v>
      </c>
      <c r="I68" s="302">
        <v>4.2974499184224316E-2</v>
      </c>
      <c r="J68" s="302">
        <f t="shared" si="38"/>
        <v>1.7565207637779567</v>
      </c>
      <c r="K68" s="303"/>
      <c r="L68" s="302">
        <v>0.87388240050139088</v>
      </c>
      <c r="M68" s="302">
        <v>0.16481133002489265</v>
      </c>
      <c r="N68" s="302">
        <v>4.6008497846201112E-2</v>
      </c>
      <c r="O68" s="302">
        <f t="shared" si="37"/>
        <v>1.0847022283724848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11.092117717295253</v>
      </c>
      <c r="C70" s="311">
        <f t="shared" ref="C70:E70" si="39">SUM(C60:C68)</f>
        <v>1.838605362688585</v>
      </c>
      <c r="D70" s="311">
        <f t="shared" si="39"/>
        <v>0.70527692001615017</v>
      </c>
      <c r="E70" s="311">
        <f t="shared" si="39"/>
        <v>13.63599999999999</v>
      </c>
      <c r="F70" s="311"/>
      <c r="G70" s="311">
        <f t="shared" ref="G70:J70" si="40">SUM(G60:G68)</f>
        <v>11.334870303999235</v>
      </c>
      <c r="H70" s="311">
        <f t="shared" si="40"/>
        <v>1.8668333850941474</v>
      </c>
      <c r="I70" s="311">
        <f t="shared" si="40"/>
        <v>1.2582963109066052</v>
      </c>
      <c r="J70" s="311">
        <f t="shared" si="40"/>
        <v>14.459999999999987</v>
      </c>
      <c r="K70" s="311"/>
      <c r="L70" s="311">
        <f t="shared" ref="L70:O70" si="41">SUM(L60:L68)</f>
        <v>8.8778030110482948</v>
      </c>
      <c r="M70" s="311">
        <f t="shared" si="41"/>
        <v>1.4347255900010378</v>
      </c>
      <c r="N70" s="311">
        <f t="shared" si="41"/>
        <v>1.0344713989506615</v>
      </c>
      <c r="O70" s="311">
        <f t="shared" si="41"/>
        <v>11.346999999999998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1.6075789796092641</v>
      </c>
      <c r="C77" s="302">
        <v>8.4481500691268266E-2</v>
      </c>
      <c r="D77" s="302">
        <v>0.14953548760845276</v>
      </c>
      <c r="E77" s="302">
        <f>SUM(B77:D77)</f>
        <v>1.8415959679089851</v>
      </c>
      <c r="F77" s="303"/>
      <c r="G77" s="302">
        <v>1.7695098020177082</v>
      </c>
      <c r="H77" s="302">
        <v>0.11341555729199913</v>
      </c>
      <c r="I77" s="302">
        <v>0.2958862563779478</v>
      </c>
      <c r="J77" s="302">
        <f>SUM(G77:I77)</f>
        <v>2.1788116156876551</v>
      </c>
      <c r="K77" s="303"/>
      <c r="L77" s="302">
        <v>1.4442269940587993</v>
      </c>
      <c r="M77" s="302">
        <v>0.11008158890296352</v>
      </c>
      <c r="N77" s="302">
        <v>0.25061271675351754</v>
      </c>
      <c r="O77" s="302">
        <f>SUM(L77:N77)</f>
        <v>1.8049212997152804</v>
      </c>
    </row>
    <row r="78" spans="1:15" s="236" customFormat="1" x14ac:dyDescent="0.2">
      <c r="A78" s="237" t="str">
        <f>name!E$5</f>
        <v>Professional occupations</v>
      </c>
      <c r="B78" s="302">
        <v>1.9197533295108651</v>
      </c>
      <c r="C78" s="302">
        <v>6.2740256805168995E-2</v>
      </c>
      <c r="D78" s="302">
        <v>0.16857419588016403</v>
      </c>
      <c r="E78" s="302">
        <f t="shared" ref="E78:E85" si="42">SUM(B78:D78)</f>
        <v>2.1510677821961979</v>
      </c>
      <c r="F78" s="303"/>
      <c r="G78" s="302">
        <v>2.3943936670712871</v>
      </c>
      <c r="H78" s="302">
        <v>9.089257658670391E-2</v>
      </c>
      <c r="I78" s="302">
        <v>0.20662020792193894</v>
      </c>
      <c r="J78" s="302">
        <f t="shared" ref="J78:J80" si="43">SUM(G78:I78)</f>
        <v>2.6919064515799298</v>
      </c>
      <c r="K78" s="303"/>
      <c r="L78" s="302">
        <v>2.0976416272131457</v>
      </c>
      <c r="M78" s="302">
        <v>0.10087348077662321</v>
      </c>
      <c r="N78" s="302">
        <v>0.16070661848447759</v>
      </c>
      <c r="O78" s="302">
        <f t="shared" ref="O78:O85" si="44">SUM(L78:N78)</f>
        <v>2.3592217264742468</v>
      </c>
    </row>
    <row r="79" spans="1:15" s="236" customFormat="1" x14ac:dyDescent="0.2">
      <c r="A79" s="237" t="str">
        <f>name!E$6</f>
        <v>Associate professional occupations</v>
      </c>
      <c r="B79" s="302">
        <v>1.2345363447996536</v>
      </c>
      <c r="C79" s="302">
        <v>9.5827156659130913E-2</v>
      </c>
      <c r="D79" s="302">
        <v>6.5958631698659079E-2</v>
      </c>
      <c r="E79" s="302">
        <f t="shared" si="42"/>
        <v>1.3963221331574436</v>
      </c>
      <c r="F79" s="303"/>
      <c r="G79" s="302">
        <v>1.4248808376422208</v>
      </c>
      <c r="H79" s="302">
        <v>0.12120901003648599</v>
      </c>
      <c r="I79" s="302">
        <v>0.10833943209466727</v>
      </c>
      <c r="J79" s="302">
        <f t="shared" si="43"/>
        <v>1.6544292797733742</v>
      </c>
      <c r="K79" s="303"/>
      <c r="L79" s="302">
        <v>1.0263123825051039</v>
      </c>
      <c r="M79" s="302">
        <v>0.11378270737426117</v>
      </c>
      <c r="N79" s="302">
        <v>6.1008691841619223E-2</v>
      </c>
      <c r="O79" s="302">
        <f t="shared" si="44"/>
        <v>1.2011037817209844</v>
      </c>
    </row>
    <row r="80" spans="1:15" s="236" customFormat="1" x14ac:dyDescent="0.2">
      <c r="A80" s="237" t="str">
        <f>name!E$7</f>
        <v>Administrative and secretarial occupations</v>
      </c>
      <c r="B80" s="302">
        <v>0.70534748657575519</v>
      </c>
      <c r="C80" s="302">
        <v>0.19914676475882795</v>
      </c>
      <c r="D80" s="302">
        <v>2.3195031345425103E-2</v>
      </c>
      <c r="E80" s="302">
        <f t="shared" si="42"/>
        <v>0.92768928268000828</v>
      </c>
      <c r="F80" s="303"/>
      <c r="G80" s="302">
        <v>0.7454413552680651</v>
      </c>
      <c r="H80" s="302">
        <v>0.19760702547805897</v>
      </c>
      <c r="I80" s="302">
        <v>9.7385749224253013E-2</v>
      </c>
      <c r="J80" s="302">
        <f t="shared" si="43"/>
        <v>1.040434129970377</v>
      </c>
      <c r="K80" s="303"/>
      <c r="L80" s="302">
        <v>0.51377642833034054</v>
      </c>
      <c r="M80" s="302">
        <v>0.12750857664554296</v>
      </c>
      <c r="N80" s="302">
        <v>6.463471359772785E-2</v>
      </c>
      <c r="O80" s="302">
        <f t="shared" si="44"/>
        <v>0.70591971857361135</v>
      </c>
    </row>
    <row r="81" spans="1:15" s="236" customFormat="1" x14ac:dyDescent="0.2">
      <c r="A81" s="237" t="str">
        <f>name!E$8</f>
        <v>Skilled trades occupations</v>
      </c>
      <c r="B81" s="302">
        <v>2.5031583906624175</v>
      </c>
      <c r="C81" s="302">
        <v>9.0890851516669188E-2</v>
      </c>
      <c r="D81" s="302">
        <v>0.22740929687270769</v>
      </c>
      <c r="E81" s="302">
        <f t="shared" si="42"/>
        <v>2.8214585390517941</v>
      </c>
      <c r="F81" s="303"/>
      <c r="G81" s="302">
        <v>1.9708482476648101</v>
      </c>
      <c r="H81" s="302">
        <v>5.7168872993733216E-2</v>
      </c>
      <c r="I81" s="302">
        <v>0.17290632996691357</v>
      </c>
      <c r="J81" s="302">
        <f>SUM(G81:I81)</f>
        <v>2.2009234506254569</v>
      </c>
      <c r="K81" s="303"/>
      <c r="L81" s="302">
        <v>1.4269872804730341</v>
      </c>
      <c r="M81" s="302">
        <v>6.3526489789511073E-2</v>
      </c>
      <c r="N81" s="302">
        <v>0.17442135796470556</v>
      </c>
      <c r="O81" s="302">
        <f t="shared" si="44"/>
        <v>1.6649351282272509</v>
      </c>
    </row>
    <row r="82" spans="1:15" s="236" customFormat="1" x14ac:dyDescent="0.2">
      <c r="A82" s="237" t="str">
        <f>name!E$9</f>
        <v>Caring, leisure and other service occupations</v>
      </c>
      <c r="B82" s="302">
        <v>8.6578227830887061E-2</v>
      </c>
      <c r="C82" s="302">
        <v>2.1242869259970869E-2</v>
      </c>
      <c r="D82" s="302">
        <v>1.2806998697125404E-2</v>
      </c>
      <c r="E82" s="302">
        <f t="shared" si="42"/>
        <v>0.12062809578798334</v>
      </c>
      <c r="F82" s="303"/>
      <c r="G82" s="302">
        <v>7.8163000528094953E-2</v>
      </c>
      <c r="H82" s="302">
        <v>1.9284856053113829E-2</v>
      </c>
      <c r="I82" s="302">
        <v>4.9337260990253894E-2</v>
      </c>
      <c r="J82" s="302">
        <f t="shared" ref="J82:J85" si="45">SUM(G82:I82)</f>
        <v>0.14678511757146268</v>
      </c>
      <c r="K82" s="303"/>
      <c r="L82" s="302">
        <v>6.0444079898536979E-2</v>
      </c>
      <c r="M82" s="302">
        <v>1.2884518664941729E-2</v>
      </c>
      <c r="N82" s="302">
        <v>7.1206798296215873E-2</v>
      </c>
      <c r="O82" s="302">
        <f t="shared" si="44"/>
        <v>0.14453539685969458</v>
      </c>
    </row>
    <row r="83" spans="1:15" s="236" customFormat="1" x14ac:dyDescent="0.2">
      <c r="A83" s="237" t="str">
        <f>name!E$10</f>
        <v>Sales and customer service occupations</v>
      </c>
      <c r="B83" s="302">
        <v>0.33514924544594887</v>
      </c>
      <c r="C83" s="302">
        <v>6.6071892375106647E-2</v>
      </c>
      <c r="D83" s="302">
        <v>1.7223324487114992E-2</v>
      </c>
      <c r="E83" s="302">
        <f t="shared" si="42"/>
        <v>0.41844446230817051</v>
      </c>
      <c r="F83" s="303"/>
      <c r="G83" s="302">
        <v>0.32914725402179068</v>
      </c>
      <c r="H83" s="302">
        <v>6.0725890474964267E-2</v>
      </c>
      <c r="I83" s="302">
        <v>3.6466786437898177E-2</v>
      </c>
      <c r="J83" s="302">
        <f t="shared" si="45"/>
        <v>0.42633993093465311</v>
      </c>
      <c r="K83" s="303"/>
      <c r="L83" s="302">
        <v>0.28554622677584396</v>
      </c>
      <c r="M83" s="302">
        <v>6.1215555438773647E-2</v>
      </c>
      <c r="N83" s="302">
        <v>3.4376310236183809E-2</v>
      </c>
      <c r="O83" s="302">
        <f t="shared" si="44"/>
        <v>0.38113809245080144</v>
      </c>
    </row>
    <row r="84" spans="1:15" s="236" customFormat="1" x14ac:dyDescent="0.2">
      <c r="A84" s="237" t="str">
        <f>name!E$11</f>
        <v>Process, plant and machine operatives</v>
      </c>
      <c r="B84" s="302">
        <v>1.7151852266080483</v>
      </c>
      <c r="C84" s="302">
        <v>0.13147552429138279</v>
      </c>
      <c r="D84" s="302">
        <v>4.305145241906199E-2</v>
      </c>
      <c r="E84" s="302">
        <f t="shared" si="42"/>
        <v>1.889712203318493</v>
      </c>
      <c r="F84" s="303"/>
      <c r="G84" s="302">
        <v>1.2529155257998668</v>
      </c>
      <c r="H84" s="302">
        <v>9.5743226569042494E-2</v>
      </c>
      <c r="I84" s="302">
        <v>6.7748290798399863E-2</v>
      </c>
      <c r="J84" s="302">
        <f t="shared" si="45"/>
        <v>1.4164070431673093</v>
      </c>
      <c r="K84" s="303"/>
      <c r="L84" s="302">
        <v>1.0824851282947554</v>
      </c>
      <c r="M84" s="302">
        <v>0.10391628426618663</v>
      </c>
      <c r="N84" s="302">
        <v>7.5717289002424887E-2</v>
      </c>
      <c r="O84" s="302">
        <f t="shared" si="44"/>
        <v>1.262118701563367</v>
      </c>
    </row>
    <row r="85" spans="1:15" s="236" customFormat="1" x14ac:dyDescent="0.2">
      <c r="A85" s="237" t="str">
        <f>name!E$12</f>
        <v>Elementary occupations</v>
      </c>
      <c r="B85" s="302">
        <v>0.48677116711838686</v>
      </c>
      <c r="C85" s="302">
        <v>4.9004693938772666E-2</v>
      </c>
      <c r="D85" s="302">
        <v>2.4305672533782907E-2</v>
      </c>
      <c r="E85" s="302">
        <f t="shared" si="42"/>
        <v>0.56008153359094248</v>
      </c>
      <c r="F85" s="303"/>
      <c r="G85" s="302">
        <v>0.34933997936450589</v>
      </c>
      <c r="H85" s="302">
        <v>4.1200211560849513E-2</v>
      </c>
      <c r="I85" s="302">
        <v>5.9422789764414563E-2</v>
      </c>
      <c r="J85" s="302">
        <f t="shared" si="45"/>
        <v>0.44996298068976998</v>
      </c>
      <c r="K85" s="303"/>
      <c r="L85" s="302">
        <v>0.20219755964767291</v>
      </c>
      <c r="M85" s="302">
        <v>2.5131743937450077E-2</v>
      </c>
      <c r="N85" s="302">
        <v>7.5776850829639253E-2</v>
      </c>
      <c r="O85" s="302">
        <f t="shared" si="44"/>
        <v>0.30310615441476224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10.594058398161227</v>
      </c>
      <c r="C87" s="311">
        <f t="shared" ref="C87:E87" si="46">SUM(C77:C85)</f>
        <v>0.80088151029629839</v>
      </c>
      <c r="D87" s="311">
        <f t="shared" si="46"/>
        <v>0.73206009154249385</v>
      </c>
      <c r="E87" s="311">
        <f t="shared" si="46"/>
        <v>12.12700000000002</v>
      </c>
      <c r="F87" s="311"/>
      <c r="G87" s="311">
        <f t="shared" ref="G87:J87" si="47">SUM(G77:G85)</f>
        <v>10.314639669378352</v>
      </c>
      <c r="H87" s="311">
        <f t="shared" si="47"/>
        <v>0.79724722704495121</v>
      </c>
      <c r="I87" s="311">
        <f t="shared" si="47"/>
        <v>1.0941131035766871</v>
      </c>
      <c r="J87" s="311">
        <f t="shared" si="47"/>
        <v>12.205999999999989</v>
      </c>
      <c r="K87" s="311"/>
      <c r="L87" s="311">
        <f t="shared" ref="L87:O87" si="48">SUM(L77:L85)</f>
        <v>8.1396177071972318</v>
      </c>
      <c r="M87" s="311">
        <f t="shared" si="48"/>
        <v>0.71892094579625399</v>
      </c>
      <c r="N87" s="311">
        <f t="shared" si="48"/>
        <v>0.96846134700651165</v>
      </c>
      <c r="O87" s="311">
        <f t="shared" si="48"/>
        <v>9.8269999999999982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4.5110934564889833</v>
      </c>
      <c r="C94" s="302">
        <v>0.27516588841843737</v>
      </c>
      <c r="D94" s="302">
        <v>0.7686630044674394</v>
      </c>
      <c r="E94" s="302">
        <f>SUM(B94:D94)</f>
        <v>5.554922349374861</v>
      </c>
      <c r="F94" s="303"/>
      <c r="G94" s="302">
        <v>5.4349029105126503</v>
      </c>
      <c r="H94" s="302">
        <v>0.44162030234834071</v>
      </c>
      <c r="I94" s="302">
        <v>0.836888147692465</v>
      </c>
      <c r="J94" s="302">
        <f>SUM(G94:I94)</f>
        <v>6.7134113605534562</v>
      </c>
      <c r="K94" s="303"/>
      <c r="L94" s="302">
        <v>5.2809996623762627</v>
      </c>
      <c r="M94" s="302">
        <v>0.461845022557961</v>
      </c>
      <c r="N94" s="302">
        <v>0.77933640864476927</v>
      </c>
      <c r="O94" s="302">
        <f>SUM(L94:N94)</f>
        <v>6.5221810935789932</v>
      </c>
    </row>
    <row r="95" spans="1:15" s="236" customFormat="1" x14ac:dyDescent="0.2">
      <c r="A95" s="237" t="str">
        <f>name!E$5</f>
        <v>Professional occupations</v>
      </c>
      <c r="B95" s="302">
        <v>6.1121705422172221</v>
      </c>
      <c r="C95" s="302">
        <v>0.21569572162454523</v>
      </c>
      <c r="D95" s="302">
        <v>0.42628865099306185</v>
      </c>
      <c r="E95" s="302">
        <f t="shared" ref="E95:E102" si="49">SUM(B95:D95)</f>
        <v>6.754154914834829</v>
      </c>
      <c r="F95" s="303"/>
      <c r="G95" s="302">
        <v>8.2295645746492294</v>
      </c>
      <c r="H95" s="302">
        <v>0.41813645611304628</v>
      </c>
      <c r="I95" s="302">
        <v>0.50167431795373074</v>
      </c>
      <c r="J95" s="302">
        <f t="shared" ref="J95:J97" si="50">SUM(G95:I95)</f>
        <v>9.1493753487160063</v>
      </c>
      <c r="K95" s="303"/>
      <c r="L95" s="302">
        <v>9.2438419374868008</v>
      </c>
      <c r="M95" s="302">
        <v>0.47085264896235718</v>
      </c>
      <c r="N95" s="302">
        <v>0.40325709790856368</v>
      </c>
      <c r="O95" s="302">
        <f t="shared" ref="O95:O102" si="51">SUM(L95:N95)</f>
        <v>10.11795168435772</v>
      </c>
    </row>
    <row r="96" spans="1:15" s="236" customFormat="1" x14ac:dyDescent="0.2">
      <c r="A96" s="237" t="str">
        <f>name!E$6</f>
        <v>Associate professional occupations</v>
      </c>
      <c r="B96" s="302">
        <v>4.1070972609051735</v>
      </c>
      <c r="C96" s="302">
        <v>0.32288776205574593</v>
      </c>
      <c r="D96" s="302">
        <v>0.35735078724079195</v>
      </c>
      <c r="E96" s="302">
        <f t="shared" si="49"/>
        <v>4.7873358102017116</v>
      </c>
      <c r="F96" s="303"/>
      <c r="G96" s="302">
        <v>5.2152941721688491</v>
      </c>
      <c r="H96" s="302">
        <v>0.42727032225001071</v>
      </c>
      <c r="I96" s="302">
        <v>0.50074127105760224</v>
      </c>
      <c r="J96" s="302">
        <f t="shared" si="50"/>
        <v>6.1433057654764625</v>
      </c>
      <c r="K96" s="303"/>
      <c r="L96" s="302">
        <v>4.7134821853628903</v>
      </c>
      <c r="M96" s="302">
        <v>0.3687619945091557</v>
      </c>
      <c r="N96" s="302">
        <v>0.44219235889048564</v>
      </c>
      <c r="O96" s="302">
        <f t="shared" si="51"/>
        <v>5.524436538762532</v>
      </c>
    </row>
    <row r="97" spans="1:15" s="236" customFormat="1" x14ac:dyDescent="0.2">
      <c r="A97" s="237" t="str">
        <f>name!E$7</f>
        <v>Administrative and secretarial occupations</v>
      </c>
      <c r="B97" s="302">
        <v>3.0492266349813346</v>
      </c>
      <c r="C97" s="302">
        <v>0.84237951450488557</v>
      </c>
      <c r="D97" s="302">
        <v>9.8351879729157973E-2</v>
      </c>
      <c r="E97" s="302">
        <f t="shared" si="49"/>
        <v>3.9899580292153782</v>
      </c>
      <c r="F97" s="303"/>
      <c r="G97" s="302">
        <v>3.5136193665510005</v>
      </c>
      <c r="H97" s="302">
        <v>0.78517450973388259</v>
      </c>
      <c r="I97" s="302">
        <v>0.19438554333858415</v>
      </c>
      <c r="J97" s="302">
        <f t="shared" si="50"/>
        <v>4.4931794196234671</v>
      </c>
      <c r="K97" s="303"/>
      <c r="L97" s="302">
        <v>3.1484693801661869</v>
      </c>
      <c r="M97" s="302">
        <v>0.57201915373819112</v>
      </c>
      <c r="N97" s="302">
        <v>0.13661537563869422</v>
      </c>
      <c r="O97" s="302">
        <f t="shared" si="51"/>
        <v>3.8571039095430724</v>
      </c>
    </row>
    <row r="98" spans="1:15" s="236" customFormat="1" x14ac:dyDescent="0.2">
      <c r="A98" s="237" t="str">
        <f>name!E$8</f>
        <v>Skilled trades occupations</v>
      </c>
      <c r="B98" s="302">
        <v>12.657568304457193</v>
      </c>
      <c r="C98" s="302">
        <v>0.48620731494336666</v>
      </c>
      <c r="D98" s="302">
        <v>1.7800263899895488</v>
      </c>
      <c r="E98" s="302">
        <f t="shared" si="49"/>
        <v>14.923802009390108</v>
      </c>
      <c r="F98" s="303"/>
      <c r="G98" s="302">
        <v>10.762166574653824</v>
      </c>
      <c r="H98" s="302">
        <v>0.33068351822293757</v>
      </c>
      <c r="I98" s="302">
        <v>1.6616653773182228</v>
      </c>
      <c r="J98" s="302">
        <f>SUM(G98:I98)</f>
        <v>12.754515470194983</v>
      </c>
      <c r="K98" s="303"/>
      <c r="L98" s="302">
        <v>8.8451405422987559</v>
      </c>
      <c r="M98" s="302">
        <v>0.38254083075541095</v>
      </c>
      <c r="N98" s="302">
        <v>1.5677465990955324</v>
      </c>
      <c r="O98" s="302">
        <f t="shared" si="51"/>
        <v>10.7954279721497</v>
      </c>
    </row>
    <row r="99" spans="1:15" s="236" customFormat="1" x14ac:dyDescent="0.2">
      <c r="A99" s="237" t="str">
        <f>name!E$9</f>
        <v>Caring, leisure and other service occupations</v>
      </c>
      <c r="B99" s="302">
        <v>0.32150993561220909</v>
      </c>
      <c r="C99" s="302">
        <v>6.3563383980724961E-2</v>
      </c>
      <c r="D99" s="302">
        <v>5.4385166743894021E-2</v>
      </c>
      <c r="E99" s="302">
        <f t="shared" si="49"/>
        <v>0.4394584863368281</v>
      </c>
      <c r="F99" s="303"/>
      <c r="G99" s="302">
        <v>0.37966046862158653</v>
      </c>
      <c r="H99" s="302">
        <v>9.0059685412138019E-2</v>
      </c>
      <c r="I99" s="302">
        <v>0.20605765624513064</v>
      </c>
      <c r="J99" s="302">
        <f t="shared" ref="J99:J102" si="52">SUM(G99:I99)</f>
        <v>0.6757778102788552</v>
      </c>
      <c r="K99" s="303"/>
      <c r="L99" s="302">
        <v>0.48325456891459007</v>
      </c>
      <c r="M99" s="302">
        <v>8.5178250693420485E-2</v>
      </c>
      <c r="N99" s="302">
        <v>0.22100270706485342</v>
      </c>
      <c r="O99" s="302">
        <f t="shared" si="51"/>
        <v>0.78943552667286387</v>
      </c>
    </row>
    <row r="100" spans="1:15" s="236" customFormat="1" x14ac:dyDescent="0.2">
      <c r="A100" s="237" t="str">
        <f>name!E$10</f>
        <v>Sales and customer service occupations</v>
      </c>
      <c r="B100" s="302">
        <v>1.0167492210282478</v>
      </c>
      <c r="C100" s="302">
        <v>0.30619814286120856</v>
      </c>
      <c r="D100" s="302">
        <v>0.14836737237568848</v>
      </c>
      <c r="E100" s="302">
        <f t="shared" si="49"/>
        <v>1.4713147362651449</v>
      </c>
      <c r="F100" s="303"/>
      <c r="G100" s="302">
        <v>1.0659693721905583</v>
      </c>
      <c r="H100" s="302">
        <v>0.29743375851415055</v>
      </c>
      <c r="I100" s="302">
        <v>0.14128052190894699</v>
      </c>
      <c r="J100" s="302">
        <f t="shared" si="52"/>
        <v>1.5046836526136558</v>
      </c>
      <c r="K100" s="303"/>
      <c r="L100" s="302">
        <v>1.1090758916307484</v>
      </c>
      <c r="M100" s="302">
        <v>0.30431818896046037</v>
      </c>
      <c r="N100" s="302">
        <v>0.12214728474953962</v>
      </c>
      <c r="O100" s="302">
        <f t="shared" si="51"/>
        <v>1.5355413653407481</v>
      </c>
    </row>
    <row r="101" spans="1:15" s="236" customFormat="1" x14ac:dyDescent="0.2">
      <c r="A101" s="237" t="str">
        <f>name!E$11</f>
        <v>Process, plant and machine operatives</v>
      </c>
      <c r="B101" s="302">
        <v>6.3553701693129749</v>
      </c>
      <c r="C101" s="302">
        <v>0.50200694806113177</v>
      </c>
      <c r="D101" s="302">
        <v>0.3276870342314766</v>
      </c>
      <c r="E101" s="302">
        <f t="shared" si="49"/>
        <v>7.1850641516055829</v>
      </c>
      <c r="F101" s="303"/>
      <c r="G101" s="302">
        <v>5.0941796569634654</v>
      </c>
      <c r="H101" s="302">
        <v>0.42259714403884346</v>
      </c>
      <c r="I101" s="302">
        <v>0.77539334817671335</v>
      </c>
      <c r="J101" s="302">
        <f t="shared" si="52"/>
        <v>6.2921701491790225</v>
      </c>
      <c r="K101" s="303"/>
      <c r="L101" s="302">
        <v>4.8905651266880925</v>
      </c>
      <c r="M101" s="302">
        <v>0.48695980309068748</v>
      </c>
      <c r="N101" s="302">
        <v>0.83650817015229562</v>
      </c>
      <c r="O101" s="302">
        <f t="shared" si="51"/>
        <v>6.2140330999310756</v>
      </c>
    </row>
    <row r="102" spans="1:15" s="236" customFormat="1" x14ac:dyDescent="0.2">
      <c r="A102" s="237" t="str">
        <f>name!E$12</f>
        <v>Elementary occupations</v>
      </c>
      <c r="B102" s="302">
        <v>2.2823630009936067</v>
      </c>
      <c r="C102" s="302">
        <v>0.36504289645166749</v>
      </c>
      <c r="D102" s="302">
        <v>0.25258361533026846</v>
      </c>
      <c r="E102" s="302">
        <f t="shared" si="49"/>
        <v>2.8999895127755426</v>
      </c>
      <c r="F102" s="303"/>
      <c r="G102" s="302">
        <v>1.8278977218072447</v>
      </c>
      <c r="H102" s="302">
        <v>0.31261332377822437</v>
      </c>
      <c r="I102" s="302">
        <v>0.4080699777786348</v>
      </c>
      <c r="J102" s="302">
        <f t="shared" si="52"/>
        <v>2.548581023364104</v>
      </c>
      <c r="K102" s="303"/>
      <c r="L102" s="302">
        <v>1.1954293398541227</v>
      </c>
      <c r="M102" s="302">
        <v>0.21823889072787581</v>
      </c>
      <c r="N102" s="302">
        <v>0.39222057908124447</v>
      </c>
      <c r="O102" s="302">
        <f t="shared" si="51"/>
        <v>1.8058888096632431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40.413148525996945</v>
      </c>
      <c r="C104" s="311">
        <f t="shared" ref="C104:E104" si="53">SUM(C94:C102)</f>
        <v>3.3791475729017133</v>
      </c>
      <c r="D104" s="311">
        <f t="shared" si="53"/>
        <v>4.2137039011013275</v>
      </c>
      <c r="E104" s="311">
        <f t="shared" si="53"/>
        <v>48.005999999999979</v>
      </c>
      <c r="F104" s="311"/>
      <c r="G104" s="311">
        <f t="shared" ref="G104:J104" si="54">SUM(G94:G102)</f>
        <v>41.523254818118417</v>
      </c>
      <c r="H104" s="311">
        <f t="shared" si="54"/>
        <v>3.5255890204115743</v>
      </c>
      <c r="I104" s="311">
        <f t="shared" si="54"/>
        <v>5.2261561614700316</v>
      </c>
      <c r="J104" s="311">
        <f t="shared" si="54"/>
        <v>50.275000000000006</v>
      </c>
      <c r="K104" s="311"/>
      <c r="L104" s="311">
        <f t="shared" ref="L104:O104" si="55">SUM(L94:L102)</f>
        <v>38.910258634778444</v>
      </c>
      <c r="M104" s="311">
        <f t="shared" si="55"/>
        <v>3.35071478399552</v>
      </c>
      <c r="N104" s="311">
        <f t="shared" si="55"/>
        <v>4.9010265812259783</v>
      </c>
      <c r="O104" s="311">
        <f t="shared" si="55"/>
        <v>47.161999999999949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0.11894619120672524</v>
      </c>
      <c r="C111" s="302">
        <v>4.4670260647547873E-3</v>
      </c>
      <c r="D111" s="302">
        <v>1.1477686660120617E-2</v>
      </c>
      <c r="E111" s="302">
        <f>SUM(B111:D111)</f>
        <v>0.13489090393160064</v>
      </c>
      <c r="F111" s="303"/>
      <c r="G111" s="302">
        <v>0.43409618371089687</v>
      </c>
      <c r="H111" s="302">
        <v>3.74569275996837E-2</v>
      </c>
      <c r="I111" s="302">
        <v>0</v>
      </c>
      <c r="J111" s="302">
        <f>SUM(G111:I111)</f>
        <v>0.47155311131058059</v>
      </c>
      <c r="K111" s="303"/>
      <c r="L111" s="302">
        <v>0.40031951196813509</v>
      </c>
      <c r="M111" s="302">
        <v>3.7434045023463931E-2</v>
      </c>
      <c r="N111" s="302">
        <v>0</v>
      </c>
      <c r="O111" s="302">
        <f>SUM(L111:N111)</f>
        <v>0.43775355699159901</v>
      </c>
    </row>
    <row r="112" spans="1:15" s="236" customFormat="1" x14ac:dyDescent="0.2">
      <c r="A112" s="237" t="str">
        <f>name!E$5</f>
        <v>Professional occupations</v>
      </c>
      <c r="B112" s="302">
        <v>0.33358412308561664</v>
      </c>
      <c r="C112" s="302">
        <v>5.730872300453633E-3</v>
      </c>
      <c r="D112" s="302">
        <v>1.4611505559450139E-2</v>
      </c>
      <c r="E112" s="302">
        <f t="shared" ref="E112:E119" si="56">SUM(B112:D112)</f>
        <v>0.35392650094552042</v>
      </c>
      <c r="F112" s="303"/>
      <c r="G112" s="302">
        <v>1.3628554370158001</v>
      </c>
      <c r="H112" s="302">
        <v>5.0247751378103347E-2</v>
      </c>
      <c r="I112" s="302">
        <v>0</v>
      </c>
      <c r="J112" s="302">
        <f t="shared" ref="J112:J114" si="57">SUM(G112:I112)</f>
        <v>1.4131031883939036</v>
      </c>
      <c r="K112" s="303"/>
      <c r="L112" s="302">
        <v>1.3263231146101881</v>
      </c>
      <c r="M112" s="302">
        <v>4.9243725899611804E-2</v>
      </c>
      <c r="N112" s="302">
        <v>0</v>
      </c>
      <c r="O112" s="302">
        <f t="shared" ref="O112:O119" si="58">SUM(L112:N112)</f>
        <v>1.3755668405098</v>
      </c>
    </row>
    <row r="113" spans="1:15" s="236" customFormat="1" x14ac:dyDescent="0.2">
      <c r="A113" s="237" t="str">
        <f>name!E$6</f>
        <v>Associate professional occupations</v>
      </c>
      <c r="B113" s="302">
        <v>0.22398666794204047</v>
      </c>
      <c r="C113" s="302">
        <v>8.6001531128950225E-3</v>
      </c>
      <c r="D113" s="302">
        <v>6.946404989329481E-3</v>
      </c>
      <c r="E113" s="302">
        <f t="shared" si="56"/>
        <v>0.23953322604426497</v>
      </c>
      <c r="F113" s="303"/>
      <c r="G113" s="302">
        <v>0.87660453110640812</v>
      </c>
      <c r="H113" s="302">
        <v>5.70072129506147E-2</v>
      </c>
      <c r="I113" s="302">
        <v>0</v>
      </c>
      <c r="J113" s="302">
        <f t="shared" si="57"/>
        <v>0.93361174405702285</v>
      </c>
      <c r="K113" s="303"/>
      <c r="L113" s="302">
        <v>0.68018266408590233</v>
      </c>
      <c r="M113" s="302">
        <v>5.1585333841077712E-2</v>
      </c>
      <c r="N113" s="302">
        <v>0</v>
      </c>
      <c r="O113" s="302">
        <f t="shared" si="58"/>
        <v>0.73176799792698</v>
      </c>
    </row>
    <row r="114" spans="1:15" s="236" customFormat="1" x14ac:dyDescent="0.2">
      <c r="A114" s="237" t="str">
        <f>name!E$7</f>
        <v>Administrative and secretarial occupations</v>
      </c>
      <c r="B114" s="302">
        <v>0.35932133960666551</v>
      </c>
      <c r="C114" s="302">
        <v>2.5542911573611708E-2</v>
      </c>
      <c r="D114" s="302">
        <v>4.6958816267903582E-3</v>
      </c>
      <c r="E114" s="302">
        <f t="shared" si="56"/>
        <v>0.38956013280706758</v>
      </c>
      <c r="F114" s="303"/>
      <c r="G114" s="302">
        <v>1.1429770729100253</v>
      </c>
      <c r="H114" s="302">
        <v>0.14899321147637251</v>
      </c>
      <c r="I114" s="302">
        <v>0</v>
      </c>
      <c r="J114" s="302">
        <f t="shared" si="57"/>
        <v>1.2919702843863978</v>
      </c>
      <c r="K114" s="303"/>
      <c r="L114" s="302">
        <v>0.86691235316905302</v>
      </c>
      <c r="M114" s="302">
        <v>9.9690232646614155E-2</v>
      </c>
      <c r="N114" s="302">
        <v>0</v>
      </c>
      <c r="O114" s="302">
        <f t="shared" si="58"/>
        <v>0.96660258581566716</v>
      </c>
    </row>
    <row r="115" spans="1:15" s="236" customFormat="1" x14ac:dyDescent="0.2">
      <c r="A115" s="237" t="str">
        <f>name!E$8</f>
        <v>Skilled trades occupations</v>
      </c>
      <c r="B115" s="302">
        <v>0.23734767593081399</v>
      </c>
      <c r="C115" s="302">
        <v>3.6281079200067411E-3</v>
      </c>
      <c r="D115" s="302">
        <v>1.3276758083630023E-2</v>
      </c>
      <c r="E115" s="302">
        <f t="shared" si="56"/>
        <v>0.25425254193445074</v>
      </c>
      <c r="F115" s="303"/>
      <c r="G115" s="302">
        <v>0.63758628971002651</v>
      </c>
      <c r="H115" s="302">
        <v>2.4213601251204388E-2</v>
      </c>
      <c r="I115" s="302">
        <v>0</v>
      </c>
      <c r="J115" s="302">
        <f>SUM(G115:I115)</f>
        <v>0.66179989096123093</v>
      </c>
      <c r="K115" s="303"/>
      <c r="L115" s="302">
        <v>0.47934581852844949</v>
      </c>
      <c r="M115" s="302">
        <v>1.8536208966659157E-2</v>
      </c>
      <c r="N115" s="302">
        <v>0</v>
      </c>
      <c r="O115" s="302">
        <f t="shared" si="58"/>
        <v>0.49788202749510863</v>
      </c>
    </row>
    <row r="116" spans="1:15" s="236" customFormat="1" x14ac:dyDescent="0.2">
      <c r="A116" s="237" t="str">
        <f>name!E$9</f>
        <v>Caring, leisure and other service occupations</v>
      </c>
      <c r="B116" s="302">
        <v>4.3616936108571133E-2</v>
      </c>
      <c r="C116" s="302">
        <v>4.8007860428796985E-3</v>
      </c>
      <c r="D116" s="302">
        <v>1.2450401596333705E-3</v>
      </c>
      <c r="E116" s="302">
        <f t="shared" si="56"/>
        <v>4.9662762311084206E-2</v>
      </c>
      <c r="F116" s="303"/>
      <c r="G116" s="302">
        <v>0.14439539328970438</v>
      </c>
      <c r="H116" s="302">
        <v>3.2333486104831499E-2</v>
      </c>
      <c r="I116" s="302">
        <v>0</v>
      </c>
      <c r="J116" s="302">
        <f t="shared" ref="J116:J119" si="59">SUM(G116:I116)</f>
        <v>0.17672887939453588</v>
      </c>
      <c r="K116" s="303"/>
      <c r="L116" s="302">
        <v>0.1564122610431323</v>
      </c>
      <c r="M116" s="302">
        <v>2.6092527761612628E-2</v>
      </c>
      <c r="N116" s="302">
        <v>0</v>
      </c>
      <c r="O116" s="302">
        <f t="shared" si="58"/>
        <v>0.18250478880474494</v>
      </c>
    </row>
    <row r="117" spans="1:15" s="236" customFormat="1" x14ac:dyDescent="0.2">
      <c r="A117" s="237" t="str">
        <f>name!E$10</f>
        <v>Sales and customer service occupations</v>
      </c>
      <c r="B117" s="302">
        <v>0.3007246945255998</v>
      </c>
      <c r="C117" s="302">
        <v>4.0762460880966488E-2</v>
      </c>
      <c r="D117" s="302">
        <v>2.1252931657752997E-2</v>
      </c>
      <c r="E117" s="302">
        <f t="shared" si="56"/>
        <v>0.36274008706431926</v>
      </c>
      <c r="F117" s="303"/>
      <c r="G117" s="302">
        <v>0.97582785587852705</v>
      </c>
      <c r="H117" s="302">
        <v>0.32918061657593828</v>
      </c>
      <c r="I117" s="302">
        <v>0</v>
      </c>
      <c r="J117" s="302">
        <f t="shared" si="59"/>
        <v>1.3050084724544653</v>
      </c>
      <c r="K117" s="303"/>
      <c r="L117" s="302">
        <v>1.0838238229158033</v>
      </c>
      <c r="M117" s="302">
        <v>0.35329214411377863</v>
      </c>
      <c r="N117" s="302">
        <v>0</v>
      </c>
      <c r="O117" s="302">
        <f t="shared" si="58"/>
        <v>1.4371159670295819</v>
      </c>
    </row>
    <row r="118" spans="1:15" s="236" customFormat="1" x14ac:dyDescent="0.2">
      <c r="A118" s="237" t="str">
        <f>name!E$11</f>
        <v>Process, plant and machine operatives</v>
      </c>
      <c r="B118" s="302">
        <v>0.11415420156952938</v>
      </c>
      <c r="C118" s="302">
        <v>1.6557181330041516E-3</v>
      </c>
      <c r="D118" s="302">
        <v>7.2051521288291447E-3</v>
      </c>
      <c r="E118" s="302">
        <f t="shared" si="56"/>
        <v>0.12301507183136268</v>
      </c>
      <c r="F118" s="303"/>
      <c r="G118" s="302">
        <v>0.30588542775304017</v>
      </c>
      <c r="H118" s="302">
        <v>1.8391981948012167E-2</v>
      </c>
      <c r="I118" s="302">
        <v>0</v>
      </c>
      <c r="J118" s="302">
        <f t="shared" si="59"/>
        <v>0.32427740970105234</v>
      </c>
      <c r="K118" s="303"/>
      <c r="L118" s="302">
        <v>0.33045366365469669</v>
      </c>
      <c r="M118" s="302">
        <v>2.3530726156219286E-2</v>
      </c>
      <c r="N118" s="302">
        <v>0</v>
      </c>
      <c r="O118" s="302">
        <f t="shared" si="58"/>
        <v>0.35398438981091596</v>
      </c>
    </row>
    <row r="119" spans="1:15" s="236" customFormat="1" x14ac:dyDescent="0.2">
      <c r="A119" s="237" t="str">
        <f>name!E$12</f>
        <v>Elementary occupations</v>
      </c>
      <c r="B119" s="302">
        <v>3.9188940566189504E-2</v>
      </c>
      <c r="C119" s="302">
        <v>8.5880515467142374E-3</v>
      </c>
      <c r="D119" s="302">
        <v>1.6417810174272278E-3</v>
      </c>
      <c r="E119" s="302">
        <f t="shared" si="56"/>
        <v>4.9418773130330967E-2</v>
      </c>
      <c r="F119" s="303"/>
      <c r="G119" s="302">
        <v>0.10968804102612655</v>
      </c>
      <c r="H119" s="302">
        <v>3.5258978314686253E-2</v>
      </c>
      <c r="I119" s="302">
        <v>0</v>
      </c>
      <c r="J119" s="302">
        <f t="shared" si="59"/>
        <v>0.1449470193408128</v>
      </c>
      <c r="K119" s="303"/>
      <c r="L119" s="302">
        <v>7.0535860256448688E-2</v>
      </c>
      <c r="M119" s="302">
        <v>1.6285985359140963E-2</v>
      </c>
      <c r="N119" s="302">
        <v>0</v>
      </c>
      <c r="O119" s="302">
        <f t="shared" si="58"/>
        <v>8.6821845615589643E-2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1.7708707705417519</v>
      </c>
      <c r="C121" s="311">
        <f t="shared" ref="C121:E121" si="60">SUM(C111:C119)</f>
        <v>0.10377608757528647</v>
      </c>
      <c r="D121" s="311">
        <f t="shared" si="60"/>
        <v>8.235314188296336E-2</v>
      </c>
      <c r="E121" s="311">
        <f t="shared" si="60"/>
        <v>1.9570000000000016</v>
      </c>
      <c r="F121" s="311"/>
      <c r="G121" s="311">
        <f t="shared" ref="G121:J121" si="61">SUM(G111:G119)</f>
        <v>5.9899162324005548</v>
      </c>
      <c r="H121" s="311">
        <f t="shared" si="61"/>
        <v>0.73308376759944682</v>
      </c>
      <c r="I121" s="311">
        <f t="shared" si="61"/>
        <v>0</v>
      </c>
      <c r="J121" s="311">
        <f t="shared" si="61"/>
        <v>6.7230000000000016</v>
      </c>
      <c r="K121" s="311"/>
      <c r="L121" s="311">
        <f t="shared" ref="L121:O121" si="62">SUM(L111:L119)</f>
        <v>5.3943090702318095</v>
      </c>
      <c r="M121" s="311">
        <f t="shared" si="62"/>
        <v>0.67569092976817835</v>
      </c>
      <c r="N121" s="311">
        <f t="shared" si="62"/>
        <v>0</v>
      </c>
      <c r="O121" s="311">
        <f t="shared" si="62"/>
        <v>6.069999999999987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0.47193167430522892</v>
      </c>
      <c r="C128" s="302">
        <v>3.4450017321939704E-2</v>
      </c>
      <c r="D128" s="302">
        <v>0.20804642322051303</v>
      </c>
      <c r="E128" s="302">
        <f>SUM(B128:D128)</f>
        <v>0.71442811484768165</v>
      </c>
      <c r="F128" s="303"/>
      <c r="G128" s="302">
        <v>0.60890508982246405</v>
      </c>
      <c r="H128" s="302">
        <v>4.2434147173405538E-2</v>
      </c>
      <c r="I128" s="302">
        <v>2.3268200152877718E-3</v>
      </c>
      <c r="J128" s="302">
        <f>SUM(G128:I128)</f>
        <v>0.65366605701115732</v>
      </c>
      <c r="K128" s="303"/>
      <c r="L128" s="302">
        <v>0.71532845139108669</v>
      </c>
      <c r="M128" s="302">
        <v>5.7462981206579757E-2</v>
      </c>
      <c r="N128" s="302">
        <v>2.1934688422147559E-3</v>
      </c>
      <c r="O128" s="302">
        <f>SUM(L128:N128)</f>
        <v>0.77498490143988119</v>
      </c>
    </row>
    <row r="129" spans="1:15" s="236" customFormat="1" x14ac:dyDescent="0.2">
      <c r="A129" s="237" t="str">
        <f>name!E$5</f>
        <v>Professional occupations</v>
      </c>
      <c r="B129" s="302">
        <v>0.43942842781655533</v>
      </c>
      <c r="C129" s="302">
        <v>6.2396508695162785E-2</v>
      </c>
      <c r="D129" s="302">
        <v>9.8878812015786105E-2</v>
      </c>
      <c r="E129" s="302">
        <f t="shared" ref="E129:E136" si="63">SUM(B129:D129)</f>
        <v>0.60070374852750419</v>
      </c>
      <c r="F129" s="303"/>
      <c r="G129" s="302">
        <v>0.64503641832914582</v>
      </c>
      <c r="H129" s="302">
        <v>6.6152974744355136E-2</v>
      </c>
      <c r="I129" s="302">
        <v>3.1182897134194227E-3</v>
      </c>
      <c r="J129" s="302">
        <f t="shared" ref="J129:J131" si="64">SUM(G129:I129)</f>
        <v>0.71430768278692036</v>
      </c>
      <c r="K129" s="303"/>
      <c r="L129" s="302">
        <v>0.83213152169624849</v>
      </c>
      <c r="M129" s="302">
        <v>8.7265828363700046E-2</v>
      </c>
      <c r="N129" s="302">
        <v>2.6653329588265003E-3</v>
      </c>
      <c r="O129" s="302">
        <f t="shared" ref="O129:O136" si="65">SUM(L129:N129)</f>
        <v>0.92206268301877503</v>
      </c>
    </row>
    <row r="130" spans="1:15" s="236" customFormat="1" x14ac:dyDescent="0.2">
      <c r="A130" s="237" t="str">
        <f>name!E$6</f>
        <v>Associate professional occupations</v>
      </c>
      <c r="B130" s="302">
        <v>0.43324906290552712</v>
      </c>
      <c r="C130" s="302">
        <v>6.5745694034580887E-2</v>
      </c>
      <c r="D130" s="302">
        <v>7.5588755389545445E-2</v>
      </c>
      <c r="E130" s="302">
        <f t="shared" si="63"/>
        <v>0.57458351232965343</v>
      </c>
      <c r="F130" s="303"/>
      <c r="G130" s="302">
        <v>0.55114423205155494</v>
      </c>
      <c r="H130" s="302">
        <v>7.2839813562358122E-2</v>
      </c>
      <c r="I130" s="302">
        <v>3.3845330984154528E-3</v>
      </c>
      <c r="J130" s="302">
        <f t="shared" si="64"/>
        <v>0.62736857871232854</v>
      </c>
      <c r="K130" s="303"/>
      <c r="L130" s="302">
        <v>0.56689210812009494</v>
      </c>
      <c r="M130" s="302">
        <v>8.4365506591181083E-2</v>
      </c>
      <c r="N130" s="302">
        <v>4.1139922949015324E-3</v>
      </c>
      <c r="O130" s="302">
        <f t="shared" si="65"/>
        <v>0.65537160700617758</v>
      </c>
    </row>
    <row r="131" spans="1:15" s="236" customFormat="1" x14ac:dyDescent="0.2">
      <c r="A131" s="237" t="str">
        <f>name!E$7</f>
        <v>Administrative and secretarial occupations</v>
      </c>
      <c r="B131" s="302">
        <v>0.30347009211413023</v>
      </c>
      <c r="C131" s="302">
        <v>0.17275161565157507</v>
      </c>
      <c r="D131" s="302">
        <v>1.9793973502859229E-2</v>
      </c>
      <c r="E131" s="302">
        <f t="shared" si="63"/>
        <v>0.49601568126856449</v>
      </c>
      <c r="F131" s="303"/>
      <c r="G131" s="302">
        <v>0.31394504014424751</v>
      </c>
      <c r="H131" s="302">
        <v>0.13859476696091994</v>
      </c>
      <c r="I131" s="302">
        <v>1.0509856564834459E-3</v>
      </c>
      <c r="J131" s="302">
        <f t="shared" si="64"/>
        <v>0.45359079276165087</v>
      </c>
      <c r="K131" s="303"/>
      <c r="L131" s="302">
        <v>0.30936986094008978</v>
      </c>
      <c r="M131" s="302">
        <v>0.13790373700638661</v>
      </c>
      <c r="N131" s="302">
        <v>1.9491472105652083E-3</v>
      </c>
      <c r="O131" s="302">
        <f t="shared" si="65"/>
        <v>0.44922274515704158</v>
      </c>
    </row>
    <row r="132" spans="1:15" s="236" customFormat="1" x14ac:dyDescent="0.2">
      <c r="A132" s="237" t="str">
        <f>name!E$8</f>
        <v>Skilled trades occupations</v>
      </c>
      <c r="B132" s="302">
        <v>0.47477310562888192</v>
      </c>
      <c r="C132" s="302">
        <v>5.0813274209104281E-2</v>
      </c>
      <c r="D132" s="302">
        <v>0.40686459024572819</v>
      </c>
      <c r="E132" s="302">
        <f t="shared" si="63"/>
        <v>0.93245097008371436</v>
      </c>
      <c r="F132" s="303"/>
      <c r="G132" s="302">
        <v>0.47984171915761042</v>
      </c>
      <c r="H132" s="302">
        <v>3.3723239483339287E-2</v>
      </c>
      <c r="I132" s="302">
        <v>5.1749415601593561E-3</v>
      </c>
      <c r="J132" s="302">
        <f>SUM(G132:I132)</f>
        <v>0.51873990020110916</v>
      </c>
      <c r="K132" s="303"/>
      <c r="L132" s="302">
        <v>0.5696841817645063</v>
      </c>
      <c r="M132" s="302">
        <v>5.8672854831240656E-2</v>
      </c>
      <c r="N132" s="302">
        <v>6.0989181769246243E-3</v>
      </c>
      <c r="O132" s="302">
        <f t="shared" si="65"/>
        <v>0.63445595477267158</v>
      </c>
    </row>
    <row r="133" spans="1:15" s="236" customFormat="1" x14ac:dyDescent="0.2">
      <c r="A133" s="237" t="str">
        <f>name!E$9</f>
        <v>Caring, leisure and other service occupations</v>
      </c>
      <c r="B133" s="302">
        <v>7.97867381452457E-2</v>
      </c>
      <c r="C133" s="302">
        <v>2.5298184911001907E-2</v>
      </c>
      <c r="D133" s="302">
        <v>2.3795992262953262E-2</v>
      </c>
      <c r="E133" s="302">
        <f t="shared" si="63"/>
        <v>0.12888091531920087</v>
      </c>
      <c r="F133" s="303"/>
      <c r="G133" s="302">
        <v>8.086634622522039E-2</v>
      </c>
      <c r="H133" s="302">
        <v>1.5619935856073937E-2</v>
      </c>
      <c r="I133" s="302">
        <v>1.9277853543160537E-3</v>
      </c>
      <c r="J133" s="302">
        <f t="shared" ref="J133:J136" si="66">SUM(G133:I133)</f>
        <v>9.8414067435610375E-2</v>
      </c>
      <c r="K133" s="303"/>
      <c r="L133" s="302">
        <v>8.874847285206322E-2</v>
      </c>
      <c r="M133" s="302">
        <v>1.5373165196136256E-2</v>
      </c>
      <c r="N133" s="302">
        <v>2.1514157673429126E-3</v>
      </c>
      <c r="O133" s="302">
        <f t="shared" si="65"/>
        <v>0.10627305381554239</v>
      </c>
    </row>
    <row r="134" spans="1:15" s="236" customFormat="1" x14ac:dyDescent="0.2">
      <c r="A134" s="237" t="str">
        <f>name!E$10</f>
        <v>Sales and customer service occupations</v>
      </c>
      <c r="B134" s="302">
        <v>0.16034938591615522</v>
      </c>
      <c r="C134" s="302">
        <v>7.5818826691824548E-2</v>
      </c>
      <c r="D134" s="302">
        <v>4.8088869238447692E-2</v>
      </c>
      <c r="E134" s="302">
        <f t="shared" si="63"/>
        <v>0.28425708184642745</v>
      </c>
      <c r="F134" s="303"/>
      <c r="G134" s="302">
        <v>0.18695705942881477</v>
      </c>
      <c r="H134" s="302">
        <v>8.4939002964406707E-2</v>
      </c>
      <c r="I134" s="302">
        <v>5.455933085289599E-4</v>
      </c>
      <c r="J134" s="302">
        <f t="shared" si="66"/>
        <v>0.27244165570175044</v>
      </c>
      <c r="K134" s="303"/>
      <c r="L134" s="302">
        <v>0.24938505646456327</v>
      </c>
      <c r="M134" s="302">
        <v>0.1054545764030249</v>
      </c>
      <c r="N134" s="302">
        <v>4.4003525911555879E-4</v>
      </c>
      <c r="O134" s="302">
        <f t="shared" si="65"/>
        <v>0.35527966812670375</v>
      </c>
    </row>
    <row r="135" spans="1:15" s="236" customFormat="1" x14ac:dyDescent="0.2">
      <c r="A135" s="237" t="str">
        <f>name!E$11</f>
        <v>Process, plant and machine operatives</v>
      </c>
      <c r="B135" s="302">
        <v>1.2741181201389473</v>
      </c>
      <c r="C135" s="302">
        <v>4.5385461382088536E-2</v>
      </c>
      <c r="D135" s="302">
        <v>6.8836318116926268E-2</v>
      </c>
      <c r="E135" s="302">
        <f t="shared" si="63"/>
        <v>1.3883398996379621</v>
      </c>
      <c r="F135" s="303"/>
      <c r="G135" s="302">
        <v>1.2779177032837559</v>
      </c>
      <c r="H135" s="302">
        <v>5.1164040155965818E-2</v>
      </c>
      <c r="I135" s="302">
        <v>9.873356577371525E-4</v>
      </c>
      <c r="J135" s="302">
        <f t="shared" si="66"/>
        <v>1.330069079097459</v>
      </c>
      <c r="K135" s="303"/>
      <c r="L135" s="302">
        <v>1.5769090433450283</v>
      </c>
      <c r="M135" s="302">
        <v>6.4446430373396146E-2</v>
      </c>
      <c r="N135" s="302">
        <v>4.8179952818590765E-4</v>
      </c>
      <c r="O135" s="302">
        <f t="shared" si="65"/>
        <v>1.6418372732466102</v>
      </c>
    </row>
    <row r="136" spans="1:15" s="236" customFormat="1" x14ac:dyDescent="0.2">
      <c r="A136" s="237" t="str">
        <f>name!E$12</f>
        <v>Elementary occupations</v>
      </c>
      <c r="B136" s="302">
        <v>0.75761021555515529</v>
      </c>
      <c r="C136" s="302">
        <v>6.9820172377851625E-2</v>
      </c>
      <c r="D136" s="302">
        <v>7.5909688206295248E-2</v>
      </c>
      <c r="E136" s="302">
        <f t="shared" si="63"/>
        <v>0.90334007613930223</v>
      </c>
      <c r="F136" s="303"/>
      <c r="G136" s="302">
        <v>0.79250813434048184</v>
      </c>
      <c r="H136" s="302">
        <v>4.1844351446477378E-2</v>
      </c>
      <c r="I136" s="302">
        <v>2.0497005050593743E-3</v>
      </c>
      <c r="J136" s="302">
        <f t="shared" si="66"/>
        <v>0.83640218629201857</v>
      </c>
      <c r="K136" s="303"/>
      <c r="L136" s="302">
        <v>0.78665932188040899</v>
      </c>
      <c r="M136" s="302">
        <v>3.5032588118566549E-2</v>
      </c>
      <c r="N136" s="302">
        <v>2.8202034176246604E-3</v>
      </c>
      <c r="O136" s="302">
        <f t="shared" si="65"/>
        <v>0.82451211341660025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4.3947168225258268</v>
      </c>
      <c r="C138" s="311">
        <f t="shared" ref="C138:E138" si="67">SUM(C128:C136)</f>
        <v>0.60247975527512931</v>
      </c>
      <c r="D138" s="311">
        <f t="shared" si="67"/>
        <v>1.0258034221990544</v>
      </c>
      <c r="E138" s="311">
        <f t="shared" si="67"/>
        <v>6.0230000000000112</v>
      </c>
      <c r="F138" s="311"/>
      <c r="G138" s="311">
        <f t="shared" ref="G138:J138" si="68">SUM(G128:G136)</f>
        <v>4.9371217427832956</v>
      </c>
      <c r="H138" s="311">
        <f t="shared" si="68"/>
        <v>0.54731227234730184</v>
      </c>
      <c r="I138" s="311">
        <f t="shared" si="68"/>
        <v>2.056598486940699E-2</v>
      </c>
      <c r="J138" s="311">
        <f t="shared" si="68"/>
        <v>5.5050000000000043</v>
      </c>
      <c r="K138" s="311"/>
      <c r="L138" s="311">
        <f t="shared" ref="L138:O138" si="69">SUM(L128:L136)</f>
        <v>5.6951080184540892</v>
      </c>
      <c r="M138" s="311">
        <f t="shared" si="69"/>
        <v>0.64597766809021195</v>
      </c>
      <c r="N138" s="311">
        <f t="shared" si="69"/>
        <v>2.2914313455701656E-2</v>
      </c>
      <c r="O138" s="311">
        <f t="shared" si="69"/>
        <v>6.3640000000000034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4.0382840322972378</v>
      </c>
      <c r="C145" s="302">
        <v>0.38426280401696089</v>
      </c>
      <c r="D145" s="302">
        <v>1.0721627058904408</v>
      </c>
      <c r="E145" s="302">
        <f>SUM(B145:D145)</f>
        <v>5.4947095422046397</v>
      </c>
      <c r="F145" s="303"/>
      <c r="G145" s="302">
        <v>5.1441086874825261</v>
      </c>
      <c r="H145" s="302">
        <v>0.74432832794930393</v>
      </c>
      <c r="I145" s="302">
        <v>1.9772003966818712</v>
      </c>
      <c r="J145" s="302">
        <f>SUM(G145:I145)</f>
        <v>7.8656374121137009</v>
      </c>
      <c r="K145" s="303"/>
      <c r="L145" s="302">
        <v>6.3253408231408716</v>
      </c>
      <c r="M145" s="302">
        <v>0.96484839944181966</v>
      </c>
      <c r="N145" s="302">
        <v>2.4853402902550621</v>
      </c>
      <c r="O145" s="302">
        <f>SUM(L145:N145)</f>
        <v>9.7755295128377533</v>
      </c>
    </row>
    <row r="146" spans="1:15" s="236" customFormat="1" x14ac:dyDescent="0.2">
      <c r="A146" s="237" t="str">
        <f>name!E$5</f>
        <v>Professional occupations</v>
      </c>
      <c r="B146" s="302">
        <v>5.8026807938267577</v>
      </c>
      <c r="C146" s="302">
        <v>0.27196509916370404</v>
      </c>
      <c r="D146" s="302">
        <v>0.5475399022974452</v>
      </c>
      <c r="E146" s="302">
        <f t="shared" ref="E146:E153" si="70">SUM(B146:D146)</f>
        <v>6.6221857952879066</v>
      </c>
      <c r="F146" s="303"/>
      <c r="G146" s="302">
        <v>8.2501689214305731</v>
      </c>
      <c r="H146" s="302">
        <v>0.4711667030782048</v>
      </c>
      <c r="I146" s="302">
        <v>0.78533070092000568</v>
      </c>
      <c r="J146" s="302">
        <f t="shared" ref="J146:J148" si="71">SUM(G146:I146)</f>
        <v>9.5066663254287853</v>
      </c>
      <c r="K146" s="303"/>
      <c r="L146" s="302">
        <v>12.209264169468081</v>
      </c>
      <c r="M146" s="302">
        <v>0.62356349778233844</v>
      </c>
      <c r="N146" s="302">
        <v>0.71468077343943692</v>
      </c>
      <c r="O146" s="302">
        <f t="shared" ref="O146:O153" si="72">SUM(L146:N146)</f>
        <v>13.547508440689857</v>
      </c>
    </row>
    <row r="147" spans="1:15" s="236" customFormat="1" x14ac:dyDescent="0.2">
      <c r="A147" s="237" t="str">
        <f>name!E$6</f>
        <v>Associate professional occupations</v>
      </c>
      <c r="B147" s="302">
        <v>3.1066139301714748</v>
      </c>
      <c r="C147" s="302">
        <v>0.32954846768858015</v>
      </c>
      <c r="D147" s="302">
        <v>0.23984083701542858</v>
      </c>
      <c r="E147" s="302">
        <f t="shared" si="70"/>
        <v>3.6760032348754836</v>
      </c>
      <c r="F147" s="303"/>
      <c r="G147" s="302">
        <v>4.17371840273284</v>
      </c>
      <c r="H147" s="302">
        <v>0.48119357416733055</v>
      </c>
      <c r="I147" s="302">
        <v>0.34600056123601053</v>
      </c>
      <c r="J147" s="302">
        <f t="shared" si="71"/>
        <v>5.0009125381361814</v>
      </c>
      <c r="K147" s="303"/>
      <c r="L147" s="302">
        <v>4.8926122496110294</v>
      </c>
      <c r="M147" s="302">
        <v>0.55980429529299347</v>
      </c>
      <c r="N147" s="302">
        <v>0.38611652677749725</v>
      </c>
      <c r="O147" s="302">
        <f t="shared" si="72"/>
        <v>5.8385330716815202</v>
      </c>
    </row>
    <row r="148" spans="1:15" s="236" customFormat="1" x14ac:dyDescent="0.2">
      <c r="A148" s="237" t="str">
        <f>name!E$7</f>
        <v>Administrative and secretarial occupations</v>
      </c>
      <c r="B148" s="302">
        <v>2.0552647802936317</v>
      </c>
      <c r="C148" s="302">
        <v>1.9817558620265807</v>
      </c>
      <c r="D148" s="302">
        <v>0.451715852538985</v>
      </c>
      <c r="E148" s="302">
        <f t="shared" si="70"/>
        <v>4.4887364948591975</v>
      </c>
      <c r="F148" s="303"/>
      <c r="G148" s="302">
        <v>2.0740020384873374</v>
      </c>
      <c r="H148" s="302">
        <v>1.9253576668420893</v>
      </c>
      <c r="I148" s="302">
        <v>0.99514148958571602</v>
      </c>
      <c r="J148" s="302">
        <f t="shared" si="71"/>
        <v>4.9945011949151432</v>
      </c>
      <c r="K148" s="303"/>
      <c r="L148" s="302">
        <v>1.6447111144972746</v>
      </c>
      <c r="M148" s="302">
        <v>2.2185380218025319</v>
      </c>
      <c r="N148" s="302">
        <v>0.99087419527077214</v>
      </c>
      <c r="O148" s="302">
        <f t="shared" si="72"/>
        <v>4.8541233315705785</v>
      </c>
    </row>
    <row r="149" spans="1:15" s="236" customFormat="1" x14ac:dyDescent="0.2">
      <c r="A149" s="237" t="str">
        <f>name!E$8</f>
        <v>Skilled trades occupations</v>
      </c>
      <c r="B149" s="302">
        <v>11.135828783152846</v>
      </c>
      <c r="C149" s="302">
        <v>0.59538943972005076</v>
      </c>
      <c r="D149" s="302">
        <v>21.943745207243119</v>
      </c>
      <c r="E149" s="302">
        <f t="shared" si="70"/>
        <v>33.674963430116016</v>
      </c>
      <c r="F149" s="303"/>
      <c r="G149" s="302">
        <v>10.161830670128769</v>
      </c>
      <c r="H149" s="302">
        <v>0.69149439381286115</v>
      </c>
      <c r="I149" s="302">
        <v>18.11628821072032</v>
      </c>
      <c r="J149" s="302">
        <f>SUM(G149:I149)</f>
        <v>28.969613274661953</v>
      </c>
      <c r="K149" s="303"/>
      <c r="L149" s="302">
        <v>10.092447095763733</v>
      </c>
      <c r="M149" s="302">
        <v>1.31102712553519</v>
      </c>
      <c r="N149" s="302">
        <v>22.859701986736692</v>
      </c>
      <c r="O149" s="302">
        <f t="shared" si="72"/>
        <v>34.263176208035617</v>
      </c>
    </row>
    <row r="150" spans="1:15" s="236" customFormat="1" x14ac:dyDescent="0.2">
      <c r="A150" s="237" t="str">
        <f>name!E$9</f>
        <v>Caring, leisure and other service occupations</v>
      </c>
      <c r="B150" s="302">
        <v>9.7262894250045626E-2</v>
      </c>
      <c r="C150" s="302">
        <v>2.1441914474093542E-2</v>
      </c>
      <c r="D150" s="302">
        <v>1.370724761896662E-2</v>
      </c>
      <c r="E150" s="302">
        <f t="shared" si="70"/>
        <v>0.13241205634310577</v>
      </c>
      <c r="F150" s="303"/>
      <c r="G150" s="302">
        <v>0.11653089844761515</v>
      </c>
      <c r="H150" s="302">
        <v>3.2020352694513261E-2</v>
      </c>
      <c r="I150" s="302">
        <v>3.3418737071421831E-2</v>
      </c>
      <c r="J150" s="302">
        <f t="shared" ref="J150:J153" si="73">SUM(G150:I150)</f>
        <v>0.18196998821355026</v>
      </c>
      <c r="K150" s="303"/>
      <c r="L150" s="302">
        <v>0.14573356059647938</v>
      </c>
      <c r="M150" s="302">
        <v>2.859999400223167E-2</v>
      </c>
      <c r="N150" s="302">
        <v>8.4188284274777425E-2</v>
      </c>
      <c r="O150" s="302">
        <f t="shared" si="72"/>
        <v>0.25852183887348845</v>
      </c>
    </row>
    <row r="151" spans="1:15" s="236" customFormat="1" x14ac:dyDescent="0.2">
      <c r="A151" s="237" t="str">
        <f>name!E$10</f>
        <v>Sales and customer service occupations</v>
      </c>
      <c r="B151" s="302">
        <v>0.64308915028615909</v>
      </c>
      <c r="C151" s="302">
        <v>0.3920567830068924</v>
      </c>
      <c r="D151" s="302">
        <v>0.11973065411740225</v>
      </c>
      <c r="E151" s="302">
        <f t="shared" si="70"/>
        <v>1.1548765874104538</v>
      </c>
      <c r="F151" s="303"/>
      <c r="G151" s="302">
        <v>0.68344781385833486</v>
      </c>
      <c r="H151" s="302">
        <v>0.46676110292791295</v>
      </c>
      <c r="I151" s="302">
        <v>0.15175286264041193</v>
      </c>
      <c r="J151" s="302">
        <f t="shared" si="73"/>
        <v>1.3019617794266598</v>
      </c>
      <c r="K151" s="303"/>
      <c r="L151" s="302">
        <v>0.89641269016948188</v>
      </c>
      <c r="M151" s="302">
        <v>0.64532363531865844</v>
      </c>
      <c r="N151" s="302">
        <v>0.21233653417974488</v>
      </c>
      <c r="O151" s="302">
        <f t="shared" si="72"/>
        <v>1.7540728596678852</v>
      </c>
    </row>
    <row r="152" spans="1:15" s="236" customFormat="1" x14ac:dyDescent="0.2">
      <c r="A152" s="237" t="str">
        <f>name!E$11</f>
        <v>Process, plant and machine operatives</v>
      </c>
      <c r="B152" s="302">
        <v>4.1367107511585948</v>
      </c>
      <c r="C152" s="302">
        <v>0.10101130676518094</v>
      </c>
      <c r="D152" s="302">
        <v>1.0809841892629311</v>
      </c>
      <c r="E152" s="302">
        <f t="shared" si="70"/>
        <v>5.3187062471867073</v>
      </c>
      <c r="F152" s="303"/>
      <c r="G152" s="302">
        <v>3.7819110423666666</v>
      </c>
      <c r="H152" s="302">
        <v>0.20658271975788964</v>
      </c>
      <c r="I152" s="302">
        <v>1.2151955933238572</v>
      </c>
      <c r="J152" s="302">
        <f t="shared" si="73"/>
        <v>5.2036893554484136</v>
      </c>
      <c r="K152" s="303"/>
      <c r="L152" s="302">
        <v>4.8741723054828059</v>
      </c>
      <c r="M152" s="302">
        <v>0.26640441258069397</v>
      </c>
      <c r="N152" s="302">
        <v>1.8629105813198541</v>
      </c>
      <c r="O152" s="302">
        <f t="shared" si="72"/>
        <v>7.0034872993833535</v>
      </c>
    </row>
    <row r="153" spans="1:15" s="236" customFormat="1" x14ac:dyDescent="0.2">
      <c r="A153" s="237" t="str">
        <f>name!E$12</f>
        <v>Elementary occupations</v>
      </c>
      <c r="B153" s="302">
        <v>1.9705879594618811</v>
      </c>
      <c r="C153" s="302">
        <v>0.35105841442639579</v>
      </c>
      <c r="D153" s="302">
        <v>1.1337602378282428</v>
      </c>
      <c r="E153" s="302">
        <f t="shared" si="70"/>
        <v>3.4554066117165201</v>
      </c>
      <c r="F153" s="303"/>
      <c r="G153" s="302">
        <v>1.7452553203798378</v>
      </c>
      <c r="H153" s="302">
        <v>0.44777453017812835</v>
      </c>
      <c r="I153" s="302">
        <v>1.1390182810977449</v>
      </c>
      <c r="J153" s="302">
        <f t="shared" si="73"/>
        <v>3.3320481316557107</v>
      </c>
      <c r="K153" s="303"/>
      <c r="L153" s="302">
        <v>1.4789420826740243</v>
      </c>
      <c r="M153" s="302">
        <v>0.34838447646091725</v>
      </c>
      <c r="N153" s="302">
        <v>1.6807208781250704</v>
      </c>
      <c r="O153" s="302">
        <f t="shared" si="72"/>
        <v>3.5080474372600117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32.986323074898635</v>
      </c>
      <c r="C155" s="311">
        <f t="shared" ref="C155:E155" si="74">SUM(C145:C153)</f>
        <v>4.4284900912884382</v>
      </c>
      <c r="D155" s="311">
        <f t="shared" si="74"/>
        <v>26.603186833812959</v>
      </c>
      <c r="E155" s="311">
        <f t="shared" si="74"/>
        <v>64.018000000000043</v>
      </c>
      <c r="F155" s="311"/>
      <c r="G155" s="311">
        <f t="shared" ref="G155:J155" si="75">SUM(G145:G153)</f>
        <v>36.130973795314503</v>
      </c>
      <c r="H155" s="311">
        <f t="shared" si="75"/>
        <v>5.466679371408234</v>
      </c>
      <c r="I155" s="311">
        <f t="shared" si="75"/>
        <v>24.759346833277359</v>
      </c>
      <c r="J155" s="311">
        <f t="shared" si="75"/>
        <v>66.357000000000099</v>
      </c>
      <c r="K155" s="311"/>
      <c r="L155" s="311">
        <f t="shared" ref="L155:O155" si="76">SUM(L145:L153)</f>
        <v>42.559636091403789</v>
      </c>
      <c r="M155" s="311">
        <f t="shared" si="76"/>
        <v>6.9664938582173752</v>
      </c>
      <c r="N155" s="311">
        <f t="shared" si="76"/>
        <v>31.276870050378911</v>
      </c>
      <c r="O155" s="311">
        <f t="shared" si="76"/>
        <v>80.803000000000068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10.068407672677695</v>
      </c>
      <c r="C162" s="302">
        <v>1.2329743923292504</v>
      </c>
      <c r="D162" s="302">
        <v>4.1706839324060914</v>
      </c>
      <c r="E162" s="302">
        <f>SUM(B162:D162)</f>
        <v>15.472065997413036</v>
      </c>
      <c r="F162" s="303"/>
      <c r="G162" s="302">
        <v>12.175777553738165</v>
      </c>
      <c r="H162" s="302">
        <v>1.7531849943216991</v>
      </c>
      <c r="I162" s="302">
        <v>5.6390759028029089</v>
      </c>
      <c r="J162" s="302">
        <f>SUM(G162:I162)</f>
        <v>19.568038450862772</v>
      </c>
      <c r="K162" s="303"/>
      <c r="L162" s="302">
        <v>14.216198343612829</v>
      </c>
      <c r="M162" s="302">
        <v>1.9268342436127126</v>
      </c>
      <c r="N162" s="302">
        <v>5.3689621902529892</v>
      </c>
      <c r="O162" s="302">
        <f>SUM(L162:N162)</f>
        <v>21.511994777478531</v>
      </c>
    </row>
    <row r="163" spans="1:15" s="236" customFormat="1" x14ac:dyDescent="0.2">
      <c r="A163" s="237" t="str">
        <f>name!E$5</f>
        <v>Professional occupations</v>
      </c>
      <c r="B163" s="302">
        <v>6.4838419971955883</v>
      </c>
      <c r="C163" s="302">
        <v>1.9102075511763483</v>
      </c>
      <c r="D163" s="302">
        <v>0.60690276258598608</v>
      </c>
      <c r="E163" s="302">
        <f t="shared" ref="E163:E170" si="77">SUM(B163:D163)</f>
        <v>9.0009523109579224</v>
      </c>
      <c r="F163" s="303"/>
      <c r="G163" s="302">
        <v>9.0933032957432616</v>
      </c>
      <c r="H163" s="302">
        <v>2.5483122384644608</v>
      </c>
      <c r="I163" s="302">
        <v>0.77716953677100964</v>
      </c>
      <c r="J163" s="302">
        <f t="shared" ref="J163:J165" si="78">SUM(G163:I163)</f>
        <v>12.418785070978732</v>
      </c>
      <c r="K163" s="303"/>
      <c r="L163" s="302">
        <v>12.19741854952539</v>
      </c>
      <c r="M163" s="302">
        <v>3.150759166182111</v>
      </c>
      <c r="N163" s="302">
        <v>0.52644404431171121</v>
      </c>
      <c r="O163" s="302">
        <f t="shared" ref="O163:O170" si="79">SUM(L163:N163)</f>
        <v>15.874621760019211</v>
      </c>
    </row>
    <row r="164" spans="1:15" s="236" customFormat="1" x14ac:dyDescent="0.2">
      <c r="A164" s="237" t="str">
        <f>name!E$6</f>
        <v>Associate professional occupations</v>
      </c>
      <c r="B164" s="302">
        <v>7.2175488345821508</v>
      </c>
      <c r="C164" s="302">
        <v>1.9887527202774338</v>
      </c>
      <c r="D164" s="302">
        <v>0.57563191399941815</v>
      </c>
      <c r="E164" s="302">
        <f t="shared" si="77"/>
        <v>9.7819334688590018</v>
      </c>
      <c r="F164" s="303"/>
      <c r="G164" s="302">
        <v>8.9476888843149389</v>
      </c>
      <c r="H164" s="302">
        <v>2.1998708902924049</v>
      </c>
      <c r="I164" s="302">
        <v>0.63319921622587727</v>
      </c>
      <c r="J164" s="302">
        <f t="shared" si="78"/>
        <v>11.780758990833222</v>
      </c>
      <c r="K164" s="303"/>
      <c r="L164" s="302">
        <v>9.8650790463970264</v>
      </c>
      <c r="M164" s="302">
        <v>2.0639806506206284</v>
      </c>
      <c r="N164" s="302">
        <v>0.43874302745799293</v>
      </c>
      <c r="O164" s="302">
        <f t="shared" si="79"/>
        <v>12.367802724475649</v>
      </c>
    </row>
    <row r="165" spans="1:15" s="236" customFormat="1" x14ac:dyDescent="0.2">
      <c r="A165" s="237" t="str">
        <f>name!E$7</f>
        <v>Administrative and secretarial occupations</v>
      </c>
      <c r="B165" s="302">
        <v>7.3132145694149635</v>
      </c>
      <c r="C165" s="302">
        <v>3.9135787772088335</v>
      </c>
      <c r="D165" s="302">
        <v>0.23465119585709998</v>
      </c>
      <c r="E165" s="302">
        <f t="shared" si="77"/>
        <v>11.461444542480898</v>
      </c>
      <c r="F165" s="303"/>
      <c r="G165" s="302">
        <v>8.0168260902610289</v>
      </c>
      <c r="H165" s="302">
        <v>3.6075346082769104</v>
      </c>
      <c r="I165" s="302">
        <v>0.27340509757604459</v>
      </c>
      <c r="J165" s="302">
        <f t="shared" si="78"/>
        <v>11.897765796113985</v>
      </c>
      <c r="K165" s="303"/>
      <c r="L165" s="302">
        <v>8.4641200299742625</v>
      </c>
      <c r="M165" s="302">
        <v>3.2161455648978929</v>
      </c>
      <c r="N165" s="302">
        <v>2.1423121932658518</v>
      </c>
      <c r="O165" s="302">
        <f t="shared" si="79"/>
        <v>13.822577788138007</v>
      </c>
    </row>
    <row r="166" spans="1:15" s="236" customFormat="1" x14ac:dyDescent="0.2">
      <c r="A166" s="237" t="str">
        <f>name!E$8</f>
        <v>Skilled trades occupations</v>
      </c>
      <c r="B166" s="302">
        <v>10.833159849298651</v>
      </c>
      <c r="C166" s="302">
        <v>1.4747950022498599</v>
      </c>
      <c r="D166" s="302">
        <v>2.5432288849180469</v>
      </c>
      <c r="E166" s="302">
        <f t="shared" si="77"/>
        <v>14.851183736466558</v>
      </c>
      <c r="F166" s="303"/>
      <c r="G166" s="302">
        <v>8.5017171975532406</v>
      </c>
      <c r="H166" s="302">
        <v>1.006520987555426</v>
      </c>
      <c r="I166" s="302">
        <v>2.7874592927789812</v>
      </c>
      <c r="J166" s="302">
        <f>SUM(G166:I166)</f>
        <v>12.295697477887648</v>
      </c>
      <c r="K166" s="303"/>
      <c r="L166" s="302">
        <v>8.1754693342778868</v>
      </c>
      <c r="M166" s="302">
        <v>1.023777188886593</v>
      </c>
      <c r="N166" s="302">
        <v>2.6371934498805714</v>
      </c>
      <c r="O166" s="302">
        <f t="shared" si="79"/>
        <v>11.836439973045051</v>
      </c>
    </row>
    <row r="167" spans="1:15" s="236" customFormat="1" x14ac:dyDescent="0.2">
      <c r="A167" s="237" t="str">
        <f>name!E$9</f>
        <v>Caring, leisure and other service occupations</v>
      </c>
      <c r="B167" s="302">
        <v>0.61498551256039324</v>
      </c>
      <c r="C167" s="302">
        <v>0.24783601030461658</v>
      </c>
      <c r="D167" s="302">
        <v>0.1866168542914933</v>
      </c>
      <c r="E167" s="302">
        <f t="shared" si="77"/>
        <v>1.049438377156503</v>
      </c>
      <c r="F167" s="303"/>
      <c r="G167" s="302">
        <v>0.62561766163540411</v>
      </c>
      <c r="H167" s="302">
        <v>0.20426136338827522</v>
      </c>
      <c r="I167" s="302">
        <v>0.26971443329144462</v>
      </c>
      <c r="J167" s="302">
        <f t="shared" ref="J167:J170" si="80">SUM(G167:I167)</f>
        <v>1.0995934583151241</v>
      </c>
      <c r="K167" s="303"/>
      <c r="L167" s="302">
        <v>0.8841641357995863</v>
      </c>
      <c r="M167" s="302">
        <v>0.17050871353230684</v>
      </c>
      <c r="N167" s="302">
        <v>0.31373020487906278</v>
      </c>
      <c r="O167" s="302">
        <f t="shared" si="79"/>
        <v>1.368403054210956</v>
      </c>
    </row>
    <row r="168" spans="1:15" s="236" customFormat="1" x14ac:dyDescent="0.2">
      <c r="A168" s="237" t="str">
        <f>name!E$10</f>
        <v>Sales and customer service occupations</v>
      </c>
      <c r="B168" s="302">
        <v>13.69449475141484</v>
      </c>
      <c r="C168" s="302">
        <v>35.023618062669584</v>
      </c>
      <c r="D168" s="302">
        <v>1.7528510661071908</v>
      </c>
      <c r="E168" s="302">
        <f t="shared" si="77"/>
        <v>50.470963880191611</v>
      </c>
      <c r="F168" s="303"/>
      <c r="G168" s="302">
        <v>13.604116164457469</v>
      </c>
      <c r="H168" s="302">
        <v>32.349762398685044</v>
      </c>
      <c r="I168" s="302">
        <v>1.633951742080118</v>
      </c>
      <c r="J168" s="302">
        <f t="shared" si="80"/>
        <v>47.587830305222624</v>
      </c>
      <c r="K168" s="303"/>
      <c r="L168" s="302">
        <v>11.211820224185889</v>
      </c>
      <c r="M168" s="302">
        <v>29.473414046206187</v>
      </c>
      <c r="N168" s="302">
        <v>1.1361499111393103</v>
      </c>
      <c r="O168" s="302">
        <f t="shared" si="79"/>
        <v>41.821384181531386</v>
      </c>
    </row>
    <row r="169" spans="1:15" s="236" customFormat="1" x14ac:dyDescent="0.2">
      <c r="A169" s="237" t="str">
        <f>name!E$11</f>
        <v>Process, plant and machine operatives</v>
      </c>
      <c r="B169" s="302">
        <v>6.0022708560503393</v>
      </c>
      <c r="C169" s="302">
        <v>1.1907334225404724</v>
      </c>
      <c r="D169" s="302">
        <v>0.1919277084580189</v>
      </c>
      <c r="E169" s="302">
        <f t="shared" si="77"/>
        <v>7.384931987048831</v>
      </c>
      <c r="F169" s="303"/>
      <c r="G169" s="302">
        <v>4.9070289946526504</v>
      </c>
      <c r="H169" s="302">
        <v>1.070319486472306</v>
      </c>
      <c r="I169" s="302">
        <v>0.23171186947884564</v>
      </c>
      <c r="J169" s="302">
        <f t="shared" si="80"/>
        <v>6.209060350603802</v>
      </c>
      <c r="K169" s="303"/>
      <c r="L169" s="302">
        <v>5.1922700966679169</v>
      </c>
      <c r="M169" s="302">
        <v>1.4738687747620207</v>
      </c>
      <c r="N169" s="302">
        <v>0.35740975658704371</v>
      </c>
      <c r="O169" s="302">
        <f t="shared" si="79"/>
        <v>7.0235486280169814</v>
      </c>
    </row>
    <row r="170" spans="1:15" s="236" customFormat="1" x14ac:dyDescent="0.2">
      <c r="A170" s="237" t="str">
        <f>name!E$12</f>
        <v>Elementary occupations</v>
      </c>
      <c r="B170" s="302">
        <v>6.6297143921791086</v>
      </c>
      <c r="C170" s="302">
        <v>5.6099880273575611</v>
      </c>
      <c r="D170" s="302">
        <v>0.56338327988881232</v>
      </c>
      <c r="E170" s="302">
        <f t="shared" si="77"/>
        <v>12.803085699425482</v>
      </c>
      <c r="F170" s="303"/>
      <c r="G170" s="302">
        <v>5.7543691527288336</v>
      </c>
      <c r="H170" s="302">
        <v>4.27801568911228</v>
      </c>
      <c r="I170" s="302">
        <v>0.44008525734088744</v>
      </c>
      <c r="J170" s="302">
        <f t="shared" si="80"/>
        <v>10.472470099182003</v>
      </c>
      <c r="K170" s="303"/>
      <c r="L170" s="302">
        <v>5.373868273186627</v>
      </c>
      <c r="M170" s="302">
        <v>3.288430233008437</v>
      </c>
      <c r="N170" s="302">
        <v>0.51692860688922948</v>
      </c>
      <c r="O170" s="302">
        <f t="shared" si="79"/>
        <v>9.1792271130842931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68.85763843537373</v>
      </c>
      <c r="C172" s="311">
        <f t="shared" ref="C172:E172" si="81">SUM(C162:C170)</f>
        <v>52.59248396611396</v>
      </c>
      <c r="D172" s="311">
        <f t="shared" si="81"/>
        <v>10.825877598512157</v>
      </c>
      <c r="E172" s="311">
        <f t="shared" si="81"/>
        <v>132.27599999999987</v>
      </c>
      <c r="F172" s="311"/>
      <c r="G172" s="311">
        <f t="shared" ref="G172:J172" si="82">SUM(G162:G170)</f>
        <v>71.626444995084981</v>
      </c>
      <c r="H172" s="311">
        <f t="shared" si="82"/>
        <v>49.017782656568805</v>
      </c>
      <c r="I172" s="311">
        <f t="shared" si="82"/>
        <v>12.685772348346116</v>
      </c>
      <c r="J172" s="311">
        <f t="shared" si="82"/>
        <v>133.32999999999993</v>
      </c>
      <c r="K172" s="311"/>
      <c r="L172" s="311">
        <f t="shared" ref="L172:O172" si="83">SUM(L162:L170)</f>
        <v>75.580408033627407</v>
      </c>
      <c r="M172" s="311">
        <f t="shared" si="83"/>
        <v>45.787718581708887</v>
      </c>
      <c r="N172" s="311">
        <f t="shared" si="83"/>
        <v>13.437873384663764</v>
      </c>
      <c r="O172" s="311">
        <f t="shared" si="83"/>
        <v>134.80600000000007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2.4832113375753244</v>
      </c>
      <c r="C179" s="302">
        <v>0.15177666165015855</v>
      </c>
      <c r="D179" s="302">
        <v>0.55663198249609125</v>
      </c>
      <c r="E179" s="302">
        <f>SUM(B179:D179)</f>
        <v>3.1916199817215745</v>
      </c>
      <c r="F179" s="303"/>
      <c r="G179" s="302">
        <v>2.7185972071438957</v>
      </c>
      <c r="H179" s="302">
        <v>0.29927394735416685</v>
      </c>
      <c r="I179" s="302">
        <v>0.59045409793251791</v>
      </c>
      <c r="J179" s="302">
        <f>SUM(G179:I179)</f>
        <v>3.6083252524305807</v>
      </c>
      <c r="K179" s="303"/>
      <c r="L179" s="302">
        <v>3.0312707269767025</v>
      </c>
      <c r="M179" s="302">
        <v>0.38542373680015996</v>
      </c>
      <c r="N179" s="302">
        <v>0.59255435175690263</v>
      </c>
      <c r="O179" s="302">
        <f>SUM(L179:N179)</f>
        <v>4.0092488155337653</v>
      </c>
    </row>
    <row r="180" spans="1:15" s="236" customFormat="1" x14ac:dyDescent="0.2">
      <c r="A180" s="237" t="str">
        <f>name!E$5</f>
        <v>Professional occupations</v>
      </c>
      <c r="B180" s="302">
        <v>1.97973811612616</v>
      </c>
      <c r="C180" s="302">
        <v>0.12214466925526299</v>
      </c>
      <c r="D180" s="302">
        <v>0.17912377417358163</v>
      </c>
      <c r="E180" s="302">
        <f t="shared" ref="E180:E187" si="84">SUM(B180:D180)</f>
        <v>2.2810065595550046</v>
      </c>
      <c r="F180" s="303"/>
      <c r="G180" s="302">
        <v>2.4655553366757332</v>
      </c>
      <c r="H180" s="302">
        <v>0.2389395648312638</v>
      </c>
      <c r="I180" s="302">
        <v>0.18740375351702734</v>
      </c>
      <c r="J180" s="302">
        <f t="shared" ref="J180:J182" si="85">SUM(G180:I180)</f>
        <v>2.8918986550240242</v>
      </c>
      <c r="K180" s="303"/>
      <c r="L180" s="302">
        <v>3.1176005798329314</v>
      </c>
      <c r="M180" s="302">
        <v>0.34344692804316468</v>
      </c>
      <c r="N180" s="302">
        <v>0.15985440342269849</v>
      </c>
      <c r="O180" s="302">
        <f t="shared" ref="O180:O187" si="86">SUM(L180:N180)</f>
        <v>3.6209019112987946</v>
      </c>
    </row>
    <row r="181" spans="1:15" s="236" customFormat="1" x14ac:dyDescent="0.2">
      <c r="A181" s="237" t="str">
        <f>name!E$6</f>
        <v>Associate professional occupations</v>
      </c>
      <c r="B181" s="302">
        <v>2.1845731712511989</v>
      </c>
      <c r="C181" s="302">
        <v>0.19122966141889122</v>
      </c>
      <c r="D181" s="302">
        <v>0.14720880321213503</v>
      </c>
      <c r="E181" s="302">
        <f t="shared" si="84"/>
        <v>2.523011635882225</v>
      </c>
      <c r="F181" s="303"/>
      <c r="G181" s="302">
        <v>2.4310996496980719</v>
      </c>
      <c r="H181" s="302">
        <v>0.32042074055388964</v>
      </c>
      <c r="I181" s="302">
        <v>0.14606324466443643</v>
      </c>
      <c r="J181" s="302">
        <f t="shared" si="85"/>
        <v>2.8975836349163981</v>
      </c>
      <c r="K181" s="303"/>
      <c r="L181" s="302">
        <v>2.4103840992486623</v>
      </c>
      <c r="M181" s="302">
        <v>0.38356310140238598</v>
      </c>
      <c r="N181" s="302">
        <v>0.12380178398878058</v>
      </c>
      <c r="O181" s="302">
        <f t="shared" si="86"/>
        <v>2.9177489846398288</v>
      </c>
    </row>
    <row r="182" spans="1:15" s="236" customFormat="1" x14ac:dyDescent="0.2">
      <c r="A182" s="237" t="str">
        <f>name!E$7</f>
        <v>Administrative and secretarial occupations</v>
      </c>
      <c r="B182" s="302">
        <v>2.9656924341852151</v>
      </c>
      <c r="C182" s="302">
        <v>1.1675460260586905</v>
      </c>
      <c r="D182" s="302">
        <v>0.15630586361577223</v>
      </c>
      <c r="E182" s="302">
        <f t="shared" si="84"/>
        <v>4.289544323859678</v>
      </c>
      <c r="F182" s="303"/>
      <c r="G182" s="302">
        <v>3.1348311025439326</v>
      </c>
      <c r="H182" s="302">
        <v>1.565631955346892</v>
      </c>
      <c r="I182" s="302">
        <v>0.11821132680148259</v>
      </c>
      <c r="J182" s="302">
        <f t="shared" si="85"/>
        <v>4.818674384692307</v>
      </c>
      <c r="K182" s="303"/>
      <c r="L182" s="302">
        <v>3.1401450829614683</v>
      </c>
      <c r="M182" s="302">
        <v>1.4922526789700117</v>
      </c>
      <c r="N182" s="302">
        <v>9.1627086726761148E-2</v>
      </c>
      <c r="O182" s="302">
        <f t="shared" si="86"/>
        <v>4.7240248486582406</v>
      </c>
    </row>
    <row r="183" spans="1:15" s="236" customFormat="1" x14ac:dyDescent="0.2">
      <c r="A183" s="237" t="str">
        <f>name!E$8</f>
        <v>Skilled trades occupations</v>
      </c>
      <c r="B183" s="302">
        <v>1.6701708324075173</v>
      </c>
      <c r="C183" s="302">
        <v>0.40356376051938492</v>
      </c>
      <c r="D183" s="302">
        <v>0.63175374096092107</v>
      </c>
      <c r="E183" s="302">
        <f t="shared" si="84"/>
        <v>2.7054883338878231</v>
      </c>
      <c r="F183" s="303"/>
      <c r="G183" s="302">
        <v>1.3323572282904821</v>
      </c>
      <c r="H183" s="302">
        <v>0.35547114445795569</v>
      </c>
      <c r="I183" s="302">
        <v>0.45650662189064295</v>
      </c>
      <c r="J183" s="302">
        <f>SUM(G183:I183)</f>
        <v>2.1443349946390806</v>
      </c>
      <c r="K183" s="303"/>
      <c r="L183" s="302">
        <v>1.1275670487820548</v>
      </c>
      <c r="M183" s="302">
        <v>0.47747682504052663</v>
      </c>
      <c r="N183" s="302">
        <v>0.44054774995868662</v>
      </c>
      <c r="O183" s="302">
        <f t="shared" si="86"/>
        <v>2.0455916237812679</v>
      </c>
    </row>
    <row r="184" spans="1:15" s="236" customFormat="1" x14ac:dyDescent="0.2">
      <c r="A184" s="237" t="str">
        <f>name!E$9</f>
        <v>Caring, leisure and other service occupations</v>
      </c>
      <c r="B184" s="302">
        <v>0.97133257282752528</v>
      </c>
      <c r="C184" s="302">
        <v>0.5981696386668246</v>
      </c>
      <c r="D184" s="302">
        <v>0.23257589664809722</v>
      </c>
      <c r="E184" s="302">
        <f t="shared" si="84"/>
        <v>1.8020781081424473</v>
      </c>
      <c r="F184" s="303"/>
      <c r="G184" s="302">
        <v>0.95865496905007253</v>
      </c>
      <c r="H184" s="302">
        <v>0.77397466379372126</v>
      </c>
      <c r="I184" s="302">
        <v>0.1691865042458208</v>
      </c>
      <c r="J184" s="302">
        <f t="shared" ref="J184:J187" si="87">SUM(G184:I184)</f>
        <v>1.9018161370896145</v>
      </c>
      <c r="K184" s="303"/>
      <c r="L184" s="302">
        <v>1.0312775347889784</v>
      </c>
      <c r="M184" s="302">
        <v>0.83925739120955667</v>
      </c>
      <c r="N184" s="302">
        <v>0.20069821331779444</v>
      </c>
      <c r="O184" s="302">
        <f t="shared" si="86"/>
        <v>2.0712331393163295</v>
      </c>
    </row>
    <row r="185" spans="1:15" s="236" customFormat="1" x14ac:dyDescent="0.2">
      <c r="A185" s="237" t="str">
        <f>name!E$10</f>
        <v>Sales and customer service occupations</v>
      </c>
      <c r="B185" s="302">
        <v>0.93299609051082122</v>
      </c>
      <c r="C185" s="302">
        <v>0.29737297176850847</v>
      </c>
      <c r="D185" s="302">
        <v>0.11096419991867371</v>
      </c>
      <c r="E185" s="302">
        <f t="shared" si="84"/>
        <v>1.3413332621980034</v>
      </c>
      <c r="F185" s="303"/>
      <c r="G185" s="302">
        <v>0.90707332183107858</v>
      </c>
      <c r="H185" s="302">
        <v>0.41333110089528668</v>
      </c>
      <c r="I185" s="302">
        <v>8.1598295435320711E-2</v>
      </c>
      <c r="J185" s="302">
        <f t="shared" si="87"/>
        <v>1.4020027181616861</v>
      </c>
      <c r="K185" s="303"/>
      <c r="L185" s="302">
        <v>1.0876384057970976</v>
      </c>
      <c r="M185" s="302">
        <v>0.58182541518668951</v>
      </c>
      <c r="N185" s="302">
        <v>7.2695590928985462E-2</v>
      </c>
      <c r="O185" s="302">
        <f t="shared" si="86"/>
        <v>1.7421594119127726</v>
      </c>
    </row>
    <row r="186" spans="1:15" s="236" customFormat="1" x14ac:dyDescent="0.2">
      <c r="A186" s="237" t="str">
        <f>name!E$11</f>
        <v>Process, plant and machine operatives</v>
      </c>
      <c r="B186" s="302">
        <v>7.3470459141023667</v>
      </c>
      <c r="C186" s="302">
        <v>1.1772102551366601</v>
      </c>
      <c r="D186" s="302">
        <v>2.1422787835421966</v>
      </c>
      <c r="E186" s="302">
        <f t="shared" si="84"/>
        <v>10.666534952781223</v>
      </c>
      <c r="F186" s="303"/>
      <c r="G186" s="302">
        <v>6.221304821742291</v>
      </c>
      <c r="H186" s="302">
        <v>1.187995941089776</v>
      </c>
      <c r="I186" s="302">
        <v>2.242128800037559</v>
      </c>
      <c r="J186" s="302">
        <f t="shared" si="87"/>
        <v>9.6514295628696267</v>
      </c>
      <c r="K186" s="303"/>
      <c r="L186" s="302">
        <v>6.0146550271203125</v>
      </c>
      <c r="M186" s="302">
        <v>1.5325653204114273</v>
      </c>
      <c r="N186" s="302">
        <v>2.4218057710144034</v>
      </c>
      <c r="O186" s="302">
        <f t="shared" si="86"/>
        <v>9.9690261185461431</v>
      </c>
    </row>
    <row r="187" spans="1:15" s="236" customFormat="1" x14ac:dyDescent="0.2">
      <c r="A187" s="237" t="str">
        <f>name!E$12</f>
        <v>Elementary occupations</v>
      </c>
      <c r="B187" s="302">
        <v>4.4629354707651556</v>
      </c>
      <c r="C187" s="302">
        <v>1.3612569687784648</v>
      </c>
      <c r="D187" s="302">
        <v>0.21419040242840495</v>
      </c>
      <c r="E187" s="302">
        <f t="shared" si="84"/>
        <v>6.0383828419720249</v>
      </c>
      <c r="F187" s="303"/>
      <c r="G187" s="302">
        <v>3.1624541701413955</v>
      </c>
      <c r="H187" s="302">
        <v>1.3686632987616199</v>
      </c>
      <c r="I187" s="302">
        <v>0.16281719127367172</v>
      </c>
      <c r="J187" s="302">
        <f t="shared" si="87"/>
        <v>4.6939346601766871</v>
      </c>
      <c r="K187" s="303"/>
      <c r="L187" s="302">
        <v>2.4995256435212965</v>
      </c>
      <c r="M187" s="302">
        <v>1.2321141321203681</v>
      </c>
      <c r="N187" s="302">
        <v>0.19042537067126902</v>
      </c>
      <c r="O187" s="302">
        <f t="shared" si="86"/>
        <v>3.9220651463129337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24.997695939751285</v>
      </c>
      <c r="C189" s="311">
        <f t="shared" ref="C189:E189" si="88">SUM(C179:C187)</f>
        <v>5.470270613252846</v>
      </c>
      <c r="D189" s="311">
        <f t="shared" si="88"/>
        <v>4.3710334469958729</v>
      </c>
      <c r="E189" s="311">
        <f t="shared" si="88"/>
        <v>34.839000000000006</v>
      </c>
      <c r="F189" s="311"/>
      <c r="G189" s="311">
        <f t="shared" ref="G189:J189" si="89">SUM(G179:G187)</f>
        <v>23.331927807116951</v>
      </c>
      <c r="H189" s="311">
        <f t="shared" si="89"/>
        <v>6.5237023570845718</v>
      </c>
      <c r="I189" s="311">
        <f t="shared" si="89"/>
        <v>4.1543698357984793</v>
      </c>
      <c r="J189" s="311">
        <f t="shared" si="89"/>
        <v>34.010000000000005</v>
      </c>
      <c r="K189" s="311"/>
      <c r="L189" s="311">
        <f t="shared" ref="L189:O189" si="90">SUM(L179:L187)</f>
        <v>23.460064149029499</v>
      </c>
      <c r="M189" s="311">
        <f t="shared" si="90"/>
        <v>7.2679255291842901</v>
      </c>
      <c r="N189" s="311">
        <f t="shared" si="90"/>
        <v>4.2940103217862813</v>
      </c>
      <c r="O189" s="311">
        <f t="shared" si="90"/>
        <v>35.022000000000077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7.000156745588682</v>
      </c>
      <c r="C196" s="302">
        <v>0.45974700300798793</v>
      </c>
      <c r="D196" s="302">
        <v>4.299625280908729</v>
      </c>
      <c r="E196" s="302">
        <f>SUM(B196:D196)</f>
        <v>11.759529029505398</v>
      </c>
      <c r="F196" s="303"/>
      <c r="G196" s="302">
        <v>7.7880187469563538</v>
      </c>
      <c r="H196" s="302">
        <v>1.0712541176369077</v>
      </c>
      <c r="I196" s="302">
        <v>4.5291644755739648</v>
      </c>
      <c r="J196" s="302">
        <f>SUM(G196:I196)</f>
        <v>13.388437340167226</v>
      </c>
      <c r="K196" s="303"/>
      <c r="L196" s="302">
        <v>10.575402977775475</v>
      </c>
      <c r="M196" s="302">
        <v>1.9801620404789706</v>
      </c>
      <c r="N196" s="302">
        <v>6.0911376240436805</v>
      </c>
      <c r="O196" s="302">
        <f>SUM(L196:N196)</f>
        <v>18.646702642298127</v>
      </c>
    </row>
    <row r="197" spans="1:15" s="236" customFormat="1" x14ac:dyDescent="0.2">
      <c r="A197" s="237" t="str">
        <f>name!E$5</f>
        <v>Professional occupations</v>
      </c>
      <c r="B197" s="302">
        <v>2.0147292918121043</v>
      </c>
      <c r="C197" s="302">
        <v>0.1875574127154423</v>
      </c>
      <c r="D197" s="302">
        <v>0.30456682199741386</v>
      </c>
      <c r="E197" s="302">
        <f t="shared" ref="E197:E204" si="91">SUM(B197:D197)</f>
        <v>2.5068535265249605</v>
      </c>
      <c r="F197" s="303"/>
      <c r="G197" s="302">
        <v>2.6278102720802972</v>
      </c>
      <c r="H197" s="302">
        <v>0.44634921744663464</v>
      </c>
      <c r="I197" s="302">
        <v>0.31277529033530427</v>
      </c>
      <c r="J197" s="302">
        <f t="shared" ref="J197:J199" si="92">SUM(G197:I197)</f>
        <v>3.3869347798622362</v>
      </c>
      <c r="K197" s="303"/>
      <c r="L197" s="302">
        <v>3.3314220756958255</v>
      </c>
      <c r="M197" s="302">
        <v>0.6709493977632186</v>
      </c>
      <c r="N197" s="302">
        <v>0.20802060356569962</v>
      </c>
      <c r="O197" s="302">
        <f t="shared" ref="O197:O204" si="93">SUM(L197:N197)</f>
        <v>4.2103920770247445</v>
      </c>
    </row>
    <row r="198" spans="1:15" s="236" customFormat="1" x14ac:dyDescent="0.2">
      <c r="A198" s="237" t="str">
        <f>name!E$6</f>
        <v>Associate professional occupations</v>
      </c>
      <c r="B198" s="302">
        <v>1.658452314641254</v>
      </c>
      <c r="C198" s="302">
        <v>0.50827989648219996</v>
      </c>
      <c r="D198" s="302">
        <v>0.20549155114906117</v>
      </c>
      <c r="E198" s="302">
        <f t="shared" si="91"/>
        <v>2.3722237622725153</v>
      </c>
      <c r="F198" s="303"/>
      <c r="G198" s="302">
        <v>1.9539575803170279</v>
      </c>
      <c r="H198" s="302">
        <v>0.9032335714019496</v>
      </c>
      <c r="I198" s="302">
        <v>0.17816111659073977</v>
      </c>
      <c r="J198" s="302">
        <f t="shared" si="92"/>
        <v>3.0353522683097176</v>
      </c>
      <c r="K198" s="303"/>
      <c r="L198" s="302">
        <v>2.2126537320302799</v>
      </c>
      <c r="M198" s="302">
        <v>1.2626177259022779</v>
      </c>
      <c r="N198" s="302">
        <v>0.14983531591347735</v>
      </c>
      <c r="O198" s="302">
        <f t="shared" si="93"/>
        <v>3.6251067738460354</v>
      </c>
    </row>
    <row r="199" spans="1:15" s="236" customFormat="1" x14ac:dyDescent="0.2">
      <c r="A199" s="237" t="str">
        <f>name!E$7</f>
        <v>Administrative and secretarial occupations</v>
      </c>
      <c r="B199" s="302">
        <v>3.045104869827139</v>
      </c>
      <c r="C199" s="302">
        <v>1.0425636603044282</v>
      </c>
      <c r="D199" s="302">
        <v>0.11572231114473325</v>
      </c>
      <c r="E199" s="302">
        <f t="shared" si="91"/>
        <v>4.2033908412762999</v>
      </c>
      <c r="F199" s="303"/>
      <c r="G199" s="302">
        <v>2.9648186780542063</v>
      </c>
      <c r="H199" s="302">
        <v>1.5813961821752187</v>
      </c>
      <c r="I199" s="302">
        <v>0.1020021524397296</v>
      </c>
      <c r="J199" s="302">
        <f t="shared" si="92"/>
        <v>4.6482170126691544</v>
      </c>
      <c r="K199" s="303"/>
      <c r="L199" s="302">
        <v>3.7454828880598598</v>
      </c>
      <c r="M199" s="302">
        <v>2.3504908882036553</v>
      </c>
      <c r="N199" s="302">
        <v>9.8773570215920481E-2</v>
      </c>
      <c r="O199" s="302">
        <f t="shared" si="93"/>
        <v>6.1947473464794349</v>
      </c>
    </row>
    <row r="200" spans="1:15" s="236" customFormat="1" x14ac:dyDescent="0.2">
      <c r="A200" s="237" t="str">
        <f>name!E$8</f>
        <v>Skilled trades occupations</v>
      </c>
      <c r="B200" s="302">
        <v>5.0049059172262451</v>
      </c>
      <c r="C200" s="302">
        <v>2.5006029008427877</v>
      </c>
      <c r="D200" s="302">
        <v>1.2137699238581867</v>
      </c>
      <c r="E200" s="302">
        <f t="shared" si="91"/>
        <v>8.7192787419272193</v>
      </c>
      <c r="F200" s="303"/>
      <c r="G200" s="302">
        <v>3.8769337602312861</v>
      </c>
      <c r="H200" s="302">
        <v>3.0346887047148914</v>
      </c>
      <c r="I200" s="302">
        <v>1.3024815908133029</v>
      </c>
      <c r="J200" s="302">
        <f>SUM(G200:I200)</f>
        <v>8.2141040557594796</v>
      </c>
      <c r="K200" s="303"/>
      <c r="L200" s="302">
        <v>3.3201324715606675</v>
      </c>
      <c r="M200" s="302">
        <v>3.1752089798165732</v>
      </c>
      <c r="N200" s="302">
        <v>1.7559131471048672</v>
      </c>
      <c r="O200" s="302">
        <f t="shared" si="93"/>
        <v>8.2512545984821077</v>
      </c>
    </row>
    <row r="201" spans="1:15" s="236" customFormat="1" x14ac:dyDescent="0.2">
      <c r="A201" s="237" t="str">
        <f>name!E$9</f>
        <v>Caring, leisure and other service occupations</v>
      </c>
      <c r="B201" s="302">
        <v>1.6178182482134988</v>
      </c>
      <c r="C201" s="302">
        <v>1.2194927596012475</v>
      </c>
      <c r="D201" s="302">
        <v>0.34498325575476951</v>
      </c>
      <c r="E201" s="302">
        <f t="shared" si="91"/>
        <v>3.1822942635695157</v>
      </c>
      <c r="F201" s="303"/>
      <c r="G201" s="302">
        <v>1.4498423927139283</v>
      </c>
      <c r="H201" s="302">
        <v>1.6303858651100747</v>
      </c>
      <c r="I201" s="302">
        <v>0.44630450116272707</v>
      </c>
      <c r="J201" s="302">
        <f t="shared" ref="J201:J204" si="94">SUM(G201:I201)</f>
        <v>3.5265327589867299</v>
      </c>
      <c r="K201" s="303"/>
      <c r="L201" s="302">
        <v>1.7753575701367608</v>
      </c>
      <c r="M201" s="302">
        <v>2.0844103860164633</v>
      </c>
      <c r="N201" s="302">
        <v>0.73764661470295179</v>
      </c>
      <c r="O201" s="302">
        <f t="shared" si="93"/>
        <v>4.5974145708561753</v>
      </c>
    </row>
    <row r="202" spans="1:15" s="236" customFormat="1" x14ac:dyDescent="0.2">
      <c r="A202" s="237" t="str">
        <f>name!E$10</f>
        <v>Sales and customer service occupations</v>
      </c>
      <c r="B202" s="302">
        <v>2.0862597811486916</v>
      </c>
      <c r="C202" s="302">
        <v>3.2739124065308434</v>
      </c>
      <c r="D202" s="302">
        <v>1.5923600298232203</v>
      </c>
      <c r="E202" s="302">
        <f t="shared" si="91"/>
        <v>6.9525322175027551</v>
      </c>
      <c r="F202" s="303"/>
      <c r="G202" s="302">
        <v>2.0229909391718741</v>
      </c>
      <c r="H202" s="302">
        <v>4.8936514225640408</v>
      </c>
      <c r="I202" s="302">
        <v>1.1523140682479189</v>
      </c>
      <c r="J202" s="302">
        <f t="shared" si="94"/>
        <v>8.0689564299838352</v>
      </c>
      <c r="K202" s="303"/>
      <c r="L202" s="302">
        <v>2.951193763881784</v>
      </c>
      <c r="M202" s="302">
        <v>6.8968844321745051</v>
      </c>
      <c r="N202" s="302">
        <v>0.98103842346181058</v>
      </c>
      <c r="O202" s="302">
        <f t="shared" si="93"/>
        <v>10.8291166195181</v>
      </c>
    </row>
    <row r="203" spans="1:15" s="236" customFormat="1" x14ac:dyDescent="0.2">
      <c r="A203" s="237" t="str">
        <f>name!E$11</f>
        <v>Process, plant and machine operatives</v>
      </c>
      <c r="B203" s="302">
        <v>0.85829774462289066</v>
      </c>
      <c r="C203" s="302">
        <v>0.91521289343587442</v>
      </c>
      <c r="D203" s="302">
        <v>7.2108904431536225E-2</v>
      </c>
      <c r="E203" s="302">
        <f t="shared" si="91"/>
        <v>1.8456195424903012</v>
      </c>
      <c r="F203" s="303"/>
      <c r="G203" s="302">
        <v>0.65464253242388559</v>
      </c>
      <c r="H203" s="302">
        <v>1.5682462901212337</v>
      </c>
      <c r="I203" s="302">
        <v>6.6131393535259153E-2</v>
      </c>
      <c r="J203" s="302">
        <f t="shared" si="94"/>
        <v>2.2890202160803783</v>
      </c>
      <c r="K203" s="303"/>
      <c r="L203" s="302">
        <v>0.81162415010118016</v>
      </c>
      <c r="M203" s="302">
        <v>3.0167516942388519</v>
      </c>
      <c r="N203" s="302">
        <v>9.5758174534696941E-2</v>
      </c>
      <c r="O203" s="302">
        <f t="shared" si="93"/>
        <v>3.9241340188747289</v>
      </c>
    </row>
    <row r="204" spans="1:15" s="236" customFormat="1" x14ac:dyDescent="0.2">
      <c r="A204" s="237" t="str">
        <f>name!E$12</f>
        <v>Elementary occupations</v>
      </c>
      <c r="B204" s="302">
        <v>6.1444384667395244</v>
      </c>
      <c r="C204" s="302">
        <v>20.901648847788525</v>
      </c>
      <c r="D204" s="302">
        <v>0.16519076040288019</v>
      </c>
      <c r="E204" s="302">
        <f t="shared" si="91"/>
        <v>27.211278074930931</v>
      </c>
      <c r="F204" s="303"/>
      <c r="G204" s="302">
        <v>5.2538181598208356</v>
      </c>
      <c r="H204" s="302">
        <v>26.673213235356215</v>
      </c>
      <c r="I204" s="302">
        <v>0.10841374300416728</v>
      </c>
      <c r="J204" s="302">
        <f t="shared" si="94"/>
        <v>32.035445138181217</v>
      </c>
      <c r="K204" s="303"/>
      <c r="L204" s="302">
        <v>6.470159494733875</v>
      </c>
      <c r="M204" s="302">
        <v>29.253729781029335</v>
      </c>
      <c r="N204" s="302">
        <v>0.16424207685726419</v>
      </c>
      <c r="O204" s="302">
        <f t="shared" si="93"/>
        <v>35.888131352620476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29.43016337982003</v>
      </c>
      <c r="C206" s="311">
        <f t="shared" ref="C206:E206" si="95">SUM(C196:C204)</f>
        <v>31.009017780709335</v>
      </c>
      <c r="D206" s="311">
        <f t="shared" si="95"/>
        <v>8.3138188394705299</v>
      </c>
      <c r="E206" s="311">
        <f t="shared" si="95"/>
        <v>68.752999999999901</v>
      </c>
      <c r="F206" s="311"/>
      <c r="G206" s="311">
        <f t="shared" ref="G206:J206" si="96">SUM(G196:G204)</f>
        <v>28.592833061769692</v>
      </c>
      <c r="H206" s="311">
        <f t="shared" si="96"/>
        <v>41.802418606527169</v>
      </c>
      <c r="I206" s="311">
        <f t="shared" si="96"/>
        <v>8.1977483317031155</v>
      </c>
      <c r="J206" s="311">
        <f t="shared" si="96"/>
        <v>78.592999999999989</v>
      </c>
      <c r="K206" s="311"/>
      <c r="L206" s="311">
        <f t="shared" ref="L206:O206" si="97">SUM(L196:L204)</f>
        <v>35.193429123975712</v>
      </c>
      <c r="M206" s="311">
        <f t="shared" si="97"/>
        <v>50.691205325623855</v>
      </c>
      <c r="N206" s="311">
        <f t="shared" si="97"/>
        <v>10.282365550400369</v>
      </c>
      <c r="O206" s="311">
        <f t="shared" si="97"/>
        <v>96.166999999999945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0.31934679878742495</v>
      </c>
      <c r="C213" s="302">
        <v>4.8052866035280799E-2</v>
      </c>
      <c r="D213" s="302">
        <v>0.20389465890228148</v>
      </c>
      <c r="E213" s="302">
        <f>SUM(B213:D213)</f>
        <v>0.57129432372498723</v>
      </c>
      <c r="F213" s="303"/>
      <c r="G213" s="302">
        <v>0.4440337277849693</v>
      </c>
      <c r="H213" s="302">
        <v>0.12330969398484246</v>
      </c>
      <c r="I213" s="302">
        <v>0.18363900582785839</v>
      </c>
      <c r="J213" s="302">
        <f>SUM(G213:I213)</f>
        <v>0.7509824275976702</v>
      </c>
      <c r="K213" s="303"/>
      <c r="L213" s="302">
        <v>0.4384295790678831</v>
      </c>
      <c r="M213" s="302">
        <v>0.16477104558453989</v>
      </c>
      <c r="N213" s="302">
        <v>0.19263755706571434</v>
      </c>
      <c r="O213" s="302">
        <f>SUM(L213:N213)</f>
        <v>0.79583818171813725</v>
      </c>
    </row>
    <row r="214" spans="1:15" s="236" customFormat="1" x14ac:dyDescent="0.2">
      <c r="A214" s="237" t="str">
        <f>name!E$5</f>
        <v>Professional occupations</v>
      </c>
      <c r="B214" s="302">
        <v>0.50290831305830042</v>
      </c>
      <c r="C214" s="302">
        <v>7.433745201898026E-2</v>
      </c>
      <c r="D214" s="302">
        <v>0.25086733574080639</v>
      </c>
      <c r="E214" s="302">
        <f t="shared" ref="E214:E221" si="98">SUM(B214:D214)</f>
        <v>0.82811310081808709</v>
      </c>
      <c r="F214" s="303"/>
      <c r="G214" s="302">
        <v>0.79445096199203746</v>
      </c>
      <c r="H214" s="302">
        <v>0.16712344474995394</v>
      </c>
      <c r="I214" s="302">
        <v>0.20562237647668463</v>
      </c>
      <c r="J214" s="302">
        <f t="shared" ref="J214:J216" si="99">SUM(G214:I214)</f>
        <v>1.167196783218676</v>
      </c>
      <c r="K214" s="303"/>
      <c r="L214" s="302">
        <v>0.88325425339695807</v>
      </c>
      <c r="M214" s="302">
        <v>0.24268007588326315</v>
      </c>
      <c r="N214" s="302">
        <v>0.14010268953837107</v>
      </c>
      <c r="O214" s="302">
        <f t="shared" ref="O214:O221" si="100">SUM(L214:N214)</f>
        <v>1.2660370188185923</v>
      </c>
    </row>
    <row r="215" spans="1:15" s="236" customFormat="1" x14ac:dyDescent="0.2">
      <c r="A215" s="237" t="str">
        <f>name!E$6</f>
        <v>Associate professional occupations</v>
      </c>
      <c r="B215" s="302">
        <v>0.3678942119477191</v>
      </c>
      <c r="C215" s="302">
        <v>0.1230814823388634</v>
      </c>
      <c r="D215" s="302">
        <v>0.58782063755927261</v>
      </c>
      <c r="E215" s="302">
        <f t="shared" si="98"/>
        <v>1.0787963318458551</v>
      </c>
      <c r="F215" s="303"/>
      <c r="G215" s="302">
        <v>0.54267677402231618</v>
      </c>
      <c r="H215" s="302">
        <v>0.20031864593940407</v>
      </c>
      <c r="I215" s="302">
        <v>0.61640721644159613</v>
      </c>
      <c r="J215" s="302">
        <f t="shared" si="99"/>
        <v>1.3594026364033165</v>
      </c>
      <c r="K215" s="303"/>
      <c r="L215" s="302">
        <v>0.52381829738501839</v>
      </c>
      <c r="M215" s="302">
        <v>0.20083156220987342</v>
      </c>
      <c r="N215" s="302">
        <v>0.55431986491604646</v>
      </c>
      <c r="O215" s="302">
        <f t="shared" si="100"/>
        <v>1.2789697245109384</v>
      </c>
    </row>
    <row r="216" spans="1:15" s="236" customFormat="1" x14ac:dyDescent="0.2">
      <c r="A216" s="237" t="str">
        <f>name!E$7</f>
        <v>Administrative and secretarial occupations</v>
      </c>
      <c r="B216" s="302">
        <v>0.22089553711538065</v>
      </c>
      <c r="C216" s="302">
        <v>0.13246677667679005</v>
      </c>
      <c r="D216" s="302">
        <v>3.8949491399278065E-2</v>
      </c>
      <c r="E216" s="302">
        <f t="shared" si="98"/>
        <v>0.39231180519144876</v>
      </c>
      <c r="F216" s="303"/>
      <c r="G216" s="302">
        <v>0.25214967482228967</v>
      </c>
      <c r="H216" s="302">
        <v>0.17390146198491022</v>
      </c>
      <c r="I216" s="302">
        <v>3.667575335008294E-2</v>
      </c>
      <c r="J216" s="302">
        <f t="shared" si="99"/>
        <v>0.4627268901572828</v>
      </c>
      <c r="K216" s="303"/>
      <c r="L216" s="302">
        <v>0.16409110575980376</v>
      </c>
      <c r="M216" s="302">
        <v>0.12222662555025729</v>
      </c>
      <c r="N216" s="302">
        <v>2.6033275377938734E-2</v>
      </c>
      <c r="O216" s="302">
        <f t="shared" si="100"/>
        <v>0.31235100668799981</v>
      </c>
    </row>
    <row r="217" spans="1:15" s="236" customFormat="1" x14ac:dyDescent="0.2">
      <c r="A217" s="237" t="str">
        <f>name!E$8</f>
        <v>Skilled trades occupations</v>
      </c>
      <c r="B217" s="302">
        <v>0.26715546732197137</v>
      </c>
      <c r="C217" s="302">
        <v>4.455145230832961E-2</v>
      </c>
      <c r="D217" s="302">
        <v>0.19315285324895368</v>
      </c>
      <c r="E217" s="302">
        <f t="shared" si="98"/>
        <v>0.50485977287925465</v>
      </c>
      <c r="F217" s="303"/>
      <c r="G217" s="302">
        <v>0.2663842146889765</v>
      </c>
      <c r="H217" s="302">
        <v>5.0693059345438406E-2</v>
      </c>
      <c r="I217" s="302">
        <v>0.14286667011295945</v>
      </c>
      <c r="J217" s="302">
        <f>SUM(G217:I217)</f>
        <v>0.45994394414737433</v>
      </c>
      <c r="K217" s="303"/>
      <c r="L217" s="302">
        <v>0.18899374058002874</v>
      </c>
      <c r="M217" s="302">
        <v>5.3939837755381435E-2</v>
      </c>
      <c r="N217" s="302">
        <v>0.18411333838706501</v>
      </c>
      <c r="O217" s="302">
        <f t="shared" si="100"/>
        <v>0.42704691672247519</v>
      </c>
    </row>
    <row r="218" spans="1:15" s="236" customFormat="1" x14ac:dyDescent="0.2">
      <c r="A218" s="237" t="str">
        <f>name!E$9</f>
        <v>Caring, leisure and other service occupations</v>
      </c>
      <c r="B218" s="302">
        <v>0.10764457787190242</v>
      </c>
      <c r="C218" s="302">
        <v>9.143447945488703E-2</v>
      </c>
      <c r="D218" s="302">
        <v>2.3549290507210538E-2</v>
      </c>
      <c r="E218" s="302">
        <f t="shared" si="98"/>
        <v>0.22262834783399998</v>
      </c>
      <c r="F218" s="303"/>
      <c r="G218" s="302">
        <v>0.12850546100117777</v>
      </c>
      <c r="H218" s="302">
        <v>9.1883105872720028E-2</v>
      </c>
      <c r="I218" s="302">
        <v>2.6864639091154989E-2</v>
      </c>
      <c r="J218" s="302">
        <f t="shared" ref="J218:J221" si="101">SUM(G218:I218)</f>
        <v>0.24725320596505279</v>
      </c>
      <c r="K218" s="303"/>
      <c r="L218" s="302">
        <v>0.13021190640451336</v>
      </c>
      <c r="M218" s="302">
        <v>8.9334207443220889E-2</v>
      </c>
      <c r="N218" s="302">
        <v>2.6083355025751306E-2</v>
      </c>
      <c r="O218" s="302">
        <f t="shared" si="100"/>
        <v>0.24562946887348558</v>
      </c>
    </row>
    <row r="219" spans="1:15" s="236" customFormat="1" x14ac:dyDescent="0.2">
      <c r="A219" s="237" t="str">
        <f>name!E$10</f>
        <v>Sales and customer service occupations</v>
      </c>
      <c r="B219" s="302">
        <v>0.10485372008297135</v>
      </c>
      <c r="C219" s="302">
        <v>6.0917801379264107E-2</v>
      </c>
      <c r="D219" s="302">
        <v>4.4070071725288124E-2</v>
      </c>
      <c r="E219" s="302">
        <f t="shared" si="98"/>
        <v>0.20984159318752357</v>
      </c>
      <c r="F219" s="303"/>
      <c r="G219" s="302">
        <v>0.12084027941511244</v>
      </c>
      <c r="H219" s="302">
        <v>8.2180695582981828E-2</v>
      </c>
      <c r="I219" s="302">
        <v>3.0036944627316205E-2</v>
      </c>
      <c r="J219" s="302">
        <f t="shared" si="101"/>
        <v>0.23305791962541048</v>
      </c>
      <c r="K219" s="303"/>
      <c r="L219" s="302">
        <v>0.11709943436914064</v>
      </c>
      <c r="M219" s="302">
        <v>9.3800990347274696E-2</v>
      </c>
      <c r="N219" s="302">
        <v>2.4881686707625441E-2</v>
      </c>
      <c r="O219" s="302">
        <f t="shared" si="100"/>
        <v>0.23578211142404079</v>
      </c>
    </row>
    <row r="220" spans="1:15" s="236" customFormat="1" x14ac:dyDescent="0.2">
      <c r="A220" s="237" t="str">
        <f>name!E$11</f>
        <v>Process, plant and machine operatives</v>
      </c>
      <c r="B220" s="302">
        <v>5.583117730178852E-2</v>
      </c>
      <c r="C220" s="302">
        <v>3.0783613636800884E-2</v>
      </c>
      <c r="D220" s="302">
        <v>1.9762211440752027E-2</v>
      </c>
      <c r="E220" s="302">
        <f t="shared" si="98"/>
        <v>0.10637700237934142</v>
      </c>
      <c r="F220" s="303"/>
      <c r="G220" s="302">
        <v>5.7242693884624017E-2</v>
      </c>
      <c r="H220" s="302">
        <v>5.7030024409612468E-2</v>
      </c>
      <c r="I220" s="302">
        <v>1.5229353150359334E-2</v>
      </c>
      <c r="J220" s="302">
        <f t="shared" si="101"/>
        <v>0.12950207144459583</v>
      </c>
      <c r="K220" s="303"/>
      <c r="L220" s="302">
        <v>4.8906930264025615E-2</v>
      </c>
      <c r="M220" s="302">
        <v>6.2651743181716013E-2</v>
      </c>
      <c r="N220" s="302">
        <v>9.547490384735317E-3</v>
      </c>
      <c r="O220" s="302">
        <f t="shared" si="100"/>
        <v>0.12110616383047695</v>
      </c>
    </row>
    <row r="221" spans="1:15" s="236" customFormat="1" x14ac:dyDescent="0.2">
      <c r="A221" s="237" t="str">
        <f>name!E$12</f>
        <v>Elementary occupations</v>
      </c>
      <c r="B221" s="302">
        <v>0.19058956880702227</v>
      </c>
      <c r="C221" s="302">
        <v>0.24894783540890364</v>
      </c>
      <c r="D221" s="302">
        <v>4.6240317923574387E-2</v>
      </c>
      <c r="E221" s="302">
        <f t="shared" si="98"/>
        <v>0.48577772213950032</v>
      </c>
      <c r="F221" s="303"/>
      <c r="G221" s="302">
        <v>0.20788721852481565</v>
      </c>
      <c r="H221" s="302">
        <v>0.22903443574620691</v>
      </c>
      <c r="I221" s="302">
        <v>3.0012467169601525E-2</v>
      </c>
      <c r="J221" s="302">
        <f t="shared" si="101"/>
        <v>0.46693412144062413</v>
      </c>
      <c r="K221" s="303"/>
      <c r="L221" s="302">
        <v>0.16460993440363117</v>
      </c>
      <c r="M221" s="302">
        <v>0.17216304564120966</v>
      </c>
      <c r="N221" s="302">
        <v>3.6466427369012816E-2</v>
      </c>
      <c r="O221" s="302">
        <f t="shared" si="100"/>
        <v>0.37323940741385364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2.1371193722944808</v>
      </c>
      <c r="C223" s="311">
        <f t="shared" ref="C223:E223" si="102">SUM(C213:C221)</f>
        <v>0.85457375925809986</v>
      </c>
      <c r="D223" s="311">
        <f t="shared" si="102"/>
        <v>1.4083068684474176</v>
      </c>
      <c r="E223" s="311">
        <f t="shared" si="102"/>
        <v>4.3999999999999986</v>
      </c>
      <c r="F223" s="311"/>
      <c r="G223" s="311">
        <f t="shared" ref="G223:J223" si="103">SUM(G213:G221)</f>
        <v>2.814171006136319</v>
      </c>
      <c r="H223" s="311">
        <f t="shared" si="103"/>
        <v>1.1754745676160703</v>
      </c>
      <c r="I223" s="311">
        <f t="shared" si="103"/>
        <v>1.2873544262476135</v>
      </c>
      <c r="J223" s="311">
        <f t="shared" si="103"/>
        <v>5.2770000000000028</v>
      </c>
      <c r="K223" s="311"/>
      <c r="L223" s="311">
        <f t="shared" ref="L223:O223" si="104">SUM(L213:L221)</f>
        <v>2.6594151816310028</v>
      </c>
      <c r="M223" s="311">
        <f t="shared" si="104"/>
        <v>1.2023991335967366</v>
      </c>
      <c r="N223" s="311">
        <f t="shared" si="104"/>
        <v>1.1941856847722603</v>
      </c>
      <c r="O223" s="311">
        <f t="shared" si="104"/>
        <v>5.0560000000000009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1.9927055854718516</v>
      </c>
      <c r="C230" s="302">
        <v>0.22741183206002019</v>
      </c>
      <c r="D230" s="302">
        <v>0.51117915336603192</v>
      </c>
      <c r="E230" s="302">
        <f>SUM(B230:D230)</f>
        <v>2.7312965708979036</v>
      </c>
      <c r="F230" s="303"/>
      <c r="G230" s="302">
        <v>1.6653386246497421</v>
      </c>
      <c r="H230" s="302">
        <v>0.35369841926420198</v>
      </c>
      <c r="I230" s="302">
        <v>0.27421449843993789</v>
      </c>
      <c r="J230" s="302">
        <f>SUM(G230:I230)</f>
        <v>2.293251542353882</v>
      </c>
      <c r="K230" s="303"/>
      <c r="L230" s="302">
        <v>1.7901470226091563</v>
      </c>
      <c r="M230" s="302">
        <v>0.4199283630988449</v>
      </c>
      <c r="N230" s="302">
        <v>0.31792450518191334</v>
      </c>
      <c r="O230" s="302">
        <f>SUM(L230:N230)</f>
        <v>2.5279998908899146</v>
      </c>
    </row>
    <row r="231" spans="1:15" s="236" customFormat="1" x14ac:dyDescent="0.2">
      <c r="A231" s="237" t="str">
        <f>name!E$5</f>
        <v>Professional occupations</v>
      </c>
      <c r="B231" s="302">
        <v>5.6053017551423396</v>
      </c>
      <c r="C231" s="302">
        <v>0.2879541929602259</v>
      </c>
      <c r="D231" s="302">
        <v>1.2426422080543207</v>
      </c>
      <c r="E231" s="302">
        <f t="shared" ref="E231:E238" si="105">SUM(B231:D231)</f>
        <v>7.1358981561568857</v>
      </c>
      <c r="F231" s="303"/>
      <c r="G231" s="302">
        <v>5.3208915137944359</v>
      </c>
      <c r="H231" s="302">
        <v>0.39199320276310545</v>
      </c>
      <c r="I231" s="302">
        <v>0.60580043767289748</v>
      </c>
      <c r="J231" s="302">
        <f t="shared" ref="J231:J233" si="106">SUM(G231:I231)</f>
        <v>6.3186851542304385</v>
      </c>
      <c r="K231" s="303"/>
      <c r="L231" s="302">
        <v>6.3829154226336726</v>
      </c>
      <c r="M231" s="302">
        <v>0.50701134814463633</v>
      </c>
      <c r="N231" s="302">
        <v>0.57501487534271856</v>
      </c>
      <c r="O231" s="302">
        <f t="shared" ref="O231:O238" si="107">SUM(L231:N231)</f>
        <v>7.4649416461210274</v>
      </c>
    </row>
    <row r="232" spans="1:15" s="236" customFormat="1" x14ac:dyDescent="0.2">
      <c r="A232" s="237" t="str">
        <f>name!E$6</f>
        <v>Associate professional occupations</v>
      </c>
      <c r="B232" s="302">
        <v>2.1098784964516946</v>
      </c>
      <c r="C232" s="302">
        <v>0.21190231186906913</v>
      </c>
      <c r="D232" s="302">
        <v>0.59641786339708858</v>
      </c>
      <c r="E232" s="302">
        <f t="shared" si="105"/>
        <v>2.9181986717178523</v>
      </c>
      <c r="F232" s="303"/>
      <c r="G232" s="302">
        <v>1.8372428804958476</v>
      </c>
      <c r="H232" s="302">
        <v>0.25828501852551766</v>
      </c>
      <c r="I232" s="302">
        <v>0.35096173411780751</v>
      </c>
      <c r="J232" s="302">
        <f t="shared" si="106"/>
        <v>2.4464896331391728</v>
      </c>
      <c r="K232" s="303"/>
      <c r="L232" s="302">
        <v>1.9498039132348663</v>
      </c>
      <c r="M232" s="302">
        <v>0.24242092563802997</v>
      </c>
      <c r="N232" s="302">
        <v>0.40113305312420944</v>
      </c>
      <c r="O232" s="302">
        <f t="shared" si="107"/>
        <v>2.5933578919971056</v>
      </c>
    </row>
    <row r="233" spans="1:15" s="236" customFormat="1" x14ac:dyDescent="0.2">
      <c r="A233" s="237" t="str">
        <f>name!E$7</f>
        <v>Administrative and secretarial occupations</v>
      </c>
      <c r="B233" s="302">
        <v>0.76467999305128387</v>
      </c>
      <c r="C233" s="302">
        <v>0.34098823951502233</v>
      </c>
      <c r="D233" s="302">
        <v>0.12690423996042655</v>
      </c>
      <c r="E233" s="302">
        <f t="shared" si="105"/>
        <v>1.2325724725267329</v>
      </c>
      <c r="F233" s="303"/>
      <c r="G233" s="302">
        <v>0.53154770768083093</v>
      </c>
      <c r="H233" s="302">
        <v>0.2634662316179649</v>
      </c>
      <c r="I233" s="302">
        <v>5.7383433997185269E-2</v>
      </c>
      <c r="J233" s="302">
        <f t="shared" si="106"/>
        <v>0.85239737329598109</v>
      </c>
      <c r="K233" s="303"/>
      <c r="L233" s="302">
        <v>0.4591792965771988</v>
      </c>
      <c r="M233" s="302">
        <v>0.21510883097077027</v>
      </c>
      <c r="N233" s="302">
        <v>4.0494025130579321E-2</v>
      </c>
      <c r="O233" s="302">
        <f t="shared" si="107"/>
        <v>0.71478215267854839</v>
      </c>
    </row>
    <row r="234" spans="1:15" s="236" customFormat="1" x14ac:dyDescent="0.2">
      <c r="A234" s="237" t="str">
        <f>name!E$8</f>
        <v>Skilled trades occupations</v>
      </c>
      <c r="B234" s="302">
        <v>0.95157994307419969</v>
      </c>
      <c r="C234" s="302">
        <v>8.1139751900347737E-2</v>
      </c>
      <c r="D234" s="302">
        <v>0.42954754521756067</v>
      </c>
      <c r="E234" s="302">
        <f t="shared" si="105"/>
        <v>1.4622672401921082</v>
      </c>
      <c r="F234" s="303"/>
      <c r="G234" s="302">
        <v>0.58063903053473487</v>
      </c>
      <c r="H234" s="302">
        <v>6.7247807884483396E-2</v>
      </c>
      <c r="I234" s="302">
        <v>0.15531934532146005</v>
      </c>
      <c r="J234" s="302">
        <f>SUM(G234:I234)</f>
        <v>0.80320618374067831</v>
      </c>
      <c r="K234" s="303"/>
      <c r="L234" s="302">
        <v>0.4553654154122434</v>
      </c>
      <c r="M234" s="302">
        <v>7.8185891832384141E-2</v>
      </c>
      <c r="N234" s="302">
        <v>0.26650887615947289</v>
      </c>
      <c r="O234" s="302">
        <f t="shared" si="107"/>
        <v>0.80006018340410034</v>
      </c>
    </row>
    <row r="235" spans="1:15" s="236" customFormat="1" x14ac:dyDescent="0.2">
      <c r="A235" s="237" t="str">
        <f>name!E$9</f>
        <v>Caring, leisure and other service occupations</v>
      </c>
      <c r="B235" s="302">
        <v>0.3866084663508414</v>
      </c>
      <c r="C235" s="302">
        <v>8.1280453365301056E-2</v>
      </c>
      <c r="D235" s="302">
        <v>9.3182295651317679E-2</v>
      </c>
      <c r="E235" s="302">
        <f t="shared" si="105"/>
        <v>0.56107121536746007</v>
      </c>
      <c r="F235" s="303"/>
      <c r="G235" s="302">
        <v>0.25810477937111442</v>
      </c>
      <c r="H235" s="302">
        <v>7.4869538219651408E-2</v>
      </c>
      <c r="I235" s="302">
        <v>5.9034574314398042E-2</v>
      </c>
      <c r="J235" s="302">
        <f t="shared" ref="J235:J238" si="108">SUM(G235:I235)</f>
        <v>0.39200889190516386</v>
      </c>
      <c r="K235" s="303"/>
      <c r="L235" s="302">
        <v>0.3761069333822506</v>
      </c>
      <c r="M235" s="302">
        <v>8.4017305715861718E-2</v>
      </c>
      <c r="N235" s="302">
        <v>9.9129134119343612E-2</v>
      </c>
      <c r="O235" s="302">
        <f t="shared" si="107"/>
        <v>0.55925337321745594</v>
      </c>
    </row>
    <row r="236" spans="1:15" s="236" customFormat="1" x14ac:dyDescent="0.2">
      <c r="A236" s="237" t="str">
        <f>name!E$10</f>
        <v>Sales and customer service occupations</v>
      </c>
      <c r="B236" s="302">
        <v>0.47119126091240826</v>
      </c>
      <c r="C236" s="302">
        <v>0.22277640030742099</v>
      </c>
      <c r="D236" s="302">
        <v>8.0976724626120919E-2</v>
      </c>
      <c r="E236" s="302">
        <f t="shared" si="105"/>
        <v>0.77494438584595016</v>
      </c>
      <c r="F236" s="303"/>
      <c r="G236" s="302">
        <v>0.30859993112685141</v>
      </c>
      <c r="H236" s="302">
        <v>0.1608147703021364</v>
      </c>
      <c r="I236" s="302">
        <v>2.6178712911318069E-2</v>
      </c>
      <c r="J236" s="302">
        <f t="shared" si="108"/>
        <v>0.49559341434030585</v>
      </c>
      <c r="K236" s="303"/>
      <c r="L236" s="302">
        <v>0.39460543949144167</v>
      </c>
      <c r="M236" s="302">
        <v>0.22582777069072357</v>
      </c>
      <c r="N236" s="302">
        <v>3.2538868432280592E-2</v>
      </c>
      <c r="O236" s="302">
        <f t="shared" si="107"/>
        <v>0.65297207861444584</v>
      </c>
    </row>
    <row r="237" spans="1:15" s="236" customFormat="1" x14ac:dyDescent="0.2">
      <c r="A237" s="237" t="str">
        <f>name!E$11</f>
        <v>Process, plant and machine operatives</v>
      </c>
      <c r="B237" s="302">
        <v>0.11253017849966147</v>
      </c>
      <c r="C237" s="302">
        <v>6.3185396907336669E-2</v>
      </c>
      <c r="D237" s="302">
        <v>0.1070564425245909</v>
      </c>
      <c r="E237" s="302">
        <f t="shared" si="105"/>
        <v>0.28277201793158901</v>
      </c>
      <c r="F237" s="303"/>
      <c r="G237" s="302">
        <v>5.2515921604135297E-2</v>
      </c>
      <c r="H237" s="302">
        <v>8.2197725267288316E-2</v>
      </c>
      <c r="I237" s="302">
        <v>5.246803574810608E-2</v>
      </c>
      <c r="J237" s="302">
        <f t="shared" si="108"/>
        <v>0.18718168261952969</v>
      </c>
      <c r="K237" s="303"/>
      <c r="L237" s="302">
        <v>6.0315601157901952E-2</v>
      </c>
      <c r="M237" s="302">
        <v>9.8560121846423557E-2</v>
      </c>
      <c r="N237" s="302">
        <v>8.4901998178367216E-2</v>
      </c>
      <c r="O237" s="302">
        <f t="shared" si="107"/>
        <v>0.24377772118269272</v>
      </c>
    </row>
    <row r="238" spans="1:15" s="236" customFormat="1" x14ac:dyDescent="0.2">
      <c r="A238" s="237" t="str">
        <f>name!E$12</f>
        <v>Elementary occupations</v>
      </c>
      <c r="B238" s="302">
        <v>0.34806248634538056</v>
      </c>
      <c r="C238" s="302">
        <v>0.16460966468417673</v>
      </c>
      <c r="D238" s="302">
        <v>0.18730711833392225</v>
      </c>
      <c r="E238" s="302">
        <f t="shared" si="105"/>
        <v>0.69997926936347954</v>
      </c>
      <c r="F238" s="303"/>
      <c r="G238" s="302">
        <v>0.13675398613216694</v>
      </c>
      <c r="H238" s="302">
        <v>0.11055156126086321</v>
      </c>
      <c r="I238" s="302">
        <v>6.4880576981824631E-2</v>
      </c>
      <c r="J238" s="302">
        <f t="shared" si="108"/>
        <v>0.31218612437485477</v>
      </c>
      <c r="K238" s="303"/>
      <c r="L238" s="302">
        <v>0.14686152391519597</v>
      </c>
      <c r="M238" s="302">
        <v>8.4958044133481236E-2</v>
      </c>
      <c r="N238" s="302">
        <v>9.7035493846058793E-2</v>
      </c>
      <c r="O238" s="302">
        <f t="shared" si="107"/>
        <v>0.32885506189473601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12.74253816529966</v>
      </c>
      <c r="C240" s="311">
        <f t="shared" ref="C240:E240" si="109">SUM(C230:C238)</f>
        <v>1.6812482435689209</v>
      </c>
      <c r="D240" s="311">
        <f t="shared" si="109"/>
        <v>3.3752135911313803</v>
      </c>
      <c r="E240" s="311">
        <f t="shared" si="109"/>
        <v>17.798999999999957</v>
      </c>
      <c r="F240" s="311"/>
      <c r="G240" s="311">
        <f t="shared" ref="G240:J240" si="110">SUM(G230:G238)</f>
        <v>10.691634375389858</v>
      </c>
      <c r="H240" s="311">
        <f t="shared" si="110"/>
        <v>1.7631242751052127</v>
      </c>
      <c r="I240" s="311">
        <f t="shared" si="110"/>
        <v>1.6462413495049348</v>
      </c>
      <c r="J240" s="311">
        <f t="shared" si="110"/>
        <v>14.101000000000006</v>
      </c>
      <c r="K240" s="311"/>
      <c r="L240" s="311">
        <f t="shared" ref="L240:O240" si="111">SUM(L230:L238)</f>
        <v>12.015300568413926</v>
      </c>
      <c r="M240" s="311">
        <f t="shared" si="111"/>
        <v>1.9560186020711559</v>
      </c>
      <c r="N240" s="311">
        <f t="shared" si="111"/>
        <v>1.9146808295149438</v>
      </c>
      <c r="O240" s="311">
        <f t="shared" si="111"/>
        <v>15.886000000000026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1.7255334882935212</v>
      </c>
      <c r="C247" s="302">
        <v>0.14705091557997216</v>
      </c>
      <c r="D247" s="302">
        <v>0.14527193850086959</v>
      </c>
      <c r="E247" s="302">
        <f>SUM(B247:D247)</f>
        <v>2.0178563423743627</v>
      </c>
      <c r="F247" s="303"/>
      <c r="G247" s="302">
        <v>1.9078356139415231</v>
      </c>
      <c r="H247" s="302">
        <v>0.19490486831030285</v>
      </c>
      <c r="I247" s="302">
        <v>7.6650732790405629E-2</v>
      </c>
      <c r="J247" s="302">
        <f>SUM(G247:I247)</f>
        <v>2.1793912150422314</v>
      </c>
      <c r="K247" s="303"/>
      <c r="L247" s="302">
        <v>1.8348128098861045</v>
      </c>
      <c r="M247" s="302">
        <v>0.22439830291156251</v>
      </c>
      <c r="N247" s="302">
        <v>8.5091221555501542E-2</v>
      </c>
      <c r="O247" s="302">
        <f>SUM(L247:N247)</f>
        <v>2.1443023343531689</v>
      </c>
    </row>
    <row r="248" spans="1:15" s="236" customFormat="1" x14ac:dyDescent="0.2">
      <c r="A248" s="237" t="str">
        <f>name!E$5</f>
        <v>Professional occupations</v>
      </c>
      <c r="B248" s="302">
        <v>2.0296932800594814</v>
      </c>
      <c r="C248" s="302">
        <v>0.11295325387900931</v>
      </c>
      <c r="D248" s="302">
        <v>0.17841598231538328</v>
      </c>
      <c r="E248" s="302">
        <f t="shared" ref="E248:E255" si="112">SUM(B248:D248)</f>
        <v>2.3210625162538743</v>
      </c>
      <c r="F248" s="303"/>
      <c r="G248" s="302">
        <v>2.6347940583044576</v>
      </c>
      <c r="H248" s="302">
        <v>0.148093879556212</v>
      </c>
      <c r="I248" s="302">
        <v>8.4817715390511209E-2</v>
      </c>
      <c r="J248" s="302">
        <f t="shared" ref="J248:J250" si="113">SUM(G248:I248)</f>
        <v>2.8677056532511811</v>
      </c>
      <c r="K248" s="303"/>
      <c r="L248" s="302">
        <v>3.0368211958283635</v>
      </c>
      <c r="M248" s="302">
        <v>0.16735644591841556</v>
      </c>
      <c r="N248" s="302">
        <v>8.2855348980087881E-2</v>
      </c>
      <c r="O248" s="302">
        <f t="shared" ref="O248:O255" si="114">SUM(L248:N248)</f>
        <v>3.2870329907268667</v>
      </c>
    </row>
    <row r="249" spans="1:15" s="236" customFormat="1" x14ac:dyDescent="0.2">
      <c r="A249" s="237" t="str">
        <f>name!E$6</f>
        <v>Associate professional occupations</v>
      </c>
      <c r="B249" s="302">
        <v>2.1691839351017146</v>
      </c>
      <c r="C249" s="302">
        <v>0.24541316615608272</v>
      </c>
      <c r="D249" s="302">
        <v>0.2092230616508311</v>
      </c>
      <c r="E249" s="302">
        <f t="shared" si="112"/>
        <v>2.6238201629086286</v>
      </c>
      <c r="F249" s="303"/>
      <c r="G249" s="302">
        <v>2.427774294085399</v>
      </c>
      <c r="H249" s="302">
        <v>0.25936175184054744</v>
      </c>
      <c r="I249" s="302">
        <v>0.10862067918216869</v>
      </c>
      <c r="J249" s="302">
        <f t="shared" si="113"/>
        <v>2.7957567251081152</v>
      </c>
      <c r="K249" s="303"/>
      <c r="L249" s="302">
        <v>2.1473521430759472</v>
      </c>
      <c r="M249" s="302">
        <v>0.27634721586256222</v>
      </c>
      <c r="N249" s="302">
        <v>9.764556541655002E-2</v>
      </c>
      <c r="O249" s="302">
        <f t="shared" si="114"/>
        <v>2.5213449243550596</v>
      </c>
    </row>
    <row r="250" spans="1:15" s="236" customFormat="1" x14ac:dyDescent="0.2">
      <c r="A250" s="237" t="str">
        <f>name!E$7</f>
        <v>Administrative and secretarial occupations</v>
      </c>
      <c r="B250" s="302">
        <v>2.3147504659408407</v>
      </c>
      <c r="C250" s="302">
        <v>1.0169526386858436</v>
      </c>
      <c r="D250" s="302">
        <v>3.0288105414725291E-2</v>
      </c>
      <c r="E250" s="302">
        <f t="shared" si="112"/>
        <v>3.3619912100414098</v>
      </c>
      <c r="F250" s="303"/>
      <c r="G250" s="302">
        <v>2.2225080874173622</v>
      </c>
      <c r="H250" s="302">
        <v>0.91717631215932904</v>
      </c>
      <c r="I250" s="302">
        <v>2.4175658733707604E-2</v>
      </c>
      <c r="J250" s="302">
        <f t="shared" si="113"/>
        <v>3.1638600583103988</v>
      </c>
      <c r="K250" s="303"/>
      <c r="L250" s="302">
        <v>1.5739643981021969</v>
      </c>
      <c r="M250" s="302">
        <v>0.68415238315348958</v>
      </c>
      <c r="N250" s="302">
        <v>2.1502569993071482E-2</v>
      </c>
      <c r="O250" s="302">
        <f t="shared" si="114"/>
        <v>2.2796193512487579</v>
      </c>
    </row>
    <row r="251" spans="1:15" s="236" customFormat="1" x14ac:dyDescent="0.2">
      <c r="A251" s="237" t="str">
        <f>name!E$8</f>
        <v>Skilled trades occupations</v>
      </c>
      <c r="B251" s="302">
        <v>0.13300209669553209</v>
      </c>
      <c r="C251" s="302">
        <v>2.9492411951535631E-2</v>
      </c>
      <c r="D251" s="302">
        <v>7.4613244111162963E-2</v>
      </c>
      <c r="E251" s="302">
        <f t="shared" si="112"/>
        <v>0.23710775275823068</v>
      </c>
      <c r="F251" s="303"/>
      <c r="G251" s="302">
        <v>0.10860227415350612</v>
      </c>
      <c r="H251" s="302">
        <v>1.6983788615661532E-2</v>
      </c>
      <c r="I251" s="302">
        <v>2.7766066322436174E-2</v>
      </c>
      <c r="J251" s="302">
        <f>SUM(G251:I251)</f>
        <v>0.15335212909160381</v>
      </c>
      <c r="K251" s="303"/>
      <c r="L251" s="302">
        <v>0.10300786459614515</v>
      </c>
      <c r="M251" s="302">
        <v>1.9282602670655513E-2</v>
      </c>
      <c r="N251" s="302">
        <v>3.0435603618230073E-2</v>
      </c>
      <c r="O251" s="302">
        <f t="shared" si="114"/>
        <v>0.15272607088503073</v>
      </c>
    </row>
    <row r="252" spans="1:15" s="236" customFormat="1" x14ac:dyDescent="0.2">
      <c r="A252" s="237" t="str">
        <f>name!E$9</f>
        <v>Caring, leisure and other service occupations</v>
      </c>
      <c r="B252" s="302">
        <v>6.6513494398422385E-2</v>
      </c>
      <c r="C252" s="302">
        <v>1.0654735211812387E-2</v>
      </c>
      <c r="D252" s="302">
        <v>8.8422010077076098E-3</v>
      </c>
      <c r="E252" s="302">
        <f t="shared" si="112"/>
        <v>8.6010430617942377E-2</v>
      </c>
      <c r="F252" s="303"/>
      <c r="G252" s="302">
        <v>7.0297307188685806E-2</v>
      </c>
      <c r="H252" s="302">
        <v>8.3687693389313741E-3</v>
      </c>
      <c r="I252" s="302">
        <v>1.1145123820900119E-2</v>
      </c>
      <c r="J252" s="302">
        <f t="shared" ref="J252:J255" si="115">SUM(G252:I252)</f>
        <v>8.9811200348517292E-2</v>
      </c>
      <c r="K252" s="303"/>
      <c r="L252" s="302">
        <v>7.9345166451761373E-2</v>
      </c>
      <c r="M252" s="302">
        <v>6.928878604701174E-3</v>
      </c>
      <c r="N252" s="302">
        <v>1.6248455194208734E-2</v>
      </c>
      <c r="O252" s="302">
        <f t="shared" si="114"/>
        <v>0.10252250025067128</v>
      </c>
    </row>
    <row r="253" spans="1:15" s="236" customFormat="1" x14ac:dyDescent="0.2">
      <c r="A253" s="237" t="str">
        <f>name!E$10</f>
        <v>Sales and customer service occupations</v>
      </c>
      <c r="B253" s="302">
        <v>0.54123949420141593</v>
      </c>
      <c r="C253" s="302">
        <v>0.2766596716753687</v>
      </c>
      <c r="D253" s="302">
        <v>4.0664308390308525E-2</v>
      </c>
      <c r="E253" s="302">
        <f t="shared" si="112"/>
        <v>0.85856347426709323</v>
      </c>
      <c r="F253" s="303"/>
      <c r="G253" s="302">
        <v>0.52086624953117933</v>
      </c>
      <c r="H253" s="302">
        <v>0.26933690226514423</v>
      </c>
      <c r="I253" s="302">
        <v>3.1609221235429856E-2</v>
      </c>
      <c r="J253" s="302">
        <f t="shared" si="115"/>
        <v>0.82181237303175336</v>
      </c>
      <c r="K253" s="303"/>
      <c r="L253" s="302">
        <v>0.53817555760147906</v>
      </c>
      <c r="M253" s="302">
        <v>0.30932819683153656</v>
      </c>
      <c r="N253" s="302">
        <v>2.6811003015594668E-2</v>
      </c>
      <c r="O253" s="302">
        <f t="shared" si="114"/>
        <v>0.87431475744861031</v>
      </c>
    </row>
    <row r="254" spans="1:15" s="236" customFormat="1" x14ac:dyDescent="0.2">
      <c r="A254" s="237" t="str">
        <f>name!E$11</f>
        <v>Process, plant and machine operatives</v>
      </c>
      <c r="B254" s="302">
        <v>5.7788873876421329E-2</v>
      </c>
      <c r="C254" s="302">
        <v>1.2460524251775231E-2</v>
      </c>
      <c r="D254" s="302">
        <v>2.7497023814252387E-2</v>
      </c>
      <c r="E254" s="302">
        <f t="shared" si="112"/>
        <v>9.7746421942448938E-2</v>
      </c>
      <c r="F254" s="303"/>
      <c r="G254" s="302">
        <v>4.3645513759617879E-2</v>
      </c>
      <c r="H254" s="302">
        <v>7.2609097815126977E-3</v>
      </c>
      <c r="I254" s="302">
        <v>1.6805618084443256E-2</v>
      </c>
      <c r="J254" s="302">
        <f t="shared" si="115"/>
        <v>6.7712041625573829E-2</v>
      </c>
      <c r="K254" s="303"/>
      <c r="L254" s="302">
        <v>4.8667305187242889E-2</v>
      </c>
      <c r="M254" s="302">
        <v>1.4898407640218821E-2</v>
      </c>
      <c r="N254" s="302">
        <v>2.6036082660180777E-2</v>
      </c>
      <c r="O254" s="302">
        <f t="shared" si="114"/>
        <v>8.960179548764248E-2</v>
      </c>
    </row>
    <row r="255" spans="1:15" s="236" customFormat="1" x14ac:dyDescent="0.2">
      <c r="A255" s="237" t="str">
        <f>name!E$12</f>
        <v>Elementary occupations</v>
      </c>
      <c r="B255" s="302">
        <v>0.14432808521333226</v>
      </c>
      <c r="C255" s="302">
        <v>4.606858181534753E-2</v>
      </c>
      <c r="D255" s="302">
        <v>1.6445021807327386E-2</v>
      </c>
      <c r="E255" s="302">
        <f t="shared" si="112"/>
        <v>0.20684168883600718</v>
      </c>
      <c r="F255" s="303"/>
      <c r="G255" s="302">
        <v>0.10960278424297577</v>
      </c>
      <c r="H255" s="302">
        <v>3.129065905776738E-2</v>
      </c>
      <c r="I255" s="302">
        <v>1.2705160889878024E-2</v>
      </c>
      <c r="J255" s="302">
        <f t="shared" si="115"/>
        <v>0.15359860419062119</v>
      </c>
      <c r="K255" s="303"/>
      <c r="L255" s="302">
        <v>9.8660511574175672E-2</v>
      </c>
      <c r="M255" s="302">
        <v>2.4704452357042939E-2</v>
      </c>
      <c r="N255" s="302">
        <v>1.7170311312991005E-2</v>
      </c>
      <c r="O255" s="302">
        <f t="shared" si="114"/>
        <v>0.14053527524420961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9.1820332137806844</v>
      </c>
      <c r="C257" s="311">
        <f t="shared" ref="C257:E257" si="116">SUM(C247:C255)</f>
        <v>1.8977058992067473</v>
      </c>
      <c r="D257" s="311">
        <f t="shared" si="116"/>
        <v>0.73126088701256808</v>
      </c>
      <c r="E257" s="311">
        <f t="shared" si="116"/>
        <v>11.811</v>
      </c>
      <c r="F257" s="311"/>
      <c r="G257" s="311">
        <f t="shared" ref="G257:J257" si="117">SUM(G247:G255)</f>
        <v>10.045926182624706</v>
      </c>
      <c r="H257" s="311">
        <f t="shared" si="117"/>
        <v>1.8527778409254085</v>
      </c>
      <c r="I257" s="311">
        <f t="shared" si="117"/>
        <v>0.39429597644988051</v>
      </c>
      <c r="J257" s="311">
        <f t="shared" si="117"/>
        <v>12.292999999999996</v>
      </c>
      <c r="K257" s="311"/>
      <c r="L257" s="311">
        <f t="shared" ref="L257:O257" si="118">SUM(L247:L255)</f>
        <v>9.4608069523034164</v>
      </c>
      <c r="M257" s="311">
        <f t="shared" si="118"/>
        <v>1.7273968859501854</v>
      </c>
      <c r="N257" s="311">
        <f t="shared" si="118"/>
        <v>0.40379616174641619</v>
      </c>
      <c r="O257" s="311">
        <f t="shared" si="118"/>
        <v>11.592000000000018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1.5870705741076199</v>
      </c>
      <c r="C264" s="302">
        <v>0.35413196359296184</v>
      </c>
      <c r="D264" s="302">
        <v>1.2388874762339632</v>
      </c>
      <c r="E264" s="302">
        <f>SUM(B264:D264)</f>
        <v>3.1800900139345449</v>
      </c>
      <c r="F264" s="303"/>
      <c r="G264" s="302">
        <v>2.4724810788057354</v>
      </c>
      <c r="H264" s="302">
        <v>0.29099946963206519</v>
      </c>
      <c r="I264" s="302">
        <v>0.84981712309535695</v>
      </c>
      <c r="J264" s="302">
        <f>SUM(G264:I264)</f>
        <v>3.6132976715331573</v>
      </c>
      <c r="K264" s="303"/>
      <c r="L264" s="302">
        <v>2.5414793165279379</v>
      </c>
      <c r="M264" s="302">
        <v>0.26475185027359577</v>
      </c>
      <c r="N264" s="302">
        <v>0.89896707215018867</v>
      </c>
      <c r="O264" s="302">
        <f>SUM(L264:N264)</f>
        <v>3.7051982389517226</v>
      </c>
    </row>
    <row r="265" spans="1:15" s="236" customFormat="1" x14ac:dyDescent="0.2">
      <c r="A265" s="237" t="str">
        <f>name!E$5</f>
        <v>Professional occupations</v>
      </c>
      <c r="B265" s="302">
        <v>1.4174999964167292</v>
      </c>
      <c r="C265" s="302">
        <v>0.35858270274288939</v>
      </c>
      <c r="D265" s="302">
        <v>0.33981090009492104</v>
      </c>
      <c r="E265" s="302">
        <f t="shared" ref="E265:E272" si="119">SUM(B265:D265)</f>
        <v>2.1158935992545396</v>
      </c>
      <c r="F265" s="303"/>
      <c r="G265" s="302">
        <v>2.5823773895238675</v>
      </c>
      <c r="H265" s="302">
        <v>0.28108904262999967</v>
      </c>
      <c r="I265" s="302">
        <v>0.22608773274353955</v>
      </c>
      <c r="J265" s="302">
        <f t="shared" ref="J265:J267" si="120">SUM(G265:I265)</f>
        <v>3.0895541648974065</v>
      </c>
      <c r="K265" s="303"/>
      <c r="L265" s="302">
        <v>2.6425669615536926</v>
      </c>
      <c r="M265" s="302">
        <v>0.25988295509324011</v>
      </c>
      <c r="N265" s="302">
        <v>0.13825916400645355</v>
      </c>
      <c r="O265" s="302">
        <f t="shared" ref="O265:O272" si="121">SUM(L265:N265)</f>
        <v>3.0407090806533863</v>
      </c>
    </row>
    <row r="266" spans="1:15" s="236" customFormat="1" x14ac:dyDescent="0.2">
      <c r="A266" s="237" t="str">
        <f>name!E$6</f>
        <v>Associate professional occupations</v>
      </c>
      <c r="B266" s="302">
        <v>1.274471535824321</v>
      </c>
      <c r="C266" s="302">
        <v>0.44763167549056881</v>
      </c>
      <c r="D266" s="302">
        <v>0.36946633662062445</v>
      </c>
      <c r="E266" s="302">
        <f t="shared" si="119"/>
        <v>2.0915695479355141</v>
      </c>
      <c r="F266" s="303"/>
      <c r="G266" s="302">
        <v>2.1478580463253021</v>
      </c>
      <c r="H266" s="302">
        <v>0.30428429317318756</v>
      </c>
      <c r="I266" s="302">
        <v>0.21048723145795067</v>
      </c>
      <c r="J266" s="302">
        <f t="shared" si="120"/>
        <v>2.6626295709564403</v>
      </c>
      <c r="K266" s="303"/>
      <c r="L266" s="302">
        <v>1.9520423125340705</v>
      </c>
      <c r="M266" s="302">
        <v>0.25274748705671007</v>
      </c>
      <c r="N266" s="302">
        <v>0.14702318805572009</v>
      </c>
      <c r="O266" s="302">
        <f t="shared" si="121"/>
        <v>2.3518129876465008</v>
      </c>
    </row>
    <row r="267" spans="1:15" s="236" customFormat="1" x14ac:dyDescent="0.2">
      <c r="A267" s="237" t="str">
        <f>name!E$7</f>
        <v>Administrative and secretarial occupations</v>
      </c>
      <c r="B267" s="302">
        <v>1.1166441658764592</v>
      </c>
      <c r="C267" s="302">
        <v>1.7643220945496423</v>
      </c>
      <c r="D267" s="302">
        <v>0.30566199000093269</v>
      </c>
      <c r="E267" s="302">
        <f t="shared" si="119"/>
        <v>3.186628250427034</v>
      </c>
      <c r="F267" s="303"/>
      <c r="G267" s="302">
        <v>1.6972218139312136</v>
      </c>
      <c r="H267" s="302">
        <v>0.94346387041063529</v>
      </c>
      <c r="I267" s="302">
        <v>0.14762146159821271</v>
      </c>
      <c r="J267" s="302">
        <f t="shared" si="120"/>
        <v>2.7883071459400615</v>
      </c>
      <c r="K267" s="303"/>
      <c r="L267" s="302">
        <v>1.1193134354193535</v>
      </c>
      <c r="M267" s="302">
        <v>0.65739590293038019</v>
      </c>
      <c r="N267" s="302">
        <v>0.12168679664792098</v>
      </c>
      <c r="O267" s="302">
        <f t="shared" si="121"/>
        <v>1.8983961349976546</v>
      </c>
    </row>
    <row r="268" spans="1:15" s="236" customFormat="1" x14ac:dyDescent="0.2">
      <c r="A268" s="237" t="str">
        <f>name!E$8</f>
        <v>Skilled trades occupations</v>
      </c>
      <c r="B268" s="302">
        <v>0.6186498643598376</v>
      </c>
      <c r="C268" s="302">
        <v>9.5609482745122973E-2</v>
      </c>
      <c r="D268" s="302">
        <v>0.92814171882478258</v>
      </c>
      <c r="E268" s="302">
        <f t="shared" si="119"/>
        <v>1.642401065929743</v>
      </c>
      <c r="F268" s="303"/>
      <c r="G268" s="302">
        <v>0.68179731377017982</v>
      </c>
      <c r="H268" s="302">
        <v>4.6877618128575237E-2</v>
      </c>
      <c r="I268" s="302">
        <v>0.48872994469318887</v>
      </c>
      <c r="J268" s="302">
        <f>SUM(G268:I268)</f>
        <v>1.2174048765919441</v>
      </c>
      <c r="K268" s="303"/>
      <c r="L268" s="302">
        <v>0.72651225588041979</v>
      </c>
      <c r="M268" s="302">
        <v>6.2498653354179132E-2</v>
      </c>
      <c r="N268" s="302">
        <v>0.49664947636765033</v>
      </c>
      <c r="O268" s="302">
        <f t="shared" si="121"/>
        <v>1.2856603856022493</v>
      </c>
    </row>
    <row r="269" spans="1:15" s="236" customFormat="1" x14ac:dyDescent="0.2">
      <c r="A269" s="237" t="str">
        <f>name!E$9</f>
        <v>Caring, leisure and other service occupations</v>
      </c>
      <c r="B269" s="302">
        <v>0.31833290899732469</v>
      </c>
      <c r="C269" s="302">
        <v>0.20519729656599361</v>
      </c>
      <c r="D269" s="302">
        <v>0.1343013168031354</v>
      </c>
      <c r="E269" s="302">
        <f t="shared" si="119"/>
        <v>0.6578315223664537</v>
      </c>
      <c r="F269" s="303"/>
      <c r="G269" s="302">
        <v>0.46429887386317165</v>
      </c>
      <c r="H269" s="302">
        <v>0.11004410097029732</v>
      </c>
      <c r="I269" s="302">
        <v>8.20150396055567E-2</v>
      </c>
      <c r="J269" s="302">
        <f t="shared" ref="J269:J272" si="122">SUM(G269:I269)</f>
        <v>0.65635801443902564</v>
      </c>
      <c r="K269" s="303"/>
      <c r="L269" s="302">
        <v>0.47669280468513442</v>
      </c>
      <c r="M269" s="302">
        <v>8.7712972677385204E-2</v>
      </c>
      <c r="N269" s="302">
        <v>0.12793258281490169</v>
      </c>
      <c r="O269" s="302">
        <f t="shared" si="121"/>
        <v>0.69233836017742134</v>
      </c>
    </row>
    <row r="270" spans="1:15" s="236" customFormat="1" x14ac:dyDescent="0.2">
      <c r="A270" s="237" t="str">
        <f>name!E$10</f>
        <v>Sales and customer service occupations</v>
      </c>
      <c r="B270" s="302">
        <v>0.72793752749279339</v>
      </c>
      <c r="C270" s="302">
        <v>0.67975879763592195</v>
      </c>
      <c r="D270" s="302">
        <v>0.34427381504015547</v>
      </c>
      <c r="E270" s="302">
        <f t="shared" si="119"/>
        <v>1.7519701401688708</v>
      </c>
      <c r="F270" s="303"/>
      <c r="G270" s="302">
        <v>0.98413472971287441</v>
      </c>
      <c r="H270" s="302">
        <v>0.3568132230506626</v>
      </c>
      <c r="I270" s="302">
        <v>0.17221233311598774</v>
      </c>
      <c r="J270" s="302">
        <f t="shared" si="122"/>
        <v>1.5131602858795248</v>
      </c>
      <c r="K270" s="303"/>
      <c r="L270" s="302">
        <v>0.83485601689928191</v>
      </c>
      <c r="M270" s="302">
        <v>0.31134022307085207</v>
      </c>
      <c r="N270" s="302">
        <v>0.13901286808768495</v>
      </c>
      <c r="O270" s="302">
        <f t="shared" si="121"/>
        <v>1.285209108057819</v>
      </c>
    </row>
    <row r="271" spans="1:15" s="236" customFormat="1" x14ac:dyDescent="0.2">
      <c r="A271" s="237" t="str">
        <f>name!E$11</f>
        <v>Process, plant and machine operatives</v>
      </c>
      <c r="B271" s="302">
        <v>0.20476455503678875</v>
      </c>
      <c r="C271" s="302">
        <v>3.1642118619874052E-2</v>
      </c>
      <c r="D271" s="302">
        <v>3.5764655190999459E-2</v>
      </c>
      <c r="E271" s="302">
        <f t="shared" si="119"/>
        <v>0.27217132884766226</v>
      </c>
      <c r="F271" s="303"/>
      <c r="G271" s="302">
        <v>0.21389617406042016</v>
      </c>
      <c r="H271" s="302">
        <v>1.5482132202253389E-2</v>
      </c>
      <c r="I271" s="302">
        <v>2.708354814109375E-2</v>
      </c>
      <c r="J271" s="302">
        <f t="shared" si="122"/>
        <v>0.25646185440376729</v>
      </c>
      <c r="K271" s="303"/>
      <c r="L271" s="302">
        <v>0.19518355575893323</v>
      </c>
      <c r="M271" s="302">
        <v>1.7089523647585224E-2</v>
      </c>
      <c r="N271" s="302">
        <v>3.1653135356861581E-2</v>
      </c>
      <c r="O271" s="302">
        <f t="shared" si="121"/>
        <v>0.24392621476338006</v>
      </c>
    </row>
    <row r="272" spans="1:15" s="236" customFormat="1" x14ac:dyDescent="0.2">
      <c r="A272" s="237" t="str">
        <f>name!E$12</f>
        <v>Elementary occupations</v>
      </c>
      <c r="B272" s="302">
        <v>0.27608469189219709</v>
      </c>
      <c r="C272" s="302">
        <v>0.25217903199124314</v>
      </c>
      <c r="D272" s="302">
        <v>0.15918080725220268</v>
      </c>
      <c r="E272" s="302">
        <f t="shared" si="119"/>
        <v>0.68744453113564297</v>
      </c>
      <c r="F272" s="303"/>
      <c r="G272" s="302">
        <v>0.32327513252224982</v>
      </c>
      <c r="H272" s="302">
        <v>0.11137218346928618</v>
      </c>
      <c r="I272" s="302">
        <v>7.2179099367108424E-2</v>
      </c>
      <c r="J272" s="302">
        <f t="shared" si="122"/>
        <v>0.50682641535864437</v>
      </c>
      <c r="K272" s="303"/>
      <c r="L272" s="302">
        <v>0.26800871360629908</v>
      </c>
      <c r="M272" s="302">
        <v>3.9864989570232733E-2</v>
      </c>
      <c r="N272" s="302">
        <v>0.10187578597332385</v>
      </c>
      <c r="O272" s="302">
        <f t="shared" si="121"/>
        <v>0.40974948914985565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7.54145582000407</v>
      </c>
      <c r="C274" s="311">
        <f t="shared" ref="C274:E274" si="123">SUM(C264:C272)</f>
        <v>4.189055163934218</v>
      </c>
      <c r="D274" s="311">
        <f t="shared" si="123"/>
        <v>3.8554890160617168</v>
      </c>
      <c r="E274" s="311">
        <f t="shared" si="123"/>
        <v>15.586000000000006</v>
      </c>
      <c r="F274" s="311"/>
      <c r="G274" s="311">
        <f t="shared" ref="G274:J274" si="124">SUM(G264:G272)</f>
        <v>11.567340552515013</v>
      </c>
      <c r="H274" s="311">
        <f t="shared" si="124"/>
        <v>2.4604259336669627</v>
      </c>
      <c r="I274" s="311">
        <f t="shared" si="124"/>
        <v>2.2762335138179957</v>
      </c>
      <c r="J274" s="311">
        <f t="shared" si="124"/>
        <v>16.303999999999974</v>
      </c>
      <c r="K274" s="311"/>
      <c r="L274" s="311">
        <f t="shared" ref="L274:O274" si="125">SUM(L264:L272)</f>
        <v>10.756655372865126</v>
      </c>
      <c r="M274" s="311">
        <f t="shared" si="125"/>
        <v>1.9532845576741604</v>
      </c>
      <c r="N274" s="311">
        <f t="shared" si="125"/>
        <v>2.2030600694607054</v>
      </c>
      <c r="O274" s="311">
        <f t="shared" si="125"/>
        <v>14.91299999999999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5.8227697685975803</v>
      </c>
      <c r="C281" s="302">
        <v>0.89810816586395359</v>
      </c>
      <c r="D281" s="302">
        <v>2.0168395847332459</v>
      </c>
      <c r="E281" s="302">
        <f>SUM(B281:D281)</f>
        <v>8.7377175191947796</v>
      </c>
      <c r="F281" s="303"/>
      <c r="G281" s="302">
        <v>5.6815074671688812</v>
      </c>
      <c r="H281" s="302">
        <v>1.5563659488156802</v>
      </c>
      <c r="I281" s="302">
        <v>1.7900434891691006</v>
      </c>
      <c r="J281" s="302">
        <f>SUM(G281:I281)</f>
        <v>9.0279169051536616</v>
      </c>
      <c r="K281" s="303"/>
      <c r="L281" s="302">
        <v>6.4076239003853441</v>
      </c>
      <c r="M281" s="302">
        <v>2.1195293031180147</v>
      </c>
      <c r="N281" s="302">
        <v>2.3247753005904306</v>
      </c>
      <c r="O281" s="302">
        <f>SUM(L281:N281)</f>
        <v>10.851928504093788</v>
      </c>
    </row>
    <row r="282" spans="1:15" s="236" customFormat="1" x14ac:dyDescent="0.2">
      <c r="A282" s="237" t="str">
        <f>name!E$5</f>
        <v>Professional occupations</v>
      </c>
      <c r="B282" s="302">
        <v>14.312285586095374</v>
      </c>
      <c r="C282" s="302">
        <v>1.7752727765014882</v>
      </c>
      <c r="D282" s="302">
        <v>6.838628044879087</v>
      </c>
      <c r="E282" s="302">
        <f t="shared" ref="E282:E289" si="126">SUM(B282:D282)</f>
        <v>22.926186407475949</v>
      </c>
      <c r="F282" s="303"/>
      <c r="G282" s="302">
        <v>16.292895086337733</v>
      </c>
      <c r="H282" s="302">
        <v>2.7516682380329174</v>
      </c>
      <c r="I282" s="302">
        <v>5.0680671752631481</v>
      </c>
      <c r="J282" s="302">
        <f t="shared" ref="J282:J284" si="127">SUM(G282:I282)</f>
        <v>24.112630499633799</v>
      </c>
      <c r="K282" s="303"/>
      <c r="L282" s="302">
        <v>20.583797877619169</v>
      </c>
      <c r="M282" s="302">
        <v>3.8285289197215926</v>
      </c>
      <c r="N282" s="302">
        <v>5.5431788236634949</v>
      </c>
      <c r="O282" s="302">
        <f t="shared" ref="O282:O289" si="128">SUM(L282:N282)</f>
        <v>29.955505621004257</v>
      </c>
    </row>
    <row r="283" spans="1:15" s="236" customFormat="1" x14ac:dyDescent="0.2">
      <c r="A283" s="237" t="str">
        <f>name!E$6</f>
        <v>Associate professional occupations</v>
      </c>
      <c r="B283" s="302">
        <v>7.2461124033443953</v>
      </c>
      <c r="C283" s="302">
        <v>1.4087241230848599</v>
      </c>
      <c r="D283" s="302">
        <v>3.1258034380108084</v>
      </c>
      <c r="E283" s="302">
        <f t="shared" si="126"/>
        <v>11.780639964440063</v>
      </c>
      <c r="F283" s="303"/>
      <c r="G283" s="302">
        <v>7.5971324341618907</v>
      </c>
      <c r="H283" s="302">
        <v>1.9311720460506363</v>
      </c>
      <c r="I283" s="302">
        <v>2.6272154657783999</v>
      </c>
      <c r="J283" s="302">
        <f t="shared" si="127"/>
        <v>12.155519945990926</v>
      </c>
      <c r="K283" s="303"/>
      <c r="L283" s="302">
        <v>7.9731669923649706</v>
      </c>
      <c r="M283" s="302">
        <v>2.3607479474012236</v>
      </c>
      <c r="N283" s="302">
        <v>3.2442167943755256</v>
      </c>
      <c r="O283" s="302">
        <f t="shared" si="128"/>
        <v>13.578131734141719</v>
      </c>
    </row>
    <row r="284" spans="1:15" s="236" customFormat="1" x14ac:dyDescent="0.2">
      <c r="A284" s="237" t="str">
        <f>name!E$7</f>
        <v>Administrative and secretarial occupations</v>
      </c>
      <c r="B284" s="302">
        <v>4.9643609666042554</v>
      </c>
      <c r="C284" s="302">
        <v>3.7640870483070841</v>
      </c>
      <c r="D284" s="302">
        <v>1.5907363273382014</v>
      </c>
      <c r="E284" s="302">
        <f t="shared" si="126"/>
        <v>10.319184342249541</v>
      </c>
      <c r="F284" s="303"/>
      <c r="G284" s="302">
        <v>4.6776457705599439</v>
      </c>
      <c r="H284" s="302">
        <v>4.3806057800600566</v>
      </c>
      <c r="I284" s="302">
        <v>1.6141641413177026</v>
      </c>
      <c r="J284" s="302">
        <f t="shared" si="127"/>
        <v>10.672415691937703</v>
      </c>
      <c r="K284" s="303"/>
      <c r="L284" s="302">
        <v>3.5239680883647804</v>
      </c>
      <c r="M284" s="302">
        <v>4.0851400565769476</v>
      </c>
      <c r="N284" s="302">
        <v>1.5267776743516703</v>
      </c>
      <c r="O284" s="302">
        <f t="shared" si="128"/>
        <v>9.1358858192933976</v>
      </c>
    </row>
    <row r="285" spans="1:15" s="236" customFormat="1" x14ac:dyDescent="0.2">
      <c r="A285" s="237" t="str">
        <f>name!E$8</f>
        <v>Skilled trades occupations</v>
      </c>
      <c r="B285" s="302">
        <v>1.4481007532894064</v>
      </c>
      <c r="C285" s="302">
        <v>0.30944270873824781</v>
      </c>
      <c r="D285" s="302">
        <v>0.62738347457187793</v>
      </c>
      <c r="E285" s="302">
        <f t="shared" si="126"/>
        <v>2.3849269365995323</v>
      </c>
      <c r="F285" s="303"/>
      <c r="G285" s="302">
        <v>0.98876264486055698</v>
      </c>
      <c r="H285" s="302">
        <v>0.2053096455338646</v>
      </c>
      <c r="I285" s="302">
        <v>0.34510326589230894</v>
      </c>
      <c r="J285" s="302">
        <f>SUM(G285:I285)</f>
        <v>1.5391755562867306</v>
      </c>
      <c r="K285" s="303"/>
      <c r="L285" s="302">
        <v>0.99923008692157811</v>
      </c>
      <c r="M285" s="302">
        <v>0.31474494293256078</v>
      </c>
      <c r="N285" s="302">
        <v>0.54103007635409317</v>
      </c>
      <c r="O285" s="302">
        <f t="shared" si="128"/>
        <v>1.855005106208232</v>
      </c>
    </row>
    <row r="286" spans="1:15" s="236" customFormat="1" x14ac:dyDescent="0.2">
      <c r="A286" s="237" t="str">
        <f>name!E$9</f>
        <v>Caring, leisure and other service occupations</v>
      </c>
      <c r="B286" s="302">
        <v>0.49845220221316056</v>
      </c>
      <c r="C286" s="302">
        <v>0.61866768327492416</v>
      </c>
      <c r="D286" s="302">
        <v>0.65829660191126915</v>
      </c>
      <c r="E286" s="302">
        <f t="shared" si="126"/>
        <v>1.7754164873993541</v>
      </c>
      <c r="F286" s="303"/>
      <c r="G286" s="302">
        <v>0.47613936252352734</v>
      </c>
      <c r="H286" s="302">
        <v>0.44499554691882859</v>
      </c>
      <c r="I286" s="302">
        <v>0.64151316830701077</v>
      </c>
      <c r="J286" s="302">
        <f t="shared" ref="J286:J289" si="129">SUM(G286:I286)</f>
        <v>1.5626480777493668</v>
      </c>
      <c r="K286" s="303"/>
      <c r="L286" s="302">
        <v>0.66017129641371619</v>
      </c>
      <c r="M286" s="302">
        <v>0.64026754795617169</v>
      </c>
      <c r="N286" s="302">
        <v>1.186583538822273</v>
      </c>
      <c r="O286" s="302">
        <f t="shared" si="128"/>
        <v>2.4870223831921612</v>
      </c>
    </row>
    <row r="287" spans="1:15" s="236" customFormat="1" x14ac:dyDescent="0.2">
      <c r="A287" s="237" t="str">
        <f>name!E$10</f>
        <v>Sales and customer service occupations</v>
      </c>
      <c r="B287" s="302">
        <v>1.0890489981375386</v>
      </c>
      <c r="C287" s="302">
        <v>0.68364070272570965</v>
      </c>
      <c r="D287" s="302">
        <v>0.44936754374309179</v>
      </c>
      <c r="E287" s="302">
        <f t="shared" si="126"/>
        <v>2.22205724460634</v>
      </c>
      <c r="F287" s="303"/>
      <c r="G287" s="302">
        <v>0.97113785737209002</v>
      </c>
      <c r="H287" s="302">
        <v>0.80451382267266125</v>
      </c>
      <c r="I287" s="302">
        <v>0.28685881926553153</v>
      </c>
      <c r="J287" s="302">
        <f t="shared" si="129"/>
        <v>2.062510499310283</v>
      </c>
      <c r="K287" s="303"/>
      <c r="L287" s="302">
        <v>1.0785310036376001</v>
      </c>
      <c r="M287" s="302">
        <v>1.0689144469016028</v>
      </c>
      <c r="N287" s="302">
        <v>0.31587721516172901</v>
      </c>
      <c r="O287" s="302">
        <f t="shared" si="128"/>
        <v>2.4633226657009315</v>
      </c>
    </row>
    <row r="288" spans="1:15" s="236" customFormat="1" x14ac:dyDescent="0.2">
      <c r="A288" s="237" t="str">
        <f>name!E$11</f>
        <v>Process, plant and machine operatives</v>
      </c>
      <c r="B288" s="302">
        <v>0.68150856159692275</v>
      </c>
      <c r="C288" s="302">
        <v>0.27754181044154524</v>
      </c>
      <c r="D288" s="302">
        <v>0.19120766681468446</v>
      </c>
      <c r="E288" s="302">
        <f t="shared" si="126"/>
        <v>1.1502580388531525</v>
      </c>
      <c r="F288" s="303"/>
      <c r="G288" s="302">
        <v>0.41815949610566355</v>
      </c>
      <c r="H288" s="302">
        <v>0.2722845826017376</v>
      </c>
      <c r="I288" s="302">
        <v>0.15232919685773216</v>
      </c>
      <c r="J288" s="302">
        <f t="shared" si="129"/>
        <v>0.84277327556513326</v>
      </c>
      <c r="K288" s="303"/>
      <c r="L288" s="302">
        <v>0.48068932658683705</v>
      </c>
      <c r="M288" s="302">
        <v>0.48341200536633444</v>
      </c>
      <c r="N288" s="302">
        <v>0.22884545809543905</v>
      </c>
      <c r="O288" s="302">
        <f t="shared" si="128"/>
        <v>1.1929467900486106</v>
      </c>
    </row>
    <row r="289" spans="1:15" s="236" customFormat="1" x14ac:dyDescent="0.2">
      <c r="A289" s="237" t="str">
        <f>name!E$12</f>
        <v>Elementary occupations</v>
      </c>
      <c r="B289" s="302">
        <v>1.1224038892728421</v>
      </c>
      <c r="C289" s="302">
        <v>0.63701166602337078</v>
      </c>
      <c r="D289" s="302">
        <v>0.42619750388512467</v>
      </c>
      <c r="E289" s="302">
        <f t="shared" si="126"/>
        <v>2.1856130591813372</v>
      </c>
      <c r="F289" s="303"/>
      <c r="G289" s="302">
        <v>0.78996846347942273</v>
      </c>
      <c r="H289" s="302">
        <v>0.63008861216201328</v>
      </c>
      <c r="I289" s="302">
        <v>0.30035247273092786</v>
      </c>
      <c r="J289" s="302">
        <f t="shared" si="129"/>
        <v>1.720409548372364</v>
      </c>
      <c r="K289" s="303"/>
      <c r="L289" s="302">
        <v>0.81984246075585265</v>
      </c>
      <c r="M289" s="302">
        <v>0.70816930563198377</v>
      </c>
      <c r="N289" s="302">
        <v>0.56523960992896427</v>
      </c>
      <c r="O289" s="302">
        <f t="shared" si="128"/>
        <v>2.0932513763168008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37.185043129151467</v>
      </c>
      <c r="C291" s="311">
        <f t="shared" ref="C291:E291" si="130">SUM(C281:C289)</f>
        <v>10.372496684961183</v>
      </c>
      <c r="D291" s="311">
        <f t="shared" si="130"/>
        <v>15.924460185887389</v>
      </c>
      <c r="E291" s="311">
        <f t="shared" si="130"/>
        <v>63.482000000000049</v>
      </c>
      <c r="F291" s="311"/>
      <c r="G291" s="311">
        <f t="shared" ref="G291:J291" si="131">SUM(G281:G289)</f>
        <v>37.893348582569715</v>
      </c>
      <c r="H291" s="311">
        <f t="shared" si="131"/>
        <v>12.977004222848397</v>
      </c>
      <c r="I291" s="311">
        <f t="shared" si="131"/>
        <v>12.825647194581864</v>
      </c>
      <c r="J291" s="311">
        <f t="shared" si="131"/>
        <v>63.69599999999997</v>
      </c>
      <c r="K291" s="311"/>
      <c r="L291" s="311">
        <f t="shared" ref="L291:O291" si="132">SUM(L281:L289)</f>
        <v>42.527021033049849</v>
      </c>
      <c r="M291" s="311">
        <f t="shared" si="132"/>
        <v>15.609454475606434</v>
      </c>
      <c r="N291" s="311">
        <f t="shared" si="132"/>
        <v>15.47652449134362</v>
      </c>
      <c r="O291" s="311">
        <f t="shared" si="132"/>
        <v>73.612999999999886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3.1315091247086149</v>
      </c>
      <c r="C298" s="302">
        <v>0.51885301419610064</v>
      </c>
      <c r="D298" s="302">
        <v>1.0167237532126141</v>
      </c>
      <c r="E298" s="302">
        <f>SUM(B298:D298)</f>
        <v>4.6670858921173295</v>
      </c>
      <c r="F298" s="303"/>
      <c r="G298" s="302">
        <v>3.3954964659083262</v>
      </c>
      <c r="H298" s="302">
        <v>0.67465094058701858</v>
      </c>
      <c r="I298" s="302">
        <v>1.4733264029323692</v>
      </c>
      <c r="J298" s="302">
        <f>SUM(G298:I298)</f>
        <v>5.5434738094277138</v>
      </c>
      <c r="K298" s="303"/>
      <c r="L298" s="302">
        <v>4.355793242331071</v>
      </c>
      <c r="M298" s="302">
        <v>0.84585015780737016</v>
      </c>
      <c r="N298" s="302">
        <v>1.7755375481993088</v>
      </c>
      <c r="O298" s="302">
        <f>SUM(L298:N298)</f>
        <v>6.9771809483377503</v>
      </c>
    </row>
    <row r="299" spans="1:15" s="236" customFormat="1" x14ac:dyDescent="0.2">
      <c r="A299" s="237" t="str">
        <f>name!E$5</f>
        <v>Professional occupations</v>
      </c>
      <c r="B299" s="302">
        <v>3.3461166665412829</v>
      </c>
      <c r="C299" s="302">
        <v>0.93996613738647594</v>
      </c>
      <c r="D299" s="302">
        <v>0.71552423901889528</v>
      </c>
      <c r="E299" s="302">
        <f t="shared" ref="E299:E306" si="133">SUM(B299:D299)</f>
        <v>5.0016070429466541</v>
      </c>
      <c r="F299" s="303"/>
      <c r="G299" s="302">
        <v>4.17046367964039</v>
      </c>
      <c r="H299" s="302">
        <v>1.1693772226291506</v>
      </c>
      <c r="I299" s="302">
        <v>0.97020418112204287</v>
      </c>
      <c r="J299" s="302">
        <f t="shared" ref="J299:J301" si="134">SUM(G299:I299)</f>
        <v>6.3100450833915831</v>
      </c>
      <c r="K299" s="303"/>
      <c r="L299" s="302">
        <v>5.9585289971089983</v>
      </c>
      <c r="M299" s="302">
        <v>1.6050311826831145</v>
      </c>
      <c r="N299" s="302">
        <v>0.8861864493903272</v>
      </c>
      <c r="O299" s="302">
        <f t="shared" ref="O299:O306" si="135">SUM(L299:N299)</f>
        <v>8.4497466291824406</v>
      </c>
    </row>
    <row r="300" spans="1:15" s="236" customFormat="1" x14ac:dyDescent="0.2">
      <c r="A300" s="237" t="str">
        <f>name!E$6</f>
        <v>Associate professional occupations</v>
      </c>
      <c r="B300" s="302">
        <v>3.8729495343868923</v>
      </c>
      <c r="C300" s="302">
        <v>1.1199067326654322</v>
      </c>
      <c r="D300" s="302">
        <v>1.8615297703210554</v>
      </c>
      <c r="E300" s="302">
        <f t="shared" si="133"/>
        <v>6.8543860373733807</v>
      </c>
      <c r="F300" s="303"/>
      <c r="G300" s="302">
        <v>4.3547272153751893</v>
      </c>
      <c r="H300" s="302">
        <v>1.2275959077046081</v>
      </c>
      <c r="I300" s="302">
        <v>2.4805878512712836</v>
      </c>
      <c r="J300" s="302">
        <f t="shared" si="134"/>
        <v>8.0629109743510803</v>
      </c>
      <c r="K300" s="303"/>
      <c r="L300" s="302">
        <v>4.9685107976408256</v>
      </c>
      <c r="M300" s="302">
        <v>1.5440237489772912</v>
      </c>
      <c r="N300" s="302">
        <v>2.6671119026844816</v>
      </c>
      <c r="O300" s="302">
        <f t="shared" si="135"/>
        <v>9.1796464493025987</v>
      </c>
    </row>
    <row r="301" spans="1:15" s="236" customFormat="1" x14ac:dyDescent="0.2">
      <c r="A301" s="237" t="str">
        <f>name!E$7</f>
        <v>Administrative and secretarial occupations</v>
      </c>
      <c r="B301" s="302">
        <v>2.6512056880112316</v>
      </c>
      <c r="C301" s="302">
        <v>2.6937455952108764</v>
      </c>
      <c r="D301" s="302">
        <v>0.50576491976933269</v>
      </c>
      <c r="E301" s="302">
        <f t="shared" si="133"/>
        <v>5.8507162029914408</v>
      </c>
      <c r="F301" s="303"/>
      <c r="G301" s="302">
        <v>2.6421914895856737</v>
      </c>
      <c r="H301" s="302">
        <v>2.5992424354248977</v>
      </c>
      <c r="I301" s="302">
        <v>0.63505248147168025</v>
      </c>
      <c r="J301" s="302">
        <f t="shared" si="134"/>
        <v>5.8764864064822522</v>
      </c>
      <c r="K301" s="303"/>
      <c r="L301" s="302">
        <v>2.4168336684323681</v>
      </c>
      <c r="M301" s="302">
        <v>3.0910856294503675</v>
      </c>
      <c r="N301" s="302">
        <v>0.73532073113295549</v>
      </c>
      <c r="O301" s="302">
        <f t="shared" si="135"/>
        <v>6.2432400290156913</v>
      </c>
    </row>
    <row r="302" spans="1:15" s="236" customFormat="1" x14ac:dyDescent="0.2">
      <c r="A302" s="237" t="str">
        <f>name!E$8</f>
        <v>Skilled trades occupations</v>
      </c>
      <c r="B302" s="302">
        <v>1.3493774533653702</v>
      </c>
      <c r="C302" s="302">
        <v>0.30597653790235607</v>
      </c>
      <c r="D302" s="302">
        <v>0.72318816878042158</v>
      </c>
      <c r="E302" s="302">
        <f t="shared" si="133"/>
        <v>2.3785421600481476</v>
      </c>
      <c r="F302" s="303"/>
      <c r="G302" s="302">
        <v>1.0390218425813711</v>
      </c>
      <c r="H302" s="302">
        <v>0.18876747403868699</v>
      </c>
      <c r="I302" s="302">
        <v>0.7997746269670144</v>
      </c>
      <c r="J302" s="302">
        <f>SUM(G302:I302)</f>
        <v>2.0275639435870727</v>
      </c>
      <c r="K302" s="303"/>
      <c r="L302" s="302">
        <v>1.1625730751035583</v>
      </c>
      <c r="M302" s="302">
        <v>0.28571807815579214</v>
      </c>
      <c r="N302" s="302">
        <v>0.88111258349398935</v>
      </c>
      <c r="O302" s="302">
        <f t="shared" si="135"/>
        <v>2.3294037367533398</v>
      </c>
    </row>
    <row r="303" spans="1:15" s="236" customFormat="1" x14ac:dyDescent="0.2">
      <c r="A303" s="237" t="str">
        <f>name!E$9</f>
        <v>Caring, leisure and other service occupations</v>
      </c>
      <c r="B303" s="302">
        <v>1.7641869258515064</v>
      </c>
      <c r="C303" s="302">
        <v>1.9469608485821419</v>
      </c>
      <c r="D303" s="302">
        <v>0.75742834484735866</v>
      </c>
      <c r="E303" s="302">
        <f t="shared" si="133"/>
        <v>4.468576119281007</v>
      </c>
      <c r="F303" s="303"/>
      <c r="G303" s="302">
        <v>1.7781679111974811</v>
      </c>
      <c r="H303" s="302">
        <v>1.7316371997377944</v>
      </c>
      <c r="I303" s="302">
        <v>1.1208557753332029</v>
      </c>
      <c r="J303" s="302">
        <f t="shared" ref="J303:J306" si="136">SUM(G303:I303)</f>
        <v>4.6306608862684779</v>
      </c>
      <c r="K303" s="303"/>
      <c r="L303" s="302">
        <v>2.38163733966539</v>
      </c>
      <c r="M303" s="302">
        <v>2.0516043602714831</v>
      </c>
      <c r="N303" s="302">
        <v>1.3954958930496351</v>
      </c>
      <c r="O303" s="302">
        <f t="shared" si="135"/>
        <v>5.8287375929865082</v>
      </c>
    </row>
    <row r="304" spans="1:15" s="236" customFormat="1" x14ac:dyDescent="0.2">
      <c r="A304" s="237" t="str">
        <f>name!E$10</f>
        <v>Sales and customer service occupations</v>
      </c>
      <c r="B304" s="302">
        <v>1.4202612223922029</v>
      </c>
      <c r="C304" s="302">
        <v>1.3545289086144463</v>
      </c>
      <c r="D304" s="302">
        <v>0.35837186200562765</v>
      </c>
      <c r="E304" s="302">
        <f t="shared" si="133"/>
        <v>3.1331619930122772</v>
      </c>
      <c r="F304" s="303"/>
      <c r="G304" s="302">
        <v>1.3687234668047645</v>
      </c>
      <c r="H304" s="302">
        <v>1.245938706526049</v>
      </c>
      <c r="I304" s="302">
        <v>0.36912709860784915</v>
      </c>
      <c r="J304" s="302">
        <f t="shared" si="136"/>
        <v>2.9837892719386629</v>
      </c>
      <c r="K304" s="303"/>
      <c r="L304" s="302">
        <v>1.7104326498502218</v>
      </c>
      <c r="M304" s="302">
        <v>1.9874300973604253</v>
      </c>
      <c r="N304" s="302">
        <v>0.35047605412808058</v>
      </c>
      <c r="O304" s="302">
        <f t="shared" si="135"/>
        <v>4.0483388013387271</v>
      </c>
    </row>
    <row r="305" spans="1:15" s="236" customFormat="1" x14ac:dyDescent="0.2">
      <c r="A305" s="237" t="str">
        <f>name!E$11</f>
        <v>Process, plant and machine operatives</v>
      </c>
      <c r="B305" s="302">
        <v>1.944201430821155</v>
      </c>
      <c r="C305" s="302">
        <v>0.6904915177107892</v>
      </c>
      <c r="D305" s="302">
        <v>0.14353675929250567</v>
      </c>
      <c r="E305" s="302">
        <f t="shared" si="133"/>
        <v>2.7782297078244502</v>
      </c>
      <c r="F305" s="303"/>
      <c r="G305" s="302">
        <v>1.492234293619491</v>
      </c>
      <c r="H305" s="302">
        <v>0.55705447963364785</v>
      </c>
      <c r="I305" s="302">
        <v>0.21579008253949472</v>
      </c>
      <c r="J305" s="302">
        <f t="shared" si="136"/>
        <v>2.2650788557926331</v>
      </c>
      <c r="K305" s="303"/>
      <c r="L305" s="302">
        <v>1.8232434163632698</v>
      </c>
      <c r="M305" s="302">
        <v>0.84918226207755787</v>
      </c>
      <c r="N305" s="302">
        <v>0.27597160267953802</v>
      </c>
      <c r="O305" s="302">
        <f t="shared" si="135"/>
        <v>2.9483972811203656</v>
      </c>
    </row>
    <row r="306" spans="1:15" s="236" customFormat="1" x14ac:dyDescent="0.2">
      <c r="A306" s="237" t="str">
        <f>name!E$12</f>
        <v>Elementary occupations</v>
      </c>
      <c r="B306" s="302">
        <v>7.9514517434066958</v>
      </c>
      <c r="C306" s="302">
        <v>7.2534639719411409</v>
      </c>
      <c r="D306" s="302">
        <v>2.0337791290574683</v>
      </c>
      <c r="E306" s="302">
        <f t="shared" si="133"/>
        <v>17.238694844405305</v>
      </c>
      <c r="F306" s="303"/>
      <c r="G306" s="302">
        <v>6.6228963414963058</v>
      </c>
      <c r="H306" s="302">
        <v>5.1050779175547119</v>
      </c>
      <c r="I306" s="302">
        <v>2.1920165097094495</v>
      </c>
      <c r="J306" s="302">
        <f t="shared" si="136"/>
        <v>13.919990768760467</v>
      </c>
      <c r="K306" s="303"/>
      <c r="L306" s="302">
        <v>8.1196974122656069</v>
      </c>
      <c r="M306" s="302">
        <v>4.5805188180664569</v>
      </c>
      <c r="N306" s="302">
        <v>3.2830923016304649</v>
      </c>
      <c r="O306" s="302">
        <f t="shared" si="135"/>
        <v>15.983308531962528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27.431259789484955</v>
      </c>
      <c r="C308" s="311">
        <f t="shared" ref="C308:E308" si="137">SUM(C298:C306)</f>
        <v>16.823893264209758</v>
      </c>
      <c r="D308" s="311">
        <f t="shared" si="137"/>
        <v>8.1158469463052789</v>
      </c>
      <c r="E308" s="311">
        <f t="shared" si="137"/>
        <v>52.370999999999995</v>
      </c>
      <c r="F308" s="311"/>
      <c r="G308" s="311">
        <f t="shared" ref="G308:J308" si="138">SUM(G298:G306)</f>
        <v>26.863922706208989</v>
      </c>
      <c r="H308" s="311">
        <f t="shared" si="138"/>
        <v>14.499342283836565</v>
      </c>
      <c r="I308" s="311">
        <f t="shared" si="138"/>
        <v>10.256735009954387</v>
      </c>
      <c r="J308" s="311">
        <f t="shared" si="138"/>
        <v>51.619999999999933</v>
      </c>
      <c r="K308" s="311"/>
      <c r="L308" s="311">
        <f t="shared" ref="L308:O308" si="139">SUM(L298:L306)</f>
        <v>32.89725059876131</v>
      </c>
      <c r="M308" s="311">
        <f t="shared" si="139"/>
        <v>16.84044433484986</v>
      </c>
      <c r="N308" s="311">
        <f t="shared" si="139"/>
        <v>12.250305066388782</v>
      </c>
      <c r="O308" s="311">
        <f t="shared" si="139"/>
        <v>61.98799999999995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2.7419601863149263</v>
      </c>
      <c r="C315" s="302">
        <v>0.69495218706468631</v>
      </c>
      <c r="D315" s="302">
        <v>0.27631065421068601</v>
      </c>
      <c r="E315" s="302">
        <f>SUM(B315:D315)</f>
        <v>3.7132230275902987</v>
      </c>
      <c r="F315" s="303"/>
      <c r="G315" s="302">
        <v>2.926512922594994</v>
      </c>
      <c r="H315" s="302">
        <v>0.9082764493714276</v>
      </c>
      <c r="I315" s="302">
        <v>0.35171118442351351</v>
      </c>
      <c r="J315" s="302">
        <f>SUM(G315:I315)</f>
        <v>4.1865005563899347</v>
      </c>
      <c r="K315" s="303"/>
      <c r="L315" s="302">
        <v>2.9396796655866799</v>
      </c>
      <c r="M315" s="302">
        <v>1.1003546881149318</v>
      </c>
      <c r="N315" s="302">
        <v>0.40806025639973947</v>
      </c>
      <c r="O315" s="302">
        <f>SUM(L315:N315)</f>
        <v>4.448094610101351</v>
      </c>
    </row>
    <row r="316" spans="1:15" s="236" customFormat="1" x14ac:dyDescent="0.2">
      <c r="A316" s="237" t="str">
        <f>name!E$5</f>
        <v>Professional occupations</v>
      </c>
      <c r="B316" s="302">
        <v>6.5701453758277157</v>
      </c>
      <c r="C316" s="302">
        <v>2.0878132824598721</v>
      </c>
      <c r="D316" s="302">
        <v>0.85067616535124013</v>
      </c>
      <c r="E316" s="302">
        <f t="shared" ref="E316:E323" si="140">SUM(B316:D316)</f>
        <v>9.5086348236388272</v>
      </c>
      <c r="F316" s="303"/>
      <c r="G316" s="302">
        <v>8.0483990936626704</v>
      </c>
      <c r="H316" s="302">
        <v>2.5604209643845288</v>
      </c>
      <c r="I316" s="302">
        <v>0.98129450266873552</v>
      </c>
      <c r="J316" s="302">
        <f t="shared" ref="J316:J318" si="141">SUM(G316:I316)</f>
        <v>11.590114560715934</v>
      </c>
      <c r="K316" s="303"/>
      <c r="L316" s="302">
        <v>9.3225785705281385</v>
      </c>
      <c r="M316" s="302">
        <v>3.4039698319246101</v>
      </c>
      <c r="N316" s="302">
        <v>0.83437883694408221</v>
      </c>
      <c r="O316" s="302">
        <f t="shared" ref="O316:O323" si="142">SUM(L316:N316)</f>
        <v>13.560927239396833</v>
      </c>
    </row>
    <row r="317" spans="1:15" s="236" customFormat="1" x14ac:dyDescent="0.2">
      <c r="A317" s="237" t="str">
        <f>name!E$6</f>
        <v>Associate professional occupations</v>
      </c>
      <c r="B317" s="302">
        <v>7.8055101896588059</v>
      </c>
      <c r="C317" s="302">
        <v>2.2199875804115781</v>
      </c>
      <c r="D317" s="302">
        <v>0.46278354453311488</v>
      </c>
      <c r="E317" s="302">
        <f t="shared" si="140"/>
        <v>10.488281314603499</v>
      </c>
      <c r="F317" s="303"/>
      <c r="G317" s="302">
        <v>8.5785229897206801</v>
      </c>
      <c r="H317" s="302">
        <v>2.2992333473344608</v>
      </c>
      <c r="I317" s="302">
        <v>0.41014905306403371</v>
      </c>
      <c r="J317" s="302">
        <f t="shared" si="141"/>
        <v>11.287905390119175</v>
      </c>
      <c r="K317" s="303"/>
      <c r="L317" s="302">
        <v>9.1746465650588647</v>
      </c>
      <c r="M317" s="302">
        <v>2.7279596588532806</v>
      </c>
      <c r="N317" s="302">
        <v>0.37127370041762425</v>
      </c>
      <c r="O317" s="302">
        <f t="shared" si="142"/>
        <v>12.273879924329769</v>
      </c>
    </row>
    <row r="318" spans="1:15" s="236" customFormat="1" x14ac:dyDescent="0.2">
      <c r="A318" s="237" t="str">
        <f>name!E$7</f>
        <v>Administrative and secretarial occupations</v>
      </c>
      <c r="B318" s="302">
        <v>4.8042510435343804</v>
      </c>
      <c r="C318" s="302">
        <v>5.3619086869343224</v>
      </c>
      <c r="D318" s="302">
        <v>0.15337695275408142</v>
      </c>
      <c r="E318" s="302">
        <f t="shared" si="140"/>
        <v>10.319536683222784</v>
      </c>
      <c r="F318" s="303"/>
      <c r="G318" s="302">
        <v>4.5032518385019769</v>
      </c>
      <c r="H318" s="302">
        <v>4.6920448333057703</v>
      </c>
      <c r="I318" s="302">
        <v>0.12393968495207287</v>
      </c>
      <c r="J318" s="302">
        <f t="shared" si="141"/>
        <v>9.31923635675982</v>
      </c>
      <c r="K318" s="303"/>
      <c r="L318" s="302">
        <v>2.720456305006365</v>
      </c>
      <c r="M318" s="302">
        <v>3.8802698793076718</v>
      </c>
      <c r="N318" s="302">
        <v>0.10370828645658922</v>
      </c>
      <c r="O318" s="302">
        <f t="shared" si="142"/>
        <v>6.704434470770626</v>
      </c>
    </row>
    <row r="319" spans="1:15" s="236" customFormat="1" x14ac:dyDescent="0.2">
      <c r="A319" s="237" t="str">
        <f>name!E$8</f>
        <v>Skilled trades occupations</v>
      </c>
      <c r="B319" s="302">
        <v>0.69781156555023716</v>
      </c>
      <c r="C319" s="302">
        <v>7.8616158246317375E-2</v>
      </c>
      <c r="D319" s="302">
        <v>0.18777622371042996</v>
      </c>
      <c r="E319" s="302">
        <f t="shared" si="140"/>
        <v>0.96420394750698457</v>
      </c>
      <c r="F319" s="303"/>
      <c r="G319" s="302">
        <v>0.5354835775640916</v>
      </c>
      <c r="H319" s="302">
        <v>6.1158389809992157E-2</v>
      </c>
      <c r="I319" s="302">
        <v>0.17382379129025508</v>
      </c>
      <c r="J319" s="302">
        <f>SUM(G319:I319)</f>
        <v>0.77046575866433875</v>
      </c>
      <c r="K319" s="303"/>
      <c r="L319" s="302">
        <v>0.54319172685037687</v>
      </c>
      <c r="M319" s="302">
        <v>0.14077476165761663</v>
      </c>
      <c r="N319" s="302">
        <v>0.20553254897181575</v>
      </c>
      <c r="O319" s="302">
        <f t="shared" si="142"/>
        <v>0.88949903747980918</v>
      </c>
    </row>
    <row r="320" spans="1:15" s="236" customFormat="1" x14ac:dyDescent="0.2">
      <c r="A320" s="237" t="str">
        <f>name!E$9</f>
        <v>Caring, leisure and other service occupations</v>
      </c>
      <c r="B320" s="302">
        <v>1.0433150687091801</v>
      </c>
      <c r="C320" s="302">
        <v>1.267338288922516</v>
      </c>
      <c r="D320" s="302">
        <v>0.15930345936703427</v>
      </c>
      <c r="E320" s="302">
        <f t="shared" si="140"/>
        <v>2.4699568169987303</v>
      </c>
      <c r="F320" s="303"/>
      <c r="G320" s="302">
        <v>0.98639340438533951</v>
      </c>
      <c r="H320" s="302">
        <v>1.1462787588029548</v>
      </c>
      <c r="I320" s="302">
        <v>0.16375962243271946</v>
      </c>
      <c r="J320" s="302">
        <f t="shared" ref="J320:J323" si="143">SUM(G320:I320)</f>
        <v>2.2964317856210137</v>
      </c>
      <c r="K320" s="303"/>
      <c r="L320" s="302">
        <v>1.1066002758350559</v>
      </c>
      <c r="M320" s="302">
        <v>1.2801905145386521</v>
      </c>
      <c r="N320" s="302">
        <v>0.16205334671368385</v>
      </c>
      <c r="O320" s="302">
        <f t="shared" si="142"/>
        <v>2.548844137087392</v>
      </c>
    </row>
    <row r="321" spans="1:15" s="236" customFormat="1" x14ac:dyDescent="0.2">
      <c r="A321" s="237" t="str">
        <f>name!E$10</f>
        <v>Sales and customer service occupations</v>
      </c>
      <c r="B321" s="302">
        <v>0.49853846904870586</v>
      </c>
      <c r="C321" s="302">
        <v>0.50781417370678039</v>
      </c>
      <c r="D321" s="302">
        <v>5.466113224378083E-2</v>
      </c>
      <c r="E321" s="302">
        <f t="shared" si="140"/>
        <v>1.0610137749992672</v>
      </c>
      <c r="F321" s="303"/>
      <c r="G321" s="302">
        <v>0.47201577834060698</v>
      </c>
      <c r="H321" s="302">
        <v>0.48508517093161868</v>
      </c>
      <c r="I321" s="302">
        <v>5.816488663347294E-2</v>
      </c>
      <c r="J321" s="302">
        <f t="shared" si="143"/>
        <v>1.0152658359056985</v>
      </c>
      <c r="K321" s="303"/>
      <c r="L321" s="302">
        <v>0.50261954090641436</v>
      </c>
      <c r="M321" s="302">
        <v>0.63738838463783132</v>
      </c>
      <c r="N321" s="302">
        <v>6.3584768747356357E-2</v>
      </c>
      <c r="O321" s="302">
        <f t="shared" si="142"/>
        <v>1.203592694291602</v>
      </c>
    </row>
    <row r="322" spans="1:15" s="236" customFormat="1" x14ac:dyDescent="0.2">
      <c r="A322" s="237" t="str">
        <f>name!E$11</f>
        <v>Process, plant and machine operatives</v>
      </c>
      <c r="B322" s="302">
        <v>0.4883742370205954</v>
      </c>
      <c r="C322" s="302">
        <v>0.20499605320393444</v>
      </c>
      <c r="D322" s="302">
        <v>2.5227863102686401E-2</v>
      </c>
      <c r="E322" s="302">
        <f t="shared" si="140"/>
        <v>0.71859815332721622</v>
      </c>
      <c r="F322" s="303"/>
      <c r="G322" s="302">
        <v>0.35535501546057652</v>
      </c>
      <c r="H322" s="302">
        <v>0.15104752776788433</v>
      </c>
      <c r="I322" s="302">
        <v>4.6634895074999877E-2</v>
      </c>
      <c r="J322" s="302">
        <f t="shared" si="143"/>
        <v>0.55303743830346075</v>
      </c>
      <c r="K322" s="303"/>
      <c r="L322" s="302">
        <v>0.37321013053736701</v>
      </c>
      <c r="M322" s="302">
        <v>0.21096000678232002</v>
      </c>
      <c r="N322" s="302">
        <v>9.0274373719161846E-2</v>
      </c>
      <c r="O322" s="302">
        <f t="shared" si="142"/>
        <v>0.67444451103884884</v>
      </c>
    </row>
    <row r="323" spans="1:15" s="236" customFormat="1" x14ac:dyDescent="0.2">
      <c r="A323" s="237" t="str">
        <f>name!E$12</f>
        <v>Elementary occupations</v>
      </c>
      <c r="B323" s="302">
        <v>0.77735504445290604</v>
      </c>
      <c r="C323" s="302">
        <v>0.77842129803880256</v>
      </c>
      <c r="D323" s="302">
        <v>3.2775115620635391E-2</v>
      </c>
      <c r="E323" s="302">
        <f t="shared" si="140"/>
        <v>1.5885514581123439</v>
      </c>
      <c r="F323" s="303"/>
      <c r="G323" s="302">
        <v>0.59368972775774065</v>
      </c>
      <c r="H323" s="302">
        <v>0.5476545748241326</v>
      </c>
      <c r="I323" s="302">
        <v>0.22269801493875691</v>
      </c>
      <c r="J323" s="302">
        <f t="shared" si="143"/>
        <v>1.3640423175206302</v>
      </c>
      <c r="K323" s="303"/>
      <c r="L323" s="302">
        <v>0.51827341413906447</v>
      </c>
      <c r="M323" s="302">
        <v>0.4704647933057538</v>
      </c>
      <c r="N323" s="302">
        <v>0.43054516805887677</v>
      </c>
      <c r="O323" s="302">
        <f t="shared" si="142"/>
        <v>1.4192833755036951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25.427261180117455</v>
      </c>
      <c r="C325" s="311">
        <f t="shared" ref="C325:E325" si="144">SUM(C315:C323)</f>
        <v>13.201847708988812</v>
      </c>
      <c r="D325" s="311">
        <f t="shared" si="144"/>
        <v>2.2028911108936886</v>
      </c>
      <c r="E325" s="311">
        <f t="shared" si="144"/>
        <v>40.831999999999951</v>
      </c>
      <c r="F325" s="311"/>
      <c r="G325" s="311">
        <f t="shared" ref="G325:J325" si="145">SUM(G315:G323)</f>
        <v>26.999624347988679</v>
      </c>
      <c r="H325" s="311">
        <f t="shared" si="145"/>
        <v>12.851200016532772</v>
      </c>
      <c r="I325" s="311">
        <f t="shared" si="145"/>
        <v>2.5321756354785596</v>
      </c>
      <c r="J325" s="311">
        <f t="shared" si="145"/>
        <v>42.383000000000003</v>
      </c>
      <c r="K325" s="311"/>
      <c r="L325" s="311">
        <f t="shared" ref="L325:O325" si="146">SUM(L315:L323)</f>
        <v>27.201256194448327</v>
      </c>
      <c r="M325" s="311">
        <f t="shared" si="146"/>
        <v>13.852332519122669</v>
      </c>
      <c r="N325" s="311">
        <f t="shared" si="146"/>
        <v>2.6694112864289297</v>
      </c>
      <c r="O325" s="311">
        <f t="shared" si="146"/>
        <v>43.722999999999928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0.93868972626950553</v>
      </c>
      <c r="C332" s="302">
        <v>0.49315086263101465</v>
      </c>
      <c r="D332" s="302">
        <v>0.4690301907758419</v>
      </c>
      <c r="E332" s="302">
        <f>SUM(B332:D332)</f>
        <v>1.900870779676362</v>
      </c>
      <c r="F332" s="303"/>
      <c r="G332" s="302">
        <v>0.91659819982637536</v>
      </c>
      <c r="H332" s="302">
        <v>0.64411425325846339</v>
      </c>
      <c r="I332" s="302">
        <v>0.40436748152261015</v>
      </c>
      <c r="J332" s="302">
        <f>SUM(G332:I332)</f>
        <v>1.9650799346074488</v>
      </c>
      <c r="K332" s="303"/>
      <c r="L332" s="302">
        <v>0.97263071768592924</v>
      </c>
      <c r="M332" s="302">
        <v>0.78620883535688513</v>
      </c>
      <c r="N332" s="302">
        <v>0.42334982174600988</v>
      </c>
      <c r="O332" s="302">
        <f>SUM(L332:N332)</f>
        <v>2.1821893747888241</v>
      </c>
    </row>
    <row r="333" spans="1:15" s="236" customFormat="1" x14ac:dyDescent="0.2">
      <c r="A333" s="237" t="str">
        <f>name!E$5</f>
        <v>Professional occupations</v>
      </c>
      <c r="B333" s="302">
        <v>21.024418944217867</v>
      </c>
      <c r="C333" s="302">
        <v>14.107601451148751</v>
      </c>
      <c r="D333" s="302">
        <v>3.5813768262547683</v>
      </c>
      <c r="E333" s="302">
        <f t="shared" ref="E333:E340" si="147">SUM(B333:D333)</f>
        <v>38.713397221621385</v>
      </c>
      <c r="F333" s="303"/>
      <c r="G333" s="302">
        <v>21.95676725642322</v>
      </c>
      <c r="H333" s="302">
        <v>15.590118712668442</v>
      </c>
      <c r="I333" s="302">
        <v>3.7654542578309345</v>
      </c>
      <c r="J333" s="302">
        <f t="shared" ref="J333:J335" si="148">SUM(G333:I333)</f>
        <v>41.312340226922593</v>
      </c>
      <c r="K333" s="303"/>
      <c r="L333" s="302">
        <v>24.30526356382763</v>
      </c>
      <c r="M333" s="302">
        <v>19.545604988424916</v>
      </c>
      <c r="N333" s="302">
        <v>4.0128988056114547</v>
      </c>
      <c r="O333" s="302">
        <f t="shared" ref="O333:O340" si="149">SUM(L333:N333)</f>
        <v>47.863767357864006</v>
      </c>
    </row>
    <row r="334" spans="1:15" s="236" customFormat="1" x14ac:dyDescent="0.2">
      <c r="A334" s="237" t="str">
        <f>name!E$6</f>
        <v>Associate professional occupations</v>
      </c>
      <c r="B334" s="302">
        <v>2.018326006468544</v>
      </c>
      <c r="C334" s="302">
        <v>2.6135153606482073</v>
      </c>
      <c r="D334" s="302">
        <v>1.5119162242403874</v>
      </c>
      <c r="E334" s="302">
        <f t="shared" si="147"/>
        <v>6.1437575913571383</v>
      </c>
      <c r="F334" s="303"/>
      <c r="G334" s="302">
        <v>2.0945921828408909</v>
      </c>
      <c r="H334" s="302">
        <v>2.8855421495212257</v>
      </c>
      <c r="I334" s="302">
        <v>1.102909308486022</v>
      </c>
      <c r="J334" s="302">
        <f t="shared" si="148"/>
        <v>6.0830436408481381</v>
      </c>
      <c r="K334" s="303"/>
      <c r="L334" s="302">
        <v>1.9532311284902426</v>
      </c>
      <c r="M334" s="302">
        <v>2.9744595160403766</v>
      </c>
      <c r="N334" s="302">
        <v>1.1621456886423371</v>
      </c>
      <c r="O334" s="302">
        <f t="shared" si="149"/>
        <v>6.0898363331729559</v>
      </c>
    </row>
    <row r="335" spans="1:15" s="236" customFormat="1" x14ac:dyDescent="0.2">
      <c r="A335" s="237" t="str">
        <f>name!E$7</f>
        <v>Administrative and secretarial occupations</v>
      </c>
      <c r="B335" s="302">
        <v>1.1432251161470304</v>
      </c>
      <c r="C335" s="302">
        <v>2.6303738088451083</v>
      </c>
      <c r="D335" s="302">
        <v>0.16201020023841536</v>
      </c>
      <c r="E335" s="302">
        <f t="shared" si="147"/>
        <v>3.9356091252305538</v>
      </c>
      <c r="F335" s="303"/>
      <c r="G335" s="302">
        <v>0.98828537147758111</v>
      </c>
      <c r="H335" s="302">
        <v>2.3472787338687313</v>
      </c>
      <c r="I335" s="302">
        <v>0.13705815995265916</v>
      </c>
      <c r="J335" s="302">
        <f t="shared" si="148"/>
        <v>3.4726222652989716</v>
      </c>
      <c r="K335" s="303"/>
      <c r="L335" s="302">
        <v>0.56578679378127461</v>
      </c>
      <c r="M335" s="302">
        <v>1.0238865766092262</v>
      </c>
      <c r="N335" s="302">
        <v>8.975080016456502E-2</v>
      </c>
      <c r="O335" s="302">
        <f t="shared" si="149"/>
        <v>1.6794241705550659</v>
      </c>
    </row>
    <row r="336" spans="1:15" s="236" customFormat="1" x14ac:dyDescent="0.2">
      <c r="A336" s="237" t="str">
        <f>name!E$8</f>
        <v>Skilled trades occupations</v>
      </c>
      <c r="B336" s="302">
        <v>0.57273172624553914</v>
      </c>
      <c r="C336" s="302">
        <v>0.41298991877823232</v>
      </c>
      <c r="D336" s="302">
        <v>9.3109783303714735E-2</v>
      </c>
      <c r="E336" s="302">
        <f t="shared" si="147"/>
        <v>1.0788314283274862</v>
      </c>
      <c r="F336" s="303"/>
      <c r="G336" s="302">
        <v>0.40308728330900406</v>
      </c>
      <c r="H336" s="302">
        <v>0.28776083692402837</v>
      </c>
      <c r="I336" s="302">
        <v>7.0982631196940787E-2</v>
      </c>
      <c r="J336" s="302">
        <f>SUM(G336:I336)</f>
        <v>0.76183075142997325</v>
      </c>
      <c r="K336" s="303"/>
      <c r="L336" s="302">
        <v>0.28939073059597659</v>
      </c>
      <c r="M336" s="302">
        <v>0.15167835198579138</v>
      </c>
      <c r="N336" s="302">
        <v>0.13296972305334306</v>
      </c>
      <c r="O336" s="302">
        <f t="shared" si="149"/>
        <v>0.574038805635111</v>
      </c>
    </row>
    <row r="337" spans="1:15" s="236" customFormat="1" x14ac:dyDescent="0.2">
      <c r="A337" s="237" t="str">
        <f>name!E$9</f>
        <v>Caring, leisure and other service occupations</v>
      </c>
      <c r="B337" s="302">
        <v>6.0772701305956947</v>
      </c>
      <c r="C337" s="302">
        <v>11.143506632299964</v>
      </c>
      <c r="D337" s="302">
        <v>0.40031761201224003</v>
      </c>
      <c r="E337" s="302">
        <f t="shared" si="147"/>
        <v>17.621094374907901</v>
      </c>
      <c r="F337" s="303"/>
      <c r="G337" s="302">
        <v>5.5679868817968945</v>
      </c>
      <c r="H337" s="302">
        <v>10.599003666953598</v>
      </c>
      <c r="I337" s="302">
        <v>0.43913114350573357</v>
      </c>
      <c r="J337" s="302">
        <f t="shared" ref="J337:J340" si="150">SUM(G337:I337)</f>
        <v>16.606121692256224</v>
      </c>
      <c r="K337" s="303"/>
      <c r="L337" s="302">
        <v>7.0515131754964191</v>
      </c>
      <c r="M337" s="302">
        <v>10.524211997985399</v>
      </c>
      <c r="N337" s="302">
        <v>0.69558991711622409</v>
      </c>
      <c r="O337" s="302">
        <f t="shared" si="149"/>
        <v>18.271315090598041</v>
      </c>
    </row>
    <row r="338" spans="1:15" s="236" customFormat="1" x14ac:dyDescent="0.2">
      <c r="A338" s="237" t="str">
        <f>name!E$10</f>
        <v>Sales and customer service occupations</v>
      </c>
      <c r="B338" s="302">
        <v>0.12376285277339719</v>
      </c>
      <c r="C338" s="302">
        <v>0.21484070111738082</v>
      </c>
      <c r="D338" s="302">
        <v>7.8263754340204786E-2</v>
      </c>
      <c r="E338" s="302">
        <f t="shared" si="147"/>
        <v>0.41686730823098278</v>
      </c>
      <c r="F338" s="303"/>
      <c r="G338" s="302">
        <v>0.10692063941871029</v>
      </c>
      <c r="H338" s="302">
        <v>0.19352577285031647</v>
      </c>
      <c r="I338" s="302">
        <v>4.4634774044865579E-2</v>
      </c>
      <c r="J338" s="302">
        <f t="shared" si="150"/>
        <v>0.34508118631389234</v>
      </c>
      <c r="K338" s="303"/>
      <c r="L338" s="302">
        <v>0.11536217749724775</v>
      </c>
      <c r="M338" s="302">
        <v>0.1651612802517726</v>
      </c>
      <c r="N338" s="302">
        <v>5.1356142982683747E-2</v>
      </c>
      <c r="O338" s="302">
        <f t="shared" si="149"/>
        <v>0.33187960073170408</v>
      </c>
    </row>
    <row r="339" spans="1:15" s="236" customFormat="1" x14ac:dyDescent="0.2">
      <c r="A339" s="237" t="str">
        <f>name!E$11</f>
        <v>Process, plant and machine operatives</v>
      </c>
      <c r="B339" s="302">
        <v>9.6999807753375272E-2</v>
      </c>
      <c r="C339" s="302">
        <v>0.19225951726854654</v>
      </c>
      <c r="D339" s="302">
        <v>1.0499763946357121</v>
      </c>
      <c r="E339" s="302">
        <f t="shared" si="147"/>
        <v>1.3392357196576339</v>
      </c>
      <c r="F339" s="303"/>
      <c r="G339" s="302">
        <v>6.7479432905825032E-2</v>
      </c>
      <c r="H339" s="302">
        <v>0.13500465707373768</v>
      </c>
      <c r="I339" s="302">
        <v>0.71404905582989608</v>
      </c>
      <c r="J339" s="302">
        <f t="shared" si="150"/>
        <v>0.91653314580945877</v>
      </c>
      <c r="K339" s="303"/>
      <c r="L339" s="302">
        <v>7.5199106796429285E-2</v>
      </c>
      <c r="M339" s="302">
        <v>0.15030528837331572</v>
      </c>
      <c r="N339" s="302">
        <v>0.77413976406639196</v>
      </c>
      <c r="O339" s="302">
        <f t="shared" si="149"/>
        <v>0.99964415923613692</v>
      </c>
    </row>
    <row r="340" spans="1:15" s="236" customFormat="1" x14ac:dyDescent="0.2">
      <c r="A340" s="237" t="str">
        <f>name!E$12</f>
        <v>Elementary occupations</v>
      </c>
      <c r="B340" s="302">
        <v>0.78767155510532261</v>
      </c>
      <c r="C340" s="302">
        <v>4.1367881705451577</v>
      </c>
      <c r="D340" s="302">
        <v>2.0876725340167115E-2</v>
      </c>
      <c r="E340" s="302">
        <f t="shared" si="147"/>
        <v>4.9453364509906477</v>
      </c>
      <c r="F340" s="303"/>
      <c r="G340" s="302">
        <v>0.62920737043557595</v>
      </c>
      <c r="H340" s="302">
        <v>3.0209805651460919</v>
      </c>
      <c r="I340" s="302">
        <v>8.1592209316257904E-3</v>
      </c>
      <c r="J340" s="302">
        <f t="shared" si="150"/>
        <v>3.6583471565132939</v>
      </c>
      <c r="K340" s="303"/>
      <c r="L340" s="302">
        <v>0.85051094684508455</v>
      </c>
      <c r="M340" s="302">
        <v>1.2673757883304055</v>
      </c>
      <c r="N340" s="302">
        <v>1.3018372242642004E-2</v>
      </c>
      <c r="O340" s="302">
        <f t="shared" si="149"/>
        <v>2.130905107418132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32.783095865576271</v>
      </c>
      <c r="C342" s="311">
        <f t="shared" ref="C342:E342" si="151">SUM(C332:C340)</f>
        <v>35.945026423282364</v>
      </c>
      <c r="D342" s="311">
        <f t="shared" si="151"/>
        <v>7.366877711141453</v>
      </c>
      <c r="E342" s="311">
        <f t="shared" si="151"/>
        <v>76.095000000000084</v>
      </c>
      <c r="F342" s="311"/>
      <c r="G342" s="311">
        <f t="shared" ref="G342:J342" si="152">SUM(G332:G340)</f>
        <v>32.730924618434074</v>
      </c>
      <c r="H342" s="311">
        <f t="shared" si="152"/>
        <v>35.703329348264631</v>
      </c>
      <c r="I342" s="311">
        <f t="shared" si="152"/>
        <v>6.6867460333012874</v>
      </c>
      <c r="J342" s="311">
        <f t="shared" si="152"/>
        <v>75.120999999999981</v>
      </c>
      <c r="K342" s="311"/>
      <c r="L342" s="311">
        <f t="shared" ref="L342:O342" si="153">SUM(L332:L340)</f>
        <v>36.178888341016233</v>
      </c>
      <c r="M342" s="311">
        <f t="shared" si="153"/>
        <v>36.588892623358085</v>
      </c>
      <c r="N342" s="311">
        <f t="shared" si="153"/>
        <v>7.3552190356256508</v>
      </c>
      <c r="O342" s="311">
        <f t="shared" si="153"/>
        <v>80.12299999999999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3.2232156192830734</v>
      </c>
      <c r="C349" s="302">
        <v>1.5243301444254418</v>
      </c>
      <c r="D349" s="302">
        <v>0.92840190363201813</v>
      </c>
      <c r="E349" s="302">
        <f>SUM(B349:D349)</f>
        <v>5.6759476673405338</v>
      </c>
      <c r="F349" s="303"/>
      <c r="G349" s="302">
        <v>3.0789497179411716</v>
      </c>
      <c r="H349" s="302">
        <v>1.7616472066709064</v>
      </c>
      <c r="I349" s="302">
        <v>1.0630848374142492</v>
      </c>
      <c r="J349" s="302">
        <f>SUM(G349:I349)</f>
        <v>5.9036817620263271</v>
      </c>
      <c r="K349" s="303"/>
      <c r="L349" s="302">
        <v>4.1256552040296262</v>
      </c>
      <c r="M349" s="302">
        <v>2.4828032729347589</v>
      </c>
      <c r="N349" s="302">
        <v>1.2625869200794302</v>
      </c>
      <c r="O349" s="302">
        <f>SUM(L349:N349)</f>
        <v>7.8710453970438152</v>
      </c>
    </row>
    <row r="350" spans="1:15" s="236" customFormat="1" x14ac:dyDescent="0.2">
      <c r="A350" s="237" t="str">
        <f>name!E$5</f>
        <v>Professional occupations</v>
      </c>
      <c r="B350" s="302">
        <v>22.018536317863873</v>
      </c>
      <c r="C350" s="302">
        <v>13.292582902587245</v>
      </c>
      <c r="D350" s="302">
        <v>4.9969808074810045</v>
      </c>
      <c r="E350" s="302">
        <f t="shared" ref="E350:E357" si="154">SUM(B350:D350)</f>
        <v>40.30810002793212</v>
      </c>
      <c r="F350" s="303"/>
      <c r="G350" s="302">
        <v>22.669197438637301</v>
      </c>
      <c r="H350" s="302">
        <v>13.665197991541008</v>
      </c>
      <c r="I350" s="302">
        <v>4.675632594642571</v>
      </c>
      <c r="J350" s="302">
        <f t="shared" ref="J350:J352" si="155">SUM(G350:I350)</f>
        <v>41.010028024820883</v>
      </c>
      <c r="K350" s="303"/>
      <c r="L350" s="302">
        <v>31.607718455591066</v>
      </c>
      <c r="M350" s="302">
        <v>18.252964270843531</v>
      </c>
      <c r="N350" s="302">
        <v>5.8265859688596322</v>
      </c>
      <c r="O350" s="302">
        <f t="shared" ref="O350:O357" si="156">SUM(L350:N350)</f>
        <v>55.687268695294229</v>
      </c>
    </row>
    <row r="351" spans="1:15" s="236" customFormat="1" x14ac:dyDescent="0.2">
      <c r="A351" s="237" t="str">
        <f>name!E$6</f>
        <v>Associate professional occupations</v>
      </c>
      <c r="B351" s="302">
        <v>8.3065115120869883</v>
      </c>
      <c r="C351" s="302">
        <v>6.9327067409926606</v>
      </c>
      <c r="D351" s="302">
        <v>2.2616510891007517</v>
      </c>
      <c r="E351" s="302">
        <f t="shared" si="154"/>
        <v>17.500869342180401</v>
      </c>
      <c r="F351" s="303"/>
      <c r="G351" s="302">
        <v>8.2967075660161438</v>
      </c>
      <c r="H351" s="302">
        <v>7.017126761288984</v>
      </c>
      <c r="I351" s="302">
        <v>1.5199064363414845</v>
      </c>
      <c r="J351" s="302">
        <f t="shared" si="155"/>
        <v>16.83374076364661</v>
      </c>
      <c r="K351" s="303"/>
      <c r="L351" s="302">
        <v>10.306109721049623</v>
      </c>
      <c r="M351" s="302">
        <v>8.1848570155267932</v>
      </c>
      <c r="N351" s="302">
        <v>2.1894688339734034</v>
      </c>
      <c r="O351" s="302">
        <f t="shared" si="156"/>
        <v>20.680435570549822</v>
      </c>
    </row>
    <row r="352" spans="1:15" s="236" customFormat="1" x14ac:dyDescent="0.2">
      <c r="A352" s="237" t="str">
        <f>name!E$7</f>
        <v>Administrative and secretarial occupations</v>
      </c>
      <c r="B352" s="302">
        <v>4.0456185409898087</v>
      </c>
      <c r="C352" s="302">
        <v>6.4579112185561227</v>
      </c>
      <c r="D352" s="302">
        <v>0.46720934909637563</v>
      </c>
      <c r="E352" s="302">
        <f t="shared" si="154"/>
        <v>10.970739108642306</v>
      </c>
      <c r="F352" s="303"/>
      <c r="G352" s="302">
        <v>3.4355487642153029</v>
      </c>
      <c r="H352" s="302">
        <v>5.0662394465452181</v>
      </c>
      <c r="I352" s="302">
        <v>0.25058416004084783</v>
      </c>
      <c r="J352" s="302">
        <f t="shared" si="155"/>
        <v>8.7523723708013694</v>
      </c>
      <c r="K352" s="303"/>
      <c r="L352" s="302">
        <v>3.0901666053414587</v>
      </c>
      <c r="M352" s="302">
        <v>2.4540558782559114</v>
      </c>
      <c r="N352" s="302">
        <v>0.19579839758308867</v>
      </c>
      <c r="O352" s="302">
        <f t="shared" si="156"/>
        <v>5.7400208811804587</v>
      </c>
    </row>
    <row r="353" spans="1:15" s="236" customFormat="1" x14ac:dyDescent="0.2">
      <c r="A353" s="237" t="str">
        <f>name!E$8</f>
        <v>Skilled trades occupations</v>
      </c>
      <c r="B353" s="302">
        <v>0.58120926940890238</v>
      </c>
      <c r="C353" s="302">
        <v>0.76746813256197877</v>
      </c>
      <c r="D353" s="302">
        <v>0.37172438932120877</v>
      </c>
      <c r="E353" s="302">
        <f t="shared" si="154"/>
        <v>1.7204017912920899</v>
      </c>
      <c r="F353" s="303"/>
      <c r="G353" s="302">
        <v>0.38986595653323203</v>
      </c>
      <c r="H353" s="302">
        <v>0.47585514204909357</v>
      </c>
      <c r="I353" s="302">
        <v>0.36863632938615892</v>
      </c>
      <c r="J353" s="302">
        <f>SUM(G353:I353)</f>
        <v>1.2343574279684846</v>
      </c>
      <c r="K353" s="303"/>
      <c r="L353" s="302">
        <v>0.29153405117553877</v>
      </c>
      <c r="M353" s="302">
        <v>0.44805753894187844</v>
      </c>
      <c r="N353" s="302">
        <v>0.42712924988618878</v>
      </c>
      <c r="O353" s="302">
        <f t="shared" si="156"/>
        <v>1.166720840003606</v>
      </c>
    </row>
    <row r="354" spans="1:15" s="236" customFormat="1" x14ac:dyDescent="0.2">
      <c r="A354" s="237" t="str">
        <f>name!E$9</f>
        <v>Caring, leisure and other service occupations</v>
      </c>
      <c r="B354" s="302">
        <v>18.3426610573697</v>
      </c>
      <c r="C354" s="302">
        <v>23.812745366067418</v>
      </c>
      <c r="D354" s="302">
        <v>4.4798682572160438</v>
      </c>
      <c r="E354" s="302">
        <f t="shared" si="154"/>
        <v>46.635274680653154</v>
      </c>
      <c r="F354" s="303"/>
      <c r="G354" s="302">
        <v>16.766613274994707</v>
      </c>
      <c r="H354" s="302">
        <v>20.123497080410402</v>
      </c>
      <c r="I354" s="302">
        <v>3.3885977697343161</v>
      </c>
      <c r="J354" s="302">
        <f t="shared" ref="J354:J357" si="157">SUM(G354:I354)</f>
        <v>40.278708125139431</v>
      </c>
      <c r="K354" s="303"/>
      <c r="L354" s="302">
        <v>21.659884535948443</v>
      </c>
      <c r="M354" s="302">
        <v>24.204652392486462</v>
      </c>
      <c r="N354" s="302">
        <v>4.5195517546312161</v>
      </c>
      <c r="O354" s="302">
        <f t="shared" si="156"/>
        <v>50.384088683066118</v>
      </c>
    </row>
    <row r="355" spans="1:15" s="236" customFormat="1" x14ac:dyDescent="0.2">
      <c r="A355" s="237" t="str">
        <f>name!E$10</f>
        <v>Sales and customer service occupations</v>
      </c>
      <c r="B355" s="302">
        <v>0.65655958382334367</v>
      </c>
      <c r="C355" s="302">
        <v>0.85523905373032771</v>
      </c>
      <c r="D355" s="302">
        <v>0.1780000580422591</v>
      </c>
      <c r="E355" s="302">
        <f t="shared" si="154"/>
        <v>1.6897986955959305</v>
      </c>
      <c r="F355" s="303"/>
      <c r="G355" s="302">
        <v>0.55091408009565324</v>
      </c>
      <c r="H355" s="302">
        <v>0.67181836956991037</v>
      </c>
      <c r="I355" s="302">
        <v>0.10061062234179838</v>
      </c>
      <c r="J355" s="302">
        <f t="shared" si="157"/>
        <v>1.323343072007362</v>
      </c>
      <c r="K355" s="303"/>
      <c r="L355" s="302">
        <v>0.70409892426713838</v>
      </c>
      <c r="M355" s="302">
        <v>0.79467434047024421</v>
      </c>
      <c r="N355" s="302">
        <v>0.14549451929085042</v>
      </c>
      <c r="O355" s="302">
        <f t="shared" si="156"/>
        <v>1.6442677840282329</v>
      </c>
    </row>
    <row r="356" spans="1:15" s="236" customFormat="1" x14ac:dyDescent="0.2">
      <c r="A356" s="237" t="str">
        <f>name!E$11</f>
        <v>Process, plant and machine operatives</v>
      </c>
      <c r="B356" s="302">
        <v>0.18243442156108422</v>
      </c>
      <c r="C356" s="302">
        <v>0.7178952371930335</v>
      </c>
      <c r="D356" s="302">
        <v>7.0373823720847342E-2</v>
      </c>
      <c r="E356" s="302">
        <f t="shared" si="154"/>
        <v>0.97070348247496507</v>
      </c>
      <c r="F356" s="303"/>
      <c r="G356" s="302">
        <v>0.11864023873518914</v>
      </c>
      <c r="H356" s="302">
        <v>0.48421495326857583</v>
      </c>
      <c r="I356" s="302">
        <v>7.5009672148530188E-2</v>
      </c>
      <c r="J356" s="302">
        <f t="shared" si="157"/>
        <v>0.67786486415229519</v>
      </c>
      <c r="K356" s="303"/>
      <c r="L356" s="302">
        <v>8.3114708621548058E-2</v>
      </c>
      <c r="M356" s="302">
        <v>0.51524794117123618</v>
      </c>
      <c r="N356" s="302">
        <v>7.5339343599160141E-2</v>
      </c>
      <c r="O356" s="302">
        <f t="shared" si="156"/>
        <v>0.67370199339194436</v>
      </c>
    </row>
    <row r="357" spans="1:15" s="236" customFormat="1" x14ac:dyDescent="0.2">
      <c r="A357" s="237" t="str">
        <f>name!E$12</f>
        <v>Elementary occupations</v>
      </c>
      <c r="B357" s="302">
        <v>0.94989129163851704</v>
      </c>
      <c r="C357" s="302">
        <v>3.2517344237431742</v>
      </c>
      <c r="D357" s="302">
        <v>0.20753948850666751</v>
      </c>
      <c r="E357" s="302">
        <f t="shared" si="154"/>
        <v>4.4091652038883593</v>
      </c>
      <c r="F357" s="303"/>
      <c r="G357" s="302">
        <v>0.70220581600114518</v>
      </c>
      <c r="H357" s="302">
        <v>2.0265652633712223</v>
      </c>
      <c r="I357" s="302">
        <v>8.8132510064756697E-2</v>
      </c>
      <c r="J357" s="302">
        <f t="shared" si="157"/>
        <v>2.8169035894371239</v>
      </c>
      <c r="K357" s="303"/>
      <c r="L357" s="302">
        <v>0.8685389401120629</v>
      </c>
      <c r="M357" s="302">
        <v>0.88691624169922079</v>
      </c>
      <c r="N357" s="302">
        <v>0.25099497363047379</v>
      </c>
      <c r="O357" s="302">
        <f t="shared" si="156"/>
        <v>2.0064501554417578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58.306637614025291</v>
      </c>
      <c r="C359" s="311">
        <f t="shared" ref="C359:E359" si="158">SUM(C349:C357)</f>
        <v>57.612613219857408</v>
      </c>
      <c r="D359" s="311">
        <f t="shared" si="158"/>
        <v>13.961749166117176</v>
      </c>
      <c r="E359" s="311">
        <f t="shared" si="158"/>
        <v>129.88099999999983</v>
      </c>
      <c r="F359" s="311"/>
      <c r="G359" s="311">
        <f t="shared" ref="G359:J359" si="159">SUM(G349:G357)</f>
        <v>56.008642853169846</v>
      </c>
      <c r="H359" s="311">
        <f t="shared" si="159"/>
        <v>51.292162214715326</v>
      </c>
      <c r="I359" s="311">
        <f t="shared" si="159"/>
        <v>11.530194932114714</v>
      </c>
      <c r="J359" s="311">
        <f t="shared" si="159"/>
        <v>118.83099999999989</v>
      </c>
      <c r="K359" s="311"/>
      <c r="L359" s="311">
        <f t="shared" ref="L359:O359" si="160">SUM(L349:L357)</f>
        <v>72.736821146136506</v>
      </c>
      <c r="M359" s="311">
        <f t="shared" si="160"/>
        <v>58.224228892330032</v>
      </c>
      <c r="N359" s="311">
        <f t="shared" si="160"/>
        <v>14.892949961533443</v>
      </c>
      <c r="O359" s="311">
        <f t="shared" si="160"/>
        <v>145.85400000000001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1.0549141543532099</v>
      </c>
      <c r="C366" s="302">
        <v>0.29767248236469024</v>
      </c>
      <c r="D366" s="302">
        <v>0.82584153729780752</v>
      </c>
      <c r="E366" s="302">
        <f>SUM(B366:D366)</f>
        <v>2.1784281740157079</v>
      </c>
      <c r="F366" s="303"/>
      <c r="G366" s="302">
        <v>1.0839503257557122</v>
      </c>
      <c r="H366" s="302">
        <v>0.42990627722824243</v>
      </c>
      <c r="I366" s="302">
        <v>0.76969307045690172</v>
      </c>
      <c r="J366" s="302">
        <f>SUM(G366:I366)</f>
        <v>2.2835496734408562</v>
      </c>
      <c r="K366" s="303"/>
      <c r="L366" s="302">
        <v>1.5015508061116902</v>
      </c>
      <c r="M366" s="302">
        <v>0.80736654000783348</v>
      </c>
      <c r="N366" s="302">
        <v>1.1645103903350511</v>
      </c>
      <c r="O366" s="302">
        <f>SUM(L366:N366)</f>
        <v>3.4734277364545747</v>
      </c>
    </row>
    <row r="367" spans="1:15" s="236" customFormat="1" x14ac:dyDescent="0.2">
      <c r="A367" s="237" t="str">
        <f>name!E$5</f>
        <v>Professional occupations</v>
      </c>
      <c r="B367" s="302">
        <v>1.5176023753446044</v>
      </c>
      <c r="C367" s="302">
        <v>0.78581421149759811</v>
      </c>
      <c r="D367" s="302">
        <v>1.6377440172727633</v>
      </c>
      <c r="E367" s="302">
        <f t="shared" ref="E367:E374" si="161">SUM(B367:D367)</f>
        <v>3.941160604114966</v>
      </c>
      <c r="F367" s="303"/>
      <c r="G367" s="302">
        <v>1.5986748636419248</v>
      </c>
      <c r="H367" s="302">
        <v>1.1231042274125105</v>
      </c>
      <c r="I367" s="302">
        <v>1.3957571382801635</v>
      </c>
      <c r="J367" s="302">
        <f t="shared" ref="J367:J369" si="162">SUM(G367:I367)</f>
        <v>4.1175362293345987</v>
      </c>
      <c r="K367" s="303"/>
      <c r="L367" s="302">
        <v>2.2849225658458674</v>
      </c>
      <c r="M367" s="302">
        <v>1.9784372002542827</v>
      </c>
      <c r="N367" s="302">
        <v>1.6164835609675887</v>
      </c>
      <c r="O367" s="302">
        <f t="shared" ref="O367:O374" si="163">SUM(L367:N367)</f>
        <v>5.8798433270677384</v>
      </c>
    </row>
    <row r="368" spans="1:15" s="236" customFormat="1" x14ac:dyDescent="0.2">
      <c r="A368" s="237" t="str">
        <f>name!E$6</f>
        <v>Associate professional occupations</v>
      </c>
      <c r="B368" s="302">
        <v>1.6017381220962275</v>
      </c>
      <c r="C368" s="302">
        <v>1.5663238087035052</v>
      </c>
      <c r="D368" s="302">
        <v>5.4640908398176267</v>
      </c>
      <c r="E368" s="302">
        <f t="shared" si="161"/>
        <v>8.6321527706173597</v>
      </c>
      <c r="F368" s="303"/>
      <c r="G368" s="302">
        <v>1.6169766013345739</v>
      </c>
      <c r="H368" s="302">
        <v>1.7753212510539169</v>
      </c>
      <c r="I368" s="302">
        <v>4.7817116698226991</v>
      </c>
      <c r="J368" s="302">
        <f t="shared" si="162"/>
        <v>8.1740095222111897</v>
      </c>
      <c r="K368" s="303"/>
      <c r="L368" s="302">
        <v>1.9619760994586495</v>
      </c>
      <c r="M368" s="302">
        <v>2.6977112794002784</v>
      </c>
      <c r="N368" s="302">
        <v>6.3785882603488453</v>
      </c>
      <c r="O368" s="302">
        <f t="shared" si="163"/>
        <v>11.038275639207773</v>
      </c>
    </row>
    <row r="369" spans="1:15" s="236" customFormat="1" x14ac:dyDescent="0.2">
      <c r="A369" s="237" t="str">
        <f>name!E$7</f>
        <v>Administrative and secretarial occupations</v>
      </c>
      <c r="B369" s="302">
        <v>0.89895961887896847</v>
      </c>
      <c r="C369" s="302">
        <v>1.6268971248417441</v>
      </c>
      <c r="D369" s="302">
        <v>0.16231176702479863</v>
      </c>
      <c r="E369" s="302">
        <f t="shared" si="161"/>
        <v>2.6881685107455113</v>
      </c>
      <c r="F369" s="303"/>
      <c r="G369" s="302">
        <v>0.64096881988190879</v>
      </c>
      <c r="H369" s="302">
        <v>1.5037724132576922</v>
      </c>
      <c r="I369" s="302">
        <v>0.12063295675035642</v>
      </c>
      <c r="J369" s="302">
        <f t="shared" si="162"/>
        <v>2.2653741898899571</v>
      </c>
      <c r="K369" s="303"/>
      <c r="L369" s="302">
        <v>0.69080080080146111</v>
      </c>
      <c r="M369" s="302">
        <v>1.5417423123364027</v>
      </c>
      <c r="N369" s="302">
        <v>0.14271452647202262</v>
      </c>
      <c r="O369" s="302">
        <f t="shared" si="163"/>
        <v>2.3752576396098863</v>
      </c>
    </row>
    <row r="370" spans="1:15" s="236" customFormat="1" x14ac:dyDescent="0.2">
      <c r="A370" s="237" t="str">
        <f>name!E$8</f>
        <v>Skilled trades occupations</v>
      </c>
      <c r="B370" s="302">
        <v>0.91133084764274019</v>
      </c>
      <c r="C370" s="302">
        <v>0.37754373974768851</v>
      </c>
      <c r="D370" s="302">
        <v>0.95773266633572274</v>
      </c>
      <c r="E370" s="302">
        <f t="shared" si="161"/>
        <v>2.2466072537261512</v>
      </c>
      <c r="F370" s="303"/>
      <c r="G370" s="302">
        <v>0.82155802615332252</v>
      </c>
      <c r="H370" s="302">
        <v>0.3269063224278223</v>
      </c>
      <c r="I370" s="302">
        <v>0.71186489631149297</v>
      </c>
      <c r="J370" s="302">
        <f>SUM(G370:I370)</f>
        <v>1.8603292448926378</v>
      </c>
      <c r="K370" s="303"/>
      <c r="L370" s="302">
        <v>0.82855242821244024</v>
      </c>
      <c r="M370" s="302">
        <v>0.63002606160565444</v>
      </c>
      <c r="N370" s="302">
        <v>0.95325049507929061</v>
      </c>
      <c r="O370" s="302">
        <f t="shared" si="163"/>
        <v>2.4118289848973853</v>
      </c>
    </row>
    <row r="371" spans="1:15" s="236" customFormat="1" x14ac:dyDescent="0.2">
      <c r="A371" s="237" t="str">
        <f>name!E$9</f>
        <v>Caring, leisure and other service occupations</v>
      </c>
      <c r="B371" s="302">
        <v>1.1074214789309271</v>
      </c>
      <c r="C371" s="302">
        <v>1.6089518082905485</v>
      </c>
      <c r="D371" s="302">
        <v>0.35330583313450781</v>
      </c>
      <c r="E371" s="302">
        <f t="shared" si="161"/>
        <v>3.0696791203559837</v>
      </c>
      <c r="F371" s="303"/>
      <c r="G371" s="302">
        <v>0.86172113448018262</v>
      </c>
      <c r="H371" s="302">
        <v>1.3996940751059435</v>
      </c>
      <c r="I371" s="302">
        <v>0.37385534293305889</v>
      </c>
      <c r="J371" s="302">
        <f t="shared" ref="J371:J374" si="164">SUM(G371:I371)</f>
        <v>2.6352705525191853</v>
      </c>
      <c r="K371" s="303"/>
      <c r="L371" s="302">
        <v>1.1598712790781349</v>
      </c>
      <c r="M371" s="302">
        <v>1.8338217998764363</v>
      </c>
      <c r="N371" s="302">
        <v>0.5236981909809052</v>
      </c>
      <c r="O371" s="302">
        <f t="shared" si="163"/>
        <v>3.5173912699354766</v>
      </c>
    </row>
    <row r="372" spans="1:15" s="236" customFormat="1" x14ac:dyDescent="0.2">
      <c r="A372" s="237" t="str">
        <f>name!E$10</f>
        <v>Sales and customer service occupations</v>
      </c>
      <c r="B372" s="302">
        <v>0.39088663310688615</v>
      </c>
      <c r="C372" s="302">
        <v>0.62709440597035593</v>
      </c>
      <c r="D372" s="302">
        <v>0.19047112314801959</v>
      </c>
      <c r="E372" s="302">
        <f t="shared" si="161"/>
        <v>1.2084521622252618</v>
      </c>
      <c r="F372" s="303"/>
      <c r="G372" s="302">
        <v>0.3088864251292624</v>
      </c>
      <c r="H372" s="302">
        <v>0.61673083836909415</v>
      </c>
      <c r="I372" s="302">
        <v>0.12650048019607688</v>
      </c>
      <c r="J372" s="302">
        <f t="shared" si="164"/>
        <v>1.0521177436944336</v>
      </c>
      <c r="K372" s="303"/>
      <c r="L372" s="302">
        <v>0.4153611969235052</v>
      </c>
      <c r="M372" s="302">
        <v>0.77151500495635439</v>
      </c>
      <c r="N372" s="302">
        <v>0.15075237119464879</v>
      </c>
      <c r="O372" s="302">
        <f t="shared" si="163"/>
        <v>1.3376285730745083</v>
      </c>
    </row>
    <row r="373" spans="1:15" s="236" customFormat="1" x14ac:dyDescent="0.2">
      <c r="A373" s="237" t="str">
        <f>name!E$11</f>
        <v>Process, plant and machine operatives</v>
      </c>
      <c r="B373" s="302">
        <v>0.16231472429884589</v>
      </c>
      <c r="C373" s="302">
        <v>0.1282677671149926</v>
      </c>
      <c r="D373" s="302">
        <v>4.4252354262542683E-2</v>
      </c>
      <c r="E373" s="302">
        <f t="shared" si="161"/>
        <v>0.33483484567638122</v>
      </c>
      <c r="F373" s="303"/>
      <c r="G373" s="302">
        <v>0.1386544666558403</v>
      </c>
      <c r="H373" s="302">
        <v>0.12681120791704426</v>
      </c>
      <c r="I373" s="302">
        <v>3.7026012487059064E-2</v>
      </c>
      <c r="J373" s="302">
        <f t="shared" si="164"/>
        <v>0.30249168705994361</v>
      </c>
      <c r="K373" s="303"/>
      <c r="L373" s="302">
        <v>0.17141725109724773</v>
      </c>
      <c r="M373" s="302">
        <v>0.23887611492978725</v>
      </c>
      <c r="N373" s="302">
        <v>5.3797672684880921E-2</v>
      </c>
      <c r="O373" s="302">
        <f t="shared" si="163"/>
        <v>0.46409103871191593</v>
      </c>
    </row>
    <row r="374" spans="1:15" s="236" customFormat="1" x14ac:dyDescent="0.2">
      <c r="A374" s="237" t="str">
        <f>name!E$12</f>
        <v>Elementary occupations</v>
      </c>
      <c r="B374" s="302">
        <v>0.50471806251084184</v>
      </c>
      <c r="C374" s="302">
        <v>2.5184383638102394</v>
      </c>
      <c r="D374" s="302">
        <v>0.11736013220160245</v>
      </c>
      <c r="E374" s="302">
        <f t="shared" si="161"/>
        <v>3.1405165585226835</v>
      </c>
      <c r="F374" s="303"/>
      <c r="G374" s="302">
        <v>0.40858587474999547</v>
      </c>
      <c r="H374" s="302">
        <v>2.0353136109868051</v>
      </c>
      <c r="I374" s="302">
        <v>7.2421671220350786E-2</v>
      </c>
      <c r="J374" s="302">
        <f t="shared" si="164"/>
        <v>2.5163211569571513</v>
      </c>
      <c r="K374" s="303"/>
      <c r="L374" s="302">
        <v>0.40047118617727873</v>
      </c>
      <c r="M374" s="302">
        <v>2.0240554507515651</v>
      </c>
      <c r="N374" s="302">
        <v>0.10172915411192168</v>
      </c>
      <c r="O374" s="302">
        <f t="shared" si="163"/>
        <v>2.5262557910407657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8.1498860171632526</v>
      </c>
      <c r="C376" s="311">
        <f t="shared" ref="C376:E376" si="165">SUM(C366:C374)</f>
        <v>9.5370037123413631</v>
      </c>
      <c r="D376" s="311">
        <f t="shared" si="165"/>
        <v>9.7531102704953927</v>
      </c>
      <c r="E376" s="311">
        <f t="shared" si="165"/>
        <v>27.440000000000005</v>
      </c>
      <c r="F376" s="311"/>
      <c r="G376" s="311">
        <f t="shared" ref="G376:J376" si="166">SUM(G366:G374)</f>
        <v>7.4799765377827239</v>
      </c>
      <c r="H376" s="311">
        <f t="shared" si="166"/>
        <v>9.3375602237590716</v>
      </c>
      <c r="I376" s="311">
        <f t="shared" si="166"/>
        <v>8.3894632384581609</v>
      </c>
      <c r="J376" s="311">
        <f t="shared" si="166"/>
        <v>25.206999999999951</v>
      </c>
      <c r="K376" s="311"/>
      <c r="L376" s="311">
        <f t="shared" ref="L376:O376" si="167">SUM(L366:L374)</f>
        <v>9.4149236137062768</v>
      </c>
      <c r="M376" s="311">
        <f t="shared" si="167"/>
        <v>12.523551764118595</v>
      </c>
      <c r="N376" s="311">
        <f t="shared" si="167"/>
        <v>11.085524622175157</v>
      </c>
      <c r="O376" s="311">
        <f t="shared" si="167"/>
        <v>33.024000000000029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0.77244225136929245</v>
      </c>
      <c r="C383" s="302">
        <v>0.17051903815453526</v>
      </c>
      <c r="D383" s="302">
        <v>1.1219071054213547</v>
      </c>
      <c r="E383" s="302">
        <f>SUM(B383:D383)</f>
        <v>2.0648683949451825</v>
      </c>
      <c r="F383" s="303"/>
      <c r="G383" s="302">
        <v>0.86480262998184076</v>
      </c>
      <c r="H383" s="302">
        <v>0.27230094098207985</v>
      </c>
      <c r="I383" s="302">
        <v>1.6365473296164827</v>
      </c>
      <c r="J383" s="302">
        <f>SUM(G383:I383)</f>
        <v>2.7736509005804031</v>
      </c>
      <c r="K383" s="303"/>
      <c r="L383" s="302">
        <v>0.99641455937912282</v>
      </c>
      <c r="M383" s="302">
        <v>0.35623556791609695</v>
      </c>
      <c r="N383" s="302">
        <v>2.0285240246034237</v>
      </c>
      <c r="O383" s="302">
        <f>SUM(L383:N383)</f>
        <v>3.3811741518986436</v>
      </c>
    </row>
    <row r="384" spans="1:15" s="236" customFormat="1" x14ac:dyDescent="0.2">
      <c r="A384" s="237" t="str">
        <f>name!E$5</f>
        <v>Professional occupations</v>
      </c>
      <c r="B384" s="302">
        <v>1.841761877831231</v>
      </c>
      <c r="C384" s="302">
        <v>0.85368479702424016</v>
      </c>
      <c r="D384" s="302">
        <v>1.3859049091416695</v>
      </c>
      <c r="E384" s="302">
        <f t="shared" ref="E384:E391" si="168">SUM(B384:D384)</f>
        <v>4.0813515839971402</v>
      </c>
      <c r="F384" s="303"/>
      <c r="G384" s="302">
        <v>2.1769498374688863</v>
      </c>
      <c r="H384" s="302">
        <v>1.1256287292213942</v>
      </c>
      <c r="I384" s="302">
        <v>1.6348168098548972</v>
      </c>
      <c r="J384" s="302">
        <f t="shared" ref="J384:J386" si="169">SUM(G384:I384)</f>
        <v>4.9373953765451777</v>
      </c>
      <c r="K384" s="303"/>
      <c r="L384" s="302">
        <v>2.6073385906497246</v>
      </c>
      <c r="M384" s="302">
        <v>1.4207236668411725</v>
      </c>
      <c r="N384" s="302">
        <v>1.5339817657184731</v>
      </c>
      <c r="O384" s="302">
        <f t="shared" ref="O384:O391" si="170">SUM(L384:N384)</f>
        <v>5.5620440232093706</v>
      </c>
    </row>
    <row r="385" spans="1:15" s="236" customFormat="1" x14ac:dyDescent="0.2">
      <c r="A385" s="237" t="str">
        <f>name!E$6</f>
        <v>Associate professional occupations</v>
      </c>
      <c r="B385" s="302">
        <v>0.8925145309071113</v>
      </c>
      <c r="C385" s="302">
        <v>0.74923278628818257</v>
      </c>
      <c r="D385" s="302">
        <v>1.206916819156723</v>
      </c>
      <c r="E385" s="302">
        <f t="shared" si="168"/>
        <v>2.8486641363520171</v>
      </c>
      <c r="F385" s="303"/>
      <c r="G385" s="302">
        <v>0.98056359403040794</v>
      </c>
      <c r="H385" s="302">
        <v>0.83884963852672434</v>
      </c>
      <c r="I385" s="302">
        <v>1.3526745924675632</v>
      </c>
      <c r="J385" s="302">
        <f t="shared" si="169"/>
        <v>3.1720878250246951</v>
      </c>
      <c r="K385" s="303"/>
      <c r="L385" s="302">
        <v>0.97945696753796707</v>
      </c>
      <c r="M385" s="302">
        <v>0.96316581571514759</v>
      </c>
      <c r="N385" s="302">
        <v>1.3038955092990532</v>
      </c>
      <c r="O385" s="302">
        <f t="shared" si="170"/>
        <v>3.2465182925521678</v>
      </c>
    </row>
    <row r="386" spans="1:15" s="236" customFormat="1" x14ac:dyDescent="0.2">
      <c r="A386" s="237" t="str">
        <f>name!E$7</f>
        <v>Administrative and secretarial occupations</v>
      </c>
      <c r="B386" s="302">
        <v>0.71227949291935222</v>
      </c>
      <c r="C386" s="302">
        <v>1.1452683786487101</v>
      </c>
      <c r="D386" s="302">
        <v>0.32976516751904766</v>
      </c>
      <c r="E386" s="302">
        <f t="shared" si="168"/>
        <v>2.1873130390871101</v>
      </c>
      <c r="F386" s="303"/>
      <c r="G386" s="302">
        <v>0.63229478083956525</v>
      </c>
      <c r="H386" s="302">
        <v>0.88786074317079133</v>
      </c>
      <c r="I386" s="302">
        <v>0.32114790537077215</v>
      </c>
      <c r="J386" s="302">
        <f t="shared" si="169"/>
        <v>1.8413034293811288</v>
      </c>
      <c r="K386" s="303"/>
      <c r="L386" s="302">
        <v>0.5167049647792874</v>
      </c>
      <c r="M386" s="302">
        <v>0.82074574141465451</v>
      </c>
      <c r="N386" s="302">
        <v>0.20959110092870367</v>
      </c>
      <c r="O386" s="302">
        <f t="shared" si="170"/>
        <v>1.5470418071226457</v>
      </c>
    </row>
    <row r="387" spans="1:15" s="236" customFormat="1" x14ac:dyDescent="0.2">
      <c r="A387" s="237" t="str">
        <f>name!E$8</f>
        <v>Skilled trades occupations</v>
      </c>
      <c r="B387" s="302">
        <v>0.3564013252239821</v>
      </c>
      <c r="C387" s="302">
        <v>0.14362126171120168</v>
      </c>
      <c r="D387" s="302">
        <v>0.51071391966335822</v>
      </c>
      <c r="E387" s="302">
        <f t="shared" si="168"/>
        <v>1.0107365065985419</v>
      </c>
      <c r="F387" s="303"/>
      <c r="G387" s="302">
        <v>0.29650089205077707</v>
      </c>
      <c r="H387" s="302">
        <v>0.16062451013488421</v>
      </c>
      <c r="I387" s="302">
        <v>0.66340130884635939</v>
      </c>
      <c r="J387" s="302">
        <f>SUM(G387:I387)</f>
        <v>1.1205267110320207</v>
      </c>
      <c r="K387" s="303"/>
      <c r="L387" s="302">
        <v>0.29538888294426302</v>
      </c>
      <c r="M387" s="302">
        <v>0.17304315500498946</v>
      </c>
      <c r="N387" s="302">
        <v>0.98819528121696365</v>
      </c>
      <c r="O387" s="302">
        <f t="shared" si="170"/>
        <v>1.4566273191662162</v>
      </c>
    </row>
    <row r="388" spans="1:15" s="236" customFormat="1" x14ac:dyDescent="0.2">
      <c r="A388" s="237" t="str">
        <f>name!E$9</f>
        <v>Caring, leisure and other service occupations</v>
      </c>
      <c r="B388" s="302">
        <v>2.7726649190190784</v>
      </c>
      <c r="C388" s="302">
        <v>2.0013525428333692</v>
      </c>
      <c r="D388" s="302">
        <v>2.4375123128773826</v>
      </c>
      <c r="E388" s="302">
        <f t="shared" si="168"/>
        <v>7.2115297747298301</v>
      </c>
      <c r="F388" s="303"/>
      <c r="G388" s="302">
        <v>2.6454047035561774</v>
      </c>
      <c r="H388" s="302">
        <v>1.5986331735214312</v>
      </c>
      <c r="I388" s="302">
        <v>2.8537606276260052</v>
      </c>
      <c r="J388" s="302">
        <f t="shared" ref="J388:J391" si="171">SUM(G388:I388)</f>
        <v>7.0977985047036132</v>
      </c>
      <c r="K388" s="303"/>
      <c r="L388" s="302">
        <v>2.7068762323492508</v>
      </c>
      <c r="M388" s="302">
        <v>1.3892804035330526</v>
      </c>
      <c r="N388" s="302">
        <v>3.192147471269505</v>
      </c>
      <c r="O388" s="302">
        <f t="shared" si="170"/>
        <v>7.2883041071518093</v>
      </c>
    </row>
    <row r="389" spans="1:15" s="236" customFormat="1" x14ac:dyDescent="0.2">
      <c r="A389" s="237" t="str">
        <f>name!E$10</f>
        <v>Sales and customer service occupations</v>
      </c>
      <c r="B389" s="302">
        <v>0.31127582722445601</v>
      </c>
      <c r="C389" s="302">
        <v>0.2650797745428865</v>
      </c>
      <c r="D389" s="302">
        <v>0.35957987325436475</v>
      </c>
      <c r="E389" s="302">
        <f t="shared" si="168"/>
        <v>0.93593547502170726</v>
      </c>
      <c r="F389" s="303"/>
      <c r="G389" s="302">
        <v>0.29672695764290952</v>
      </c>
      <c r="H389" s="302">
        <v>0.49238691748074148</v>
      </c>
      <c r="I389" s="302">
        <v>0.39722112620379346</v>
      </c>
      <c r="J389" s="302">
        <f t="shared" si="171"/>
        <v>1.1863350013274445</v>
      </c>
      <c r="K389" s="303"/>
      <c r="L389" s="302">
        <v>0.27021889039040436</v>
      </c>
      <c r="M389" s="302">
        <v>0.50270544707534548</v>
      </c>
      <c r="N389" s="302">
        <v>0.33966345542125992</v>
      </c>
      <c r="O389" s="302">
        <f t="shared" si="170"/>
        <v>1.1125877928870098</v>
      </c>
    </row>
    <row r="390" spans="1:15" s="236" customFormat="1" x14ac:dyDescent="0.2">
      <c r="A390" s="237" t="str">
        <f>name!E$11</f>
        <v>Process, plant and machine operatives</v>
      </c>
      <c r="B390" s="302">
        <v>0.33587984879118132</v>
      </c>
      <c r="C390" s="302">
        <v>0.25806034970894864</v>
      </c>
      <c r="D390" s="302">
        <v>8.4243520150955514E-2</v>
      </c>
      <c r="E390" s="302">
        <f t="shared" si="168"/>
        <v>0.67818371865108551</v>
      </c>
      <c r="F390" s="303"/>
      <c r="G390" s="302">
        <v>0.28991648758322547</v>
      </c>
      <c r="H390" s="302">
        <v>0.32464357847927683</v>
      </c>
      <c r="I390" s="302">
        <v>0.1082166279067826</v>
      </c>
      <c r="J390" s="302">
        <f t="shared" si="171"/>
        <v>0.72277669396928501</v>
      </c>
      <c r="K390" s="303"/>
      <c r="L390" s="302">
        <v>0.31741195669503297</v>
      </c>
      <c r="M390" s="302">
        <v>0.54803331795341648</v>
      </c>
      <c r="N390" s="302">
        <v>8.5819455287516042E-2</v>
      </c>
      <c r="O390" s="302">
        <f t="shared" si="170"/>
        <v>0.95126472993596545</v>
      </c>
    </row>
    <row r="391" spans="1:15" s="236" customFormat="1" x14ac:dyDescent="0.2">
      <c r="A391" s="237" t="str">
        <f>name!E$12</f>
        <v>Elementary occupations</v>
      </c>
      <c r="B391" s="302">
        <v>0.56562468941233413</v>
      </c>
      <c r="C391" s="302">
        <v>1.1893834521532616</v>
      </c>
      <c r="D391" s="302">
        <v>0.35940922905176503</v>
      </c>
      <c r="E391" s="302">
        <f t="shared" si="168"/>
        <v>2.1144173706173608</v>
      </c>
      <c r="F391" s="303"/>
      <c r="G391" s="302">
        <v>0.52058938251748044</v>
      </c>
      <c r="H391" s="302">
        <v>1.0176549644849671</v>
      </c>
      <c r="I391" s="302">
        <v>0.30088121043379984</v>
      </c>
      <c r="J391" s="302">
        <f t="shared" si="171"/>
        <v>1.8391255574362473</v>
      </c>
      <c r="K391" s="303"/>
      <c r="L391" s="302">
        <v>0.52879279602113127</v>
      </c>
      <c r="M391" s="302">
        <v>0.67465858501266607</v>
      </c>
      <c r="N391" s="302">
        <v>0.24898639504235809</v>
      </c>
      <c r="O391" s="302">
        <f t="shared" si="170"/>
        <v>1.4524377760761553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8.5608447626980197</v>
      </c>
      <c r="C393" s="311">
        <f t="shared" ref="C393:E393" si="172">SUM(C383:C391)</f>
        <v>6.7762023810653362</v>
      </c>
      <c r="D393" s="311">
        <f t="shared" si="172"/>
        <v>7.7959528562366218</v>
      </c>
      <c r="E393" s="311">
        <f t="shared" si="172"/>
        <v>23.132999999999974</v>
      </c>
      <c r="F393" s="311"/>
      <c r="G393" s="311">
        <f t="shared" ref="G393:J393" si="173">SUM(G383:G391)</f>
        <v>8.7037492656712701</v>
      </c>
      <c r="H393" s="311">
        <f t="shared" si="173"/>
        <v>6.7185831960022906</v>
      </c>
      <c r="I393" s="311">
        <f t="shared" si="173"/>
        <v>9.2686675383264578</v>
      </c>
      <c r="J393" s="311">
        <f t="shared" si="173"/>
        <v>24.691000000000013</v>
      </c>
      <c r="K393" s="311"/>
      <c r="L393" s="311">
        <f t="shared" ref="L393:O393" si="174">SUM(L383:L391)</f>
        <v>9.2186038407461837</v>
      </c>
      <c r="M393" s="311">
        <f t="shared" si="174"/>
        <v>6.8485917004665415</v>
      </c>
      <c r="N393" s="311">
        <f t="shared" si="174"/>
        <v>9.9308044587872573</v>
      </c>
      <c r="O393" s="311">
        <f t="shared" si="174"/>
        <v>25.997999999999983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Heart of the South-West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Heart of the South-West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Heart of the South-West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83.869302883778516</v>
      </c>
      <c r="C8" s="11">
        <f t="array" ref="C8:C16">MMULT(aggregation!$B$13:$AA$21,'Occ T2'!C8:C33)</f>
        <v>95.013589179644001</v>
      </c>
      <c r="D8" s="11">
        <f t="array" ref="D8:D16">MMULT(aggregation!$B$13:$AA$21,'Occ T2'!D8:D33)</f>
        <v>97.930999391680047</v>
      </c>
      <c r="E8" s="11">
        <f t="array" ref="E8:E16">MMULT(aggregation!$B$13:$AA$21,'Occ T2'!E8:E33)</f>
        <v>102.10944459121471</v>
      </c>
      <c r="F8" s="11">
        <f t="array" ref="F8:F16">MMULT(aggregation!$B$13:$AA$21,'Occ T2'!F8:F33)</f>
        <v>114.95971549428603</v>
      </c>
      <c r="G8" s="11"/>
      <c r="H8" s="11">
        <f>F8-D8</f>
        <v>17.028716102605983</v>
      </c>
      <c r="I8" s="11">
        <f t="array" ref="I8:I16">MMULT(aggregation!$B$13:$AA$21,'Occ T2'!I8:I33)</f>
        <v>56.317582032154107</v>
      </c>
      <c r="J8" s="11">
        <f>SUM(H8:I8)</f>
        <v>73.34629813476009</v>
      </c>
      <c r="L8" s="10" t="str">
        <f>name!E4</f>
        <v>Managers, directors and senior officials</v>
      </c>
      <c r="M8" s="11">
        <f t="array" ref="M8:M16">MMULT(aggregation!$B$13:$AA$21,'Occ T2'!M8:M33)</f>
        <v>56.853898935042693</v>
      </c>
      <c r="N8" s="11">
        <f t="array" ref="N8:N16">MMULT(aggregation!$B$13:$AA$21,'Occ T2'!N8:N33)</f>
        <v>62.261667310096676</v>
      </c>
      <c r="O8" s="11">
        <f t="array" ref="O8:O16">MMULT(aggregation!$B$13:$AA$21,'Occ T2'!O8:O33)</f>
        <v>62.542716892668096</v>
      </c>
      <c r="P8" s="11">
        <f t="array" ref="P8:P16">MMULT(aggregation!$B$13:$AA$21,'Occ T2'!P8:P33)</f>
        <v>64.427891024360278</v>
      </c>
      <c r="Q8" s="11">
        <f t="array" ref="Q8:Q16">MMULT(aggregation!$B$13:$AA$21,'Occ T2'!Q8:Q33)</f>
        <v>71.595759531556808</v>
      </c>
      <c r="R8" s="11"/>
      <c r="S8" s="11">
        <f>Q8-O8</f>
        <v>9.0530426388887122</v>
      </c>
      <c r="T8" s="11">
        <f t="array" ref="T8:T16">MMULT(aggregation!$B$13:$AA$21,'Occ T2'!T8:T33)</f>
        <v>32.140232538797953</v>
      </c>
      <c r="U8" s="11">
        <f>SUM(S8:T8)</f>
        <v>41.193275177686665</v>
      </c>
      <c r="W8" s="10" t="str">
        <f>name!E4</f>
        <v>Managers, directors and senior officials</v>
      </c>
      <c r="X8" s="11">
        <f t="array" ref="X8:X16">MMULT(aggregation!$B$13:$AA$21,'Occ T2'!X8:X33)</f>
        <v>27.015403948735894</v>
      </c>
      <c r="Y8" s="11">
        <f t="array" ref="Y8:Y16">MMULT(aggregation!$B$13:$AA$21,'Occ T2'!Y8:Y33)</f>
        <v>32.751921869547267</v>
      </c>
      <c r="Z8" s="11">
        <f t="array" ref="Z8:Z16">MMULT(aggregation!$B$13:$AA$21,'Occ T2'!Z8:Z33)</f>
        <v>35.38828249901195</v>
      </c>
      <c r="AA8" s="11">
        <f t="array" ref="AA8:AA16">MMULT(aggregation!$B$13:$AA$21,'Occ T2'!AA8:AA33)</f>
        <v>37.681553566854291</v>
      </c>
      <c r="AB8" s="11">
        <f t="array" ref="AB8:AB16">MMULT(aggregation!$B$13:$AA$21,'Occ T2'!AB8:AB33)</f>
        <v>43.363955962729108</v>
      </c>
      <c r="AC8" s="11"/>
      <c r="AD8" s="11">
        <f>AB8-Z8</f>
        <v>7.9756734637171576</v>
      </c>
      <c r="AE8" s="11">
        <f t="array" ref="AE8:AE16">MMULT(aggregation!$B$13:$AA$21,'Occ T2'!AE8:AE33)</f>
        <v>24.17734949335615</v>
      </c>
      <c r="AF8" s="11">
        <f>SUM(AD8:AE8)</f>
        <v>32.153022957073304</v>
      </c>
    </row>
    <row r="9" spans="1:32" x14ac:dyDescent="0.2">
      <c r="A9" t="str">
        <f>name!E5</f>
        <v>Professional occupations</v>
      </c>
      <c r="B9" s="11">
        <v>168.97670359877947</v>
      </c>
      <c r="C9" s="11">
        <v>184.9199929549458</v>
      </c>
      <c r="D9" s="11">
        <v>191.89052379471786</v>
      </c>
      <c r="E9" s="11">
        <v>209.51363032342198</v>
      </c>
      <c r="F9" s="11">
        <v>237.19222593862639</v>
      </c>
      <c r="G9" s="11"/>
      <c r="H9" s="11">
        <f t="shared" ref="H9:H16" si="0">F9-D9</f>
        <v>45.301702143908528</v>
      </c>
      <c r="I9" s="11">
        <v>101.56218263884709</v>
      </c>
      <c r="J9" s="11">
        <f t="shared" ref="J9:J15" si="1">SUM(H9:I9)</f>
        <v>146.86388478275563</v>
      </c>
      <c r="L9" s="10" t="str">
        <f>name!E5</f>
        <v>Professional occupations</v>
      </c>
      <c r="M9" s="11">
        <v>87.281564226882651</v>
      </c>
      <c r="N9" s="11">
        <v>93.203034210823915</v>
      </c>
      <c r="O9" s="11">
        <v>95.699527255378896</v>
      </c>
      <c r="P9" s="11">
        <v>103.65389506832659</v>
      </c>
      <c r="Q9" s="11">
        <v>115.48164423502855</v>
      </c>
      <c r="R9" s="11"/>
      <c r="S9" s="11">
        <f t="shared" ref="S9:S16" si="2">Q9-O9</f>
        <v>19.782116979649658</v>
      </c>
      <c r="T9" s="11">
        <v>40.355758211699971</v>
      </c>
      <c r="U9" s="11">
        <f t="shared" ref="U9:U12" si="3">SUM(S9:T9)</f>
        <v>60.137875191349629</v>
      </c>
      <c r="W9" s="10" t="str">
        <f>name!E5</f>
        <v>Professional occupations</v>
      </c>
      <c r="X9" s="11">
        <v>81.695139371896857</v>
      </c>
      <c r="Y9" s="11">
        <v>91.716958744121854</v>
      </c>
      <c r="Z9" s="11">
        <v>96.190996539339068</v>
      </c>
      <c r="AA9" s="11">
        <v>105.8597352550953</v>
      </c>
      <c r="AB9" s="11">
        <v>121.71058170359788</v>
      </c>
      <c r="AC9" s="11"/>
      <c r="AD9" s="11">
        <f t="shared" ref="AD9:AD16" si="4">AB9-Z9</f>
        <v>25.519585164258814</v>
      </c>
      <c r="AE9" s="11">
        <v>61.206424427147113</v>
      </c>
      <c r="AF9" s="11">
        <f t="shared" ref="AF9:AF12" si="5">SUM(AD9:AE9)</f>
        <v>86.726009591405926</v>
      </c>
    </row>
    <row r="10" spans="1:32" x14ac:dyDescent="0.2">
      <c r="A10" t="str">
        <f>name!E6</f>
        <v>Associate professional occupations</v>
      </c>
      <c r="B10" s="11">
        <v>100.17016657098426</v>
      </c>
      <c r="C10" s="11">
        <v>105.24611221987625</v>
      </c>
      <c r="D10" s="11">
        <v>109.84960921943285</v>
      </c>
      <c r="E10" s="11">
        <v>109.64330631246061</v>
      </c>
      <c r="F10" s="11">
        <v>120.03436583221416</v>
      </c>
      <c r="G10" s="11"/>
      <c r="H10" s="11">
        <f t="shared" si="0"/>
        <v>10.184756612781314</v>
      </c>
      <c r="I10" s="11">
        <v>52.656615943131612</v>
      </c>
      <c r="J10" s="11">
        <f t="shared" si="1"/>
        <v>62.841372555912926</v>
      </c>
      <c r="L10" s="10" t="str">
        <f>name!E6</f>
        <v>Associate professional occupations</v>
      </c>
      <c r="M10" s="11">
        <v>52.144648025757633</v>
      </c>
      <c r="N10" s="11">
        <v>53.312986522206316</v>
      </c>
      <c r="O10" s="11">
        <v>55.228957909988409</v>
      </c>
      <c r="P10" s="11">
        <v>52.319569625076554</v>
      </c>
      <c r="Q10" s="11">
        <v>54.842353408274221</v>
      </c>
      <c r="R10" s="11"/>
      <c r="S10" s="11">
        <f t="shared" si="2"/>
        <v>-0.38660450171418859</v>
      </c>
      <c r="T10" s="11">
        <v>20.145590793215547</v>
      </c>
      <c r="U10" s="11">
        <f t="shared" si="3"/>
        <v>19.758986291501358</v>
      </c>
      <c r="W10" s="10" t="str">
        <f>name!E6</f>
        <v>Associate professional occupations</v>
      </c>
      <c r="X10" s="11">
        <v>48.025518545226674</v>
      </c>
      <c r="Y10" s="11">
        <v>51.93312569766988</v>
      </c>
      <c r="Z10" s="11">
        <v>54.620651309444455</v>
      </c>
      <c r="AA10" s="11">
        <v>57.323736687384113</v>
      </c>
      <c r="AB10" s="11">
        <v>65.192012423939971</v>
      </c>
      <c r="AC10" s="11"/>
      <c r="AD10" s="11">
        <f t="shared" si="4"/>
        <v>10.571361114495517</v>
      </c>
      <c r="AE10" s="11">
        <v>32.511025149916073</v>
      </c>
      <c r="AF10" s="11">
        <f t="shared" si="5"/>
        <v>43.082386264411589</v>
      </c>
    </row>
    <row r="11" spans="1:32" x14ac:dyDescent="0.2">
      <c r="A11" t="str">
        <f>name!E7</f>
        <v>Administrative and secretarial occupations</v>
      </c>
      <c r="B11" s="11">
        <v>86.51834926603442</v>
      </c>
      <c r="C11" s="11">
        <v>82.129509137069746</v>
      </c>
      <c r="D11" s="11">
        <v>85.479339317098294</v>
      </c>
      <c r="E11" s="11">
        <v>80.869907161355471</v>
      </c>
      <c r="F11" s="11">
        <v>75.830180762322598</v>
      </c>
      <c r="G11" s="11"/>
      <c r="H11" s="11">
        <f t="shared" si="0"/>
        <v>-9.6491585547756955</v>
      </c>
      <c r="I11" s="11">
        <v>40.362922032905203</v>
      </c>
      <c r="J11" s="11">
        <f t="shared" si="1"/>
        <v>30.713763478129508</v>
      </c>
      <c r="L11" s="10" t="str">
        <f>name!E7</f>
        <v>Administrative and secretarial occupations</v>
      </c>
      <c r="M11" s="11">
        <v>20.00765796663822</v>
      </c>
      <c r="N11" s="11">
        <v>17.750034069846759</v>
      </c>
      <c r="O11" s="11">
        <v>21.000933875769061</v>
      </c>
      <c r="P11" s="11">
        <v>20.317391657828441</v>
      </c>
      <c r="Q11" s="11">
        <v>21.846162234391866</v>
      </c>
      <c r="R11" s="11"/>
      <c r="S11" s="11">
        <f t="shared" si="2"/>
        <v>0.84522835862280488</v>
      </c>
      <c r="T11" s="11">
        <v>7.6574669786223613</v>
      </c>
      <c r="U11" s="11">
        <f t="shared" si="3"/>
        <v>8.5026953372451661</v>
      </c>
      <c r="W11" s="10" t="str">
        <f>name!E7</f>
        <v>Administrative and secretarial occupations</v>
      </c>
      <c r="X11" s="11">
        <v>66.510691299396157</v>
      </c>
      <c r="Y11" s="11">
        <v>64.379475067223012</v>
      </c>
      <c r="Z11" s="11">
        <v>64.478405441329215</v>
      </c>
      <c r="AA11" s="11">
        <v>60.55251550352714</v>
      </c>
      <c r="AB11" s="11">
        <v>53.984018527930772</v>
      </c>
      <c r="AC11" s="11"/>
      <c r="AD11" s="11">
        <f t="shared" si="4"/>
        <v>-10.494386913398444</v>
      </c>
      <c r="AE11" s="11">
        <v>32.705455054282844</v>
      </c>
      <c r="AF11" s="11">
        <f t="shared" si="5"/>
        <v>22.2110681408844</v>
      </c>
    </row>
    <row r="12" spans="1:32" x14ac:dyDescent="0.2">
      <c r="A12" t="str">
        <f>name!E8</f>
        <v>Skilled trades occupations</v>
      </c>
      <c r="B12" s="11">
        <v>105.84438776479021</v>
      </c>
      <c r="C12" s="11">
        <v>100.59544131017429</v>
      </c>
      <c r="D12" s="11">
        <v>91.349898751811196</v>
      </c>
      <c r="E12" s="11">
        <v>93.785136800068884</v>
      </c>
      <c r="F12" s="11">
        <v>93.822255456879773</v>
      </c>
      <c r="G12" s="11"/>
      <c r="H12" s="11">
        <f t="shared" si="0"/>
        <v>2.4723567050685773</v>
      </c>
      <c r="I12" s="11">
        <v>40.439072567232074</v>
      </c>
      <c r="J12" s="11">
        <f t="shared" si="1"/>
        <v>42.911429272300651</v>
      </c>
      <c r="L12" s="10" t="str">
        <f>name!E8</f>
        <v>Skilled trades occupations</v>
      </c>
      <c r="M12" s="11">
        <v>95.822129653505442</v>
      </c>
      <c r="N12" s="11">
        <v>89.98982778059306</v>
      </c>
      <c r="O12" s="11">
        <v>80.095545398299478</v>
      </c>
      <c r="P12" s="11">
        <v>81.041908585509987</v>
      </c>
      <c r="Q12" s="11">
        <v>79.765778324381827</v>
      </c>
      <c r="R12" s="11"/>
      <c r="S12" s="11">
        <f t="shared" si="2"/>
        <v>-0.32976707391765103</v>
      </c>
      <c r="T12" s="11">
        <v>32.619002049402866</v>
      </c>
      <c r="U12" s="11">
        <f t="shared" si="3"/>
        <v>32.289234975485215</v>
      </c>
      <c r="W12" s="10" t="str">
        <f>name!E8</f>
        <v>Skilled trades occupations</v>
      </c>
      <c r="X12" s="11">
        <v>10.022258111284764</v>
      </c>
      <c r="Y12" s="11">
        <v>10.605613529581229</v>
      </c>
      <c r="Z12" s="11">
        <v>11.254353353511773</v>
      </c>
      <c r="AA12" s="11">
        <v>12.743228214558879</v>
      </c>
      <c r="AB12" s="11">
        <v>14.05647713249796</v>
      </c>
      <c r="AC12" s="11"/>
      <c r="AD12" s="11">
        <f t="shared" si="4"/>
        <v>2.8021237789861875</v>
      </c>
      <c r="AE12" s="11">
        <v>7.8200705178292145</v>
      </c>
      <c r="AF12" s="11">
        <f t="shared" si="5"/>
        <v>10.622194296815401</v>
      </c>
    </row>
    <row r="13" spans="1:32" x14ac:dyDescent="0.2">
      <c r="A13" t="str">
        <f>name!E9</f>
        <v>Caring, leisure and other service occupations</v>
      </c>
      <c r="B13" s="11">
        <v>92.87083405815325</v>
      </c>
      <c r="C13" s="11">
        <v>91.11363742143125</v>
      </c>
      <c r="D13" s="11">
        <v>85.99051087233822</v>
      </c>
      <c r="E13" s="11">
        <v>93.669765010250302</v>
      </c>
      <c r="F13" s="11">
        <v>103.08531937806202</v>
      </c>
      <c r="G13" s="11"/>
      <c r="H13" s="11">
        <f t="shared" si="0"/>
        <v>17.094808505723805</v>
      </c>
      <c r="I13" s="11">
        <v>52.931564071772591</v>
      </c>
      <c r="J13" s="11">
        <f>SUM(H13:I13)</f>
        <v>70.026372577496403</v>
      </c>
      <c r="L13" s="10" t="str">
        <f>name!E9</f>
        <v>Caring, leisure and other service occupations</v>
      </c>
      <c r="M13" s="11">
        <v>12.870312809195651</v>
      </c>
      <c r="N13" s="11">
        <v>12.765934073927758</v>
      </c>
      <c r="O13" s="11">
        <v>12.974558106646818</v>
      </c>
      <c r="P13" s="11">
        <v>14.799287169787993</v>
      </c>
      <c r="Q13" s="11">
        <v>17.335019380952513</v>
      </c>
      <c r="R13" s="11"/>
      <c r="S13" s="11">
        <f t="shared" si="2"/>
        <v>4.3604612743056954</v>
      </c>
      <c r="T13" s="11">
        <v>6.7628839401921459</v>
      </c>
      <c r="U13" s="11">
        <f>SUM(S13:T13)</f>
        <v>11.123345214497842</v>
      </c>
      <c r="W13" s="10" t="str">
        <f>name!E9</f>
        <v>Caring, leisure and other service occupations</v>
      </c>
      <c r="X13" s="11">
        <v>80.000521248957682</v>
      </c>
      <c r="Y13" s="11">
        <v>78.347703347503526</v>
      </c>
      <c r="Z13" s="11">
        <v>73.015952765691395</v>
      </c>
      <c r="AA13" s="11">
        <v>78.870477840462243</v>
      </c>
      <c r="AB13" s="11">
        <v>85.750299997109479</v>
      </c>
      <c r="AC13" s="11"/>
      <c r="AD13" s="11">
        <f t="shared" si="4"/>
        <v>12.734347231418084</v>
      </c>
      <c r="AE13" s="11">
        <v>46.16868013158043</v>
      </c>
      <c r="AF13" s="11">
        <f>SUM(AD13:AE13)</f>
        <v>58.903027362998515</v>
      </c>
    </row>
    <row r="14" spans="1:32" x14ac:dyDescent="0.2">
      <c r="A14" t="str">
        <f>name!E10</f>
        <v>Sales and customer service occupations</v>
      </c>
      <c r="B14" s="11">
        <v>78.156320390272526</v>
      </c>
      <c r="C14" s="11">
        <v>75.587679011668953</v>
      </c>
      <c r="D14" s="11">
        <v>76.464419865229218</v>
      </c>
      <c r="E14" s="11">
        <v>76.726592423409841</v>
      </c>
      <c r="F14" s="11">
        <v>76.413983496629584</v>
      </c>
      <c r="G14" s="11"/>
      <c r="H14" s="11">
        <f t="shared" si="0"/>
        <v>-5.0436368599633852E-2</v>
      </c>
      <c r="I14" s="11">
        <v>35.490669486466444</v>
      </c>
      <c r="J14" s="11">
        <f t="shared" si="1"/>
        <v>35.440233117866811</v>
      </c>
      <c r="L14" s="10" t="str">
        <f>name!E10</f>
        <v>Sales and customer service occupations</v>
      </c>
      <c r="M14" s="11">
        <v>29.445970064290442</v>
      </c>
      <c r="N14" s="11">
        <v>28.494531434137713</v>
      </c>
      <c r="O14" s="11">
        <v>29.555234060037616</v>
      </c>
      <c r="P14" s="11">
        <v>30.263170610196251</v>
      </c>
      <c r="Q14" s="11">
        <v>31.358931694502274</v>
      </c>
      <c r="R14" s="11"/>
      <c r="S14" s="11">
        <f t="shared" si="2"/>
        <v>1.8036976344646583</v>
      </c>
      <c r="T14" s="11">
        <v>10.316588954556005</v>
      </c>
      <c r="U14" s="11">
        <f t="shared" ref="U14:U15" si="6">SUM(S14:T14)</f>
        <v>12.120286589020663</v>
      </c>
      <c r="W14" s="10" t="str">
        <f>name!E10</f>
        <v>Sales and customer service occupations</v>
      </c>
      <c r="X14" s="11">
        <v>48.710350325982162</v>
      </c>
      <c r="Y14" s="11">
        <v>47.093147577531234</v>
      </c>
      <c r="Z14" s="11">
        <v>46.909185805191619</v>
      </c>
      <c r="AA14" s="11">
        <v>46.463421813213614</v>
      </c>
      <c r="AB14" s="11">
        <v>45.055051802127338</v>
      </c>
      <c r="AC14" s="11"/>
      <c r="AD14" s="11">
        <f t="shared" si="4"/>
        <v>-1.8541340030642814</v>
      </c>
      <c r="AE14" s="11">
        <v>25.174080531910437</v>
      </c>
      <c r="AF14" s="11">
        <f t="shared" ref="AF14:AF15" si="7">SUM(AD14:AE14)</f>
        <v>23.319946528846156</v>
      </c>
    </row>
    <row r="15" spans="1:32" x14ac:dyDescent="0.2">
      <c r="A15" t="str">
        <f>name!E11</f>
        <v>Process, plant and machine operatives</v>
      </c>
      <c r="B15" s="11">
        <v>50.092844756430253</v>
      </c>
      <c r="C15" s="11">
        <v>50.061843174327066</v>
      </c>
      <c r="D15" s="11">
        <v>44.770211547741695</v>
      </c>
      <c r="E15" s="11">
        <v>50.349245233128237</v>
      </c>
      <c r="F15" s="11">
        <v>50.832266195473082</v>
      </c>
      <c r="G15" s="11"/>
      <c r="H15" s="11">
        <f t="shared" si="0"/>
        <v>6.0620546477313866</v>
      </c>
      <c r="I15" s="11">
        <v>23.116967083902022</v>
      </c>
      <c r="J15" s="11">
        <f t="shared" si="1"/>
        <v>29.179021731633409</v>
      </c>
      <c r="L15" s="10" t="str">
        <f>name!E11</f>
        <v>Process, plant and machine operatives</v>
      </c>
      <c r="M15" s="11">
        <v>43.343637012176004</v>
      </c>
      <c r="N15" s="11">
        <v>42.721164711280728</v>
      </c>
      <c r="O15" s="11">
        <v>38.259614648799399</v>
      </c>
      <c r="P15" s="11">
        <v>41.766589950441869</v>
      </c>
      <c r="Q15" s="11">
        <v>41.180087262783786</v>
      </c>
      <c r="R15" s="11"/>
      <c r="S15" s="11">
        <f t="shared" si="2"/>
        <v>2.9204726139843871</v>
      </c>
      <c r="T15" s="11">
        <v>18.465288492475448</v>
      </c>
      <c r="U15" s="11">
        <f t="shared" si="6"/>
        <v>21.385761106459835</v>
      </c>
      <c r="W15" s="10" t="str">
        <f>name!E11</f>
        <v>Process, plant and machine operatives</v>
      </c>
      <c r="X15" s="11">
        <v>6.749207744254317</v>
      </c>
      <c r="Y15" s="11">
        <v>7.3406784630463751</v>
      </c>
      <c r="Z15" s="11">
        <v>6.5105968989423584</v>
      </c>
      <c r="AA15" s="11">
        <v>8.5826552826863605</v>
      </c>
      <c r="AB15" s="11">
        <v>9.6521789326892637</v>
      </c>
      <c r="AC15" s="11"/>
      <c r="AD15" s="11">
        <f t="shared" si="4"/>
        <v>3.1415820337469054</v>
      </c>
      <c r="AE15" s="11">
        <v>4.6516785914265721</v>
      </c>
      <c r="AF15" s="11">
        <f t="shared" si="7"/>
        <v>7.7932606251734775</v>
      </c>
    </row>
    <row r="16" spans="1:32" x14ac:dyDescent="0.2">
      <c r="A16" t="str">
        <f>name!E12</f>
        <v>Elementary occupations</v>
      </c>
      <c r="B16" s="11">
        <v>97.825090710776465</v>
      </c>
      <c r="C16" s="11">
        <v>95.765195590862561</v>
      </c>
      <c r="D16" s="11">
        <v>89.481487239950042</v>
      </c>
      <c r="E16" s="11">
        <v>92.369972144689882</v>
      </c>
      <c r="F16" s="11">
        <v>89.952687445506143</v>
      </c>
      <c r="G16" s="11"/>
      <c r="H16" s="11">
        <f t="shared" si="0"/>
        <v>0.47120020555610154</v>
      </c>
      <c r="I16" s="11">
        <v>42.988724264675383</v>
      </c>
      <c r="J16" s="11">
        <f>SUM(H16:I16)</f>
        <v>43.459924470231485</v>
      </c>
      <c r="L16" s="10" t="str">
        <f>name!E12</f>
        <v>Elementary occupations</v>
      </c>
      <c r="M16" s="11">
        <v>52.596930918051456</v>
      </c>
      <c r="N16" s="11">
        <v>47.084263773978101</v>
      </c>
      <c r="O16" s="11">
        <v>46.599070922025966</v>
      </c>
      <c r="P16" s="11">
        <v>48.594232682578017</v>
      </c>
      <c r="Q16" s="11">
        <v>46.397421908858185</v>
      </c>
      <c r="R16" s="11"/>
      <c r="S16" s="11">
        <f t="shared" si="2"/>
        <v>-0.20164901316778128</v>
      </c>
      <c r="T16" s="11">
        <v>18.055149530879298</v>
      </c>
      <c r="U16" s="11">
        <f>SUM(S16:T16)</f>
        <v>17.853500517711517</v>
      </c>
      <c r="W16" s="10" t="str">
        <f>name!E12</f>
        <v>Elementary occupations</v>
      </c>
      <c r="X16" s="11">
        <v>45.228159792725009</v>
      </c>
      <c r="Y16" s="11">
        <v>48.680931816884538</v>
      </c>
      <c r="Z16" s="11">
        <v>42.88241631792404</v>
      </c>
      <c r="AA16" s="11">
        <v>43.775739462111929</v>
      </c>
      <c r="AB16" s="11">
        <v>43.555265536648022</v>
      </c>
      <c r="AC16" s="11"/>
      <c r="AD16" s="11">
        <f t="shared" si="4"/>
        <v>0.67284921872398229</v>
      </c>
      <c r="AE16" s="11">
        <v>24.933574733796071</v>
      </c>
      <c r="AF16" s="11">
        <f>SUM(AD16:AE16)</f>
        <v>25.606423952520053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864.32399999999939</v>
      </c>
      <c r="C18" s="34">
        <f>SUM(C8:C16)</f>
        <v>880.43299999999977</v>
      </c>
      <c r="D18" s="34">
        <f>SUM(D8:D16)</f>
        <v>873.20699999999943</v>
      </c>
      <c r="E18" s="34">
        <f>SUM(E8:E16)</f>
        <v>909.03699999999992</v>
      </c>
      <c r="F18" s="34">
        <f>SUM(F8:F16)</f>
        <v>962.12299999999993</v>
      </c>
      <c r="G18" s="11"/>
      <c r="H18" s="34">
        <f>SUM(H8:H16)</f>
        <v>88.916000000000366</v>
      </c>
      <c r="I18" s="34">
        <f>SUM(I8:I16)</f>
        <v>445.86630012108651</v>
      </c>
      <c r="J18" s="34">
        <f>SUM(H18:I18)</f>
        <v>534.78230012108691</v>
      </c>
      <c r="L18" s="231" t="str">
        <f>name!E3</f>
        <v>All occupations</v>
      </c>
      <c r="M18" s="34">
        <f>SUM(M8:M16)</f>
        <v>450.36674961154023</v>
      </c>
      <c r="N18" s="34">
        <f>SUM(N8:N16)</f>
        <v>447.58344388689096</v>
      </c>
      <c r="O18" s="34">
        <f>SUM(O8:O16)</f>
        <v>441.95615906961382</v>
      </c>
      <c r="P18" s="34">
        <f>SUM(P8:P16)</f>
        <v>457.183936374106</v>
      </c>
      <c r="Q18" s="34">
        <f>SUM(Q8:Q16)</f>
        <v>479.80315798073002</v>
      </c>
      <c r="R18" s="11"/>
      <c r="S18" s="34">
        <f>SUM(S8:S16)</f>
        <v>37.846998911116287</v>
      </c>
      <c r="T18" s="34">
        <f>SUM(T8:T16)</f>
        <v>186.51796148984164</v>
      </c>
      <c r="U18" s="34">
        <f>SUM(S18:T18)</f>
        <v>224.36496040095793</v>
      </c>
      <c r="W18" s="231" t="str">
        <f>name!E3</f>
        <v>All occupations</v>
      </c>
      <c r="X18" s="34">
        <f>SUM(X8:X16)</f>
        <v>413.95725038845956</v>
      </c>
      <c r="Y18" s="34">
        <f>SUM(Y8:Y16)</f>
        <v>432.84955611310892</v>
      </c>
      <c r="Z18" s="34">
        <f>SUM(Z8:Z16)</f>
        <v>431.25084093038589</v>
      </c>
      <c r="AA18" s="34">
        <f>SUM(AA8:AA16)</f>
        <v>451.85306362589381</v>
      </c>
      <c r="AB18" s="34">
        <f>SUM(AB8:AB16)</f>
        <v>482.31984201926969</v>
      </c>
      <c r="AC18" s="11"/>
      <c r="AD18" s="34">
        <f>SUM(AD8:AD16)</f>
        <v>51.069001088883923</v>
      </c>
      <c r="AE18" s="34">
        <f>SUM(AE8:AE16)</f>
        <v>259.34833863124493</v>
      </c>
      <c r="AF18" s="34">
        <f>SUM(AD18:AE18)</f>
        <v>310.41733972012884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9.7034564450111969</v>
      </c>
      <c r="C26" s="18">
        <f t="shared" si="8"/>
        <v>10.791688769008434</v>
      </c>
      <c r="D26" s="18">
        <f t="shared" si="8"/>
        <v>11.215095549128684</v>
      </c>
      <c r="E26" s="18">
        <f t="shared" si="8"/>
        <v>11.232705004440383</v>
      </c>
      <c r="F26" s="18">
        <f t="shared" si="8"/>
        <v>11.948546650925717</v>
      </c>
      <c r="G26" s="11"/>
      <c r="H26" s="40">
        <f>IF(D8&gt;0,(H8/D8)*100,0)</f>
        <v>17.388483941125486</v>
      </c>
      <c r="I26" s="40">
        <f>IF(D8&gt;0,(I8/D8)*100,0)</f>
        <v>57.507410709564041</v>
      </c>
      <c r="J26" s="40">
        <f>IF(D8&gt;0,(J8/D8)*100,0)</f>
        <v>74.895894650689527</v>
      </c>
      <c r="L26" t="str">
        <f>$A$8</f>
        <v>Managers, directors and senior officials</v>
      </c>
      <c r="M26" s="18">
        <f t="shared" ref="M26:Q26" si="9">M8/M$18*100</f>
        <v>12.623911286541803</v>
      </c>
      <c r="N26" s="18">
        <f t="shared" si="9"/>
        <v>13.910627875197024</v>
      </c>
      <c r="O26" s="18">
        <f t="shared" si="9"/>
        <v>14.15133958633594</v>
      </c>
      <c r="P26" s="18">
        <f t="shared" si="9"/>
        <v>14.092334812839971</v>
      </c>
      <c r="Q26" s="18">
        <f t="shared" si="9"/>
        <v>14.921902522040561</v>
      </c>
      <c r="R26" s="11"/>
      <c r="S26" s="40">
        <f>IF(O8&gt;0,(S8/O8)*100,0)</f>
        <v>14.474975006962007</v>
      </c>
      <c r="T26" s="40">
        <f>IF(O8&gt;0,(T8/O8)*100,0)</f>
        <v>51.389249037509856</v>
      </c>
      <c r="U26" s="40">
        <f>IF(O8&gt;0,(U8/O8)*100,0)</f>
        <v>65.864224044471868</v>
      </c>
      <c r="W26" t="str">
        <f>$A$8</f>
        <v>Managers, directors and senior officials</v>
      </c>
      <c r="X26" s="18">
        <f t="shared" ref="X26:AB26" si="10">X8/X$18*100</f>
        <v>6.5261337791244154</v>
      </c>
      <c r="Y26" s="18">
        <f t="shared" si="10"/>
        <v>7.5665832174236503</v>
      </c>
      <c r="Z26" s="18">
        <f t="shared" si="10"/>
        <v>8.2059625490039245</v>
      </c>
      <c r="AA26" s="18">
        <f t="shared" si="10"/>
        <v>8.33933785122065</v>
      </c>
      <c r="AB26" s="18">
        <f t="shared" si="10"/>
        <v>8.9907053753340342</v>
      </c>
      <c r="AC26" s="11"/>
      <c r="AD26" s="40">
        <f>IF(Z8&gt;0,(AD8/Z8)*100,0)</f>
        <v>22.537611040998783</v>
      </c>
      <c r="AE26" s="40">
        <f>IF(Z8&gt;0,(AE8/Z8)*100,0)</f>
        <v>68.32021162380849</v>
      </c>
      <c r="AF26" s="40">
        <f>IF(Z8&gt;0,(AF8/Z8)*100,0)</f>
        <v>90.857822664807273</v>
      </c>
    </row>
    <row r="27" spans="1:32" x14ac:dyDescent="0.2">
      <c r="A27" t="str">
        <f>$A$9</f>
        <v>Professional occupations</v>
      </c>
      <c r="B27" s="18">
        <f t="shared" si="8"/>
        <v>19.550157533376325</v>
      </c>
      <c r="C27" s="18">
        <f t="shared" si="8"/>
        <v>21.003300984282262</v>
      </c>
      <c r="D27" s="18">
        <f t="shared" si="8"/>
        <v>21.975376261839173</v>
      </c>
      <c r="E27" s="18">
        <f t="shared" si="8"/>
        <v>23.047866074034609</v>
      </c>
      <c r="F27" s="18">
        <f t="shared" si="8"/>
        <v>24.653004443156064</v>
      </c>
      <c r="G27" s="11"/>
      <c r="H27" s="40">
        <f t="shared" ref="H27:H36" si="11">IF(D9&gt;0,(H9/D9)*100,0)</f>
        <v>23.608097600677631</v>
      </c>
      <c r="I27" s="40">
        <f t="shared" ref="I27:I36" si="12">IF(D9&gt;0,(I9/D9)*100,0)</f>
        <v>52.927148579518743</v>
      </c>
      <c r="J27" s="40">
        <f t="shared" ref="J27:J36" si="13">IF(D9&gt;0,(J9/D9)*100,0)</f>
        <v>76.535246180196381</v>
      </c>
      <c r="L27" t="str">
        <f>$A$9</f>
        <v>Professional occupations</v>
      </c>
      <c r="M27" s="18">
        <f t="shared" ref="M27:Q27" si="14">M9/M$18*100</f>
        <v>19.380108389921453</v>
      </c>
      <c r="N27" s="18">
        <f t="shared" si="14"/>
        <v>20.823610766616582</v>
      </c>
      <c r="O27" s="18">
        <f t="shared" si="14"/>
        <v>21.653624526206677</v>
      </c>
      <c r="P27" s="18">
        <f t="shared" si="14"/>
        <v>22.672252199059841</v>
      </c>
      <c r="Q27" s="18">
        <f t="shared" si="14"/>
        <v>24.068546093159846</v>
      </c>
      <c r="R27" s="11"/>
      <c r="S27" s="40">
        <f t="shared" ref="S27:S34" si="15">IF(O9&gt;0,(S9/O9)*100,0)</f>
        <v>20.671070742972539</v>
      </c>
      <c r="T27" s="40">
        <f t="shared" ref="T27:T34" si="16">IF(O9&gt;0,(T9/O9)*100,0)</f>
        <v>42.169234654637997</v>
      </c>
      <c r="U27" s="40">
        <f t="shared" ref="U27:U34" si="17">IF(O9&gt;0,(U9/O9)*100,0)</f>
        <v>62.840305397610528</v>
      </c>
      <c r="W27" t="str">
        <f>$A$9</f>
        <v>Professional occupations</v>
      </c>
      <c r="X27" s="18">
        <f t="shared" ref="X27:AB27" si="18">X9/X$18*100</f>
        <v>19.735163303755094</v>
      </c>
      <c r="Y27" s="18">
        <f t="shared" si="18"/>
        <v>21.189107727802565</v>
      </c>
      <c r="Z27" s="18">
        <f t="shared" si="18"/>
        <v>22.30511512321122</v>
      </c>
      <c r="AA27" s="18">
        <f t="shared" si="18"/>
        <v>23.42791136694396</v>
      </c>
      <c r="AB27" s="18">
        <f t="shared" si="18"/>
        <v>25.234413163275022</v>
      </c>
      <c r="AC27" s="11"/>
      <c r="AD27" s="40">
        <f t="shared" ref="AD27:AD34" si="19">IF(Z9&gt;0,(AD9/Z9)*100,0)</f>
        <v>26.530118287964832</v>
      </c>
      <c r="AE27" s="40">
        <f t="shared" ref="AE27:AE34" si="20">IF(Z9&gt;0,(AE9/Z9)*100,0)</f>
        <v>63.630097024845377</v>
      </c>
      <c r="AF27" s="40">
        <f t="shared" ref="AF27:AF34" si="21">IF(Z9&gt;0,(AF9/Z9)*100,0)</f>
        <v>90.160215312810209</v>
      </c>
    </row>
    <row r="28" spans="1:32" x14ac:dyDescent="0.2">
      <c r="A28" t="str">
        <f>$A$10</f>
        <v>Associate professional occupations</v>
      </c>
      <c r="B28" s="18">
        <f t="shared" si="8"/>
        <v>11.589423245332114</v>
      </c>
      <c r="C28" s="18">
        <f t="shared" si="8"/>
        <v>11.953903615593269</v>
      </c>
      <c r="D28" s="18">
        <f t="shared" si="8"/>
        <v>12.580019310362026</v>
      </c>
      <c r="E28" s="18">
        <f t="shared" si="8"/>
        <v>12.061478940071813</v>
      </c>
      <c r="F28" s="18">
        <f t="shared" si="8"/>
        <v>12.475989642926546</v>
      </c>
      <c r="G28" s="11"/>
      <c r="H28" s="40">
        <f t="shared" si="11"/>
        <v>9.2715456023484766</v>
      </c>
      <c r="I28" s="40">
        <f t="shared" si="12"/>
        <v>47.935187314090541</v>
      </c>
      <c r="J28" s="40">
        <f t="shared" si="13"/>
        <v>57.206732916439016</v>
      </c>
      <c r="L28" t="str">
        <f>$A$10</f>
        <v>Associate professional occupations</v>
      </c>
      <c r="M28" s="18">
        <f t="shared" ref="M28:Q28" si="22">M10/M$18*100</f>
        <v>11.578263286695682</v>
      </c>
      <c r="N28" s="18">
        <f t="shared" si="22"/>
        <v>11.911295480285698</v>
      </c>
      <c r="O28" s="18">
        <f t="shared" si="22"/>
        <v>12.496478842212296</v>
      </c>
      <c r="P28" s="18">
        <f t="shared" si="22"/>
        <v>11.443877499288234</v>
      </c>
      <c r="Q28" s="18">
        <f t="shared" si="22"/>
        <v>11.430177666833284</v>
      </c>
      <c r="R28" s="11"/>
      <c r="S28" s="40">
        <f t="shared" si="15"/>
        <v>-0.70000325254058327</v>
      </c>
      <c r="T28" s="40">
        <f t="shared" si="16"/>
        <v>36.476499929708297</v>
      </c>
      <c r="U28" s="40">
        <f t="shared" si="17"/>
        <v>35.776496677167714</v>
      </c>
      <c r="W28" t="str">
        <f>$A$10</f>
        <v>Associate professional occupations</v>
      </c>
      <c r="X28" s="18">
        <f t="shared" ref="X28:AB28" si="23">X10/X$18*100</f>
        <v>11.601564775145087</v>
      </c>
      <c r="Y28" s="18">
        <f t="shared" si="23"/>
        <v>11.997962101201535</v>
      </c>
      <c r="Z28" s="18">
        <f t="shared" si="23"/>
        <v>12.66563357687725</v>
      </c>
      <c r="AA28" s="18">
        <f t="shared" si="23"/>
        <v>12.68636672005495</v>
      </c>
      <c r="AB28" s="18">
        <f t="shared" si="23"/>
        <v>13.516344704171516</v>
      </c>
      <c r="AC28" s="11"/>
      <c r="AD28" s="40">
        <f t="shared" si="19"/>
        <v>19.354146940879893</v>
      </c>
      <c r="AE28" s="40">
        <f t="shared" si="20"/>
        <v>59.521489346090227</v>
      </c>
      <c r="AF28" s="40">
        <f t="shared" si="21"/>
        <v>78.875636286970121</v>
      </c>
    </row>
    <row r="29" spans="1:32" x14ac:dyDescent="0.2">
      <c r="A29" t="str">
        <f>$A$11</f>
        <v>Administrative and secretarial occupations</v>
      </c>
      <c r="B29" s="18">
        <f t="shared" si="8"/>
        <v>10.00994410267845</v>
      </c>
      <c r="C29" s="18">
        <f t="shared" si="8"/>
        <v>9.3283088136257692</v>
      </c>
      <c r="D29" s="18">
        <f t="shared" si="8"/>
        <v>9.7891266695180352</v>
      </c>
      <c r="E29" s="18">
        <f t="shared" si="8"/>
        <v>8.8962173334369758</v>
      </c>
      <c r="F29" s="18">
        <f t="shared" si="8"/>
        <v>7.8815474489563817</v>
      </c>
      <c r="G29" s="11"/>
      <c r="H29" s="40">
        <f t="shared" si="11"/>
        <v>-11.288293325455768</v>
      </c>
      <c r="I29" s="40">
        <f t="shared" si="12"/>
        <v>47.219506322075041</v>
      </c>
      <c r="J29" s="40">
        <f t="shared" si="13"/>
        <v>35.931212996619273</v>
      </c>
      <c r="L29" t="str">
        <f>$A$11</f>
        <v>Administrative and secretarial occupations</v>
      </c>
      <c r="M29" s="18">
        <f t="shared" ref="M29:Q29" si="24">M11/M$18*100</f>
        <v>4.4425255603118226</v>
      </c>
      <c r="N29" s="18">
        <f t="shared" si="24"/>
        <v>3.9657485799077898</v>
      </c>
      <c r="O29" s="18">
        <f t="shared" si="24"/>
        <v>4.7518138269595065</v>
      </c>
      <c r="P29" s="18">
        <f t="shared" si="24"/>
        <v>4.4440300809700934</v>
      </c>
      <c r="Q29" s="18">
        <f t="shared" si="24"/>
        <v>4.5531509893207618</v>
      </c>
      <c r="R29" s="11"/>
      <c r="S29" s="40">
        <f t="shared" si="15"/>
        <v>4.0247179655092955</v>
      </c>
      <c r="T29" s="40">
        <f t="shared" si="16"/>
        <v>36.46250697192837</v>
      </c>
      <c r="U29" s="40">
        <f t="shared" si="17"/>
        <v>40.487224937437666</v>
      </c>
      <c r="W29" t="str">
        <f>$A$11</f>
        <v>Administrative and secretarial occupations</v>
      </c>
      <c r="X29" s="18">
        <f t="shared" ref="X29:AB29" si="25">X11/X$18*100</f>
        <v>16.067043453637346</v>
      </c>
      <c r="Y29" s="18">
        <f t="shared" si="25"/>
        <v>14.873406743288854</v>
      </c>
      <c r="Z29" s="18">
        <f t="shared" si="25"/>
        <v>14.951485150086363</v>
      </c>
      <c r="AA29" s="18">
        <f t="shared" si="25"/>
        <v>13.400930607313718</v>
      </c>
      <c r="AB29" s="18">
        <f t="shared" si="25"/>
        <v>11.192576756104925</v>
      </c>
      <c r="AC29" s="11"/>
      <c r="AD29" s="40">
        <f t="shared" si="19"/>
        <v>-16.275816440509828</v>
      </c>
      <c r="AE29" s="40">
        <f t="shared" si="20"/>
        <v>50.723113933148511</v>
      </c>
      <c r="AF29" s="40">
        <f t="shared" si="21"/>
        <v>34.447297492638675</v>
      </c>
    </row>
    <row r="30" spans="1:32" x14ac:dyDescent="0.2">
      <c r="A30" t="str">
        <f>$A$12</f>
        <v>Skilled trades occupations</v>
      </c>
      <c r="B30" s="18">
        <f t="shared" si="8"/>
        <v>12.245915624787729</v>
      </c>
      <c r="C30" s="18">
        <f t="shared" si="8"/>
        <v>11.425678195862073</v>
      </c>
      <c r="D30" s="18">
        <f t="shared" si="8"/>
        <v>10.461425383879339</v>
      </c>
      <c r="E30" s="18">
        <f t="shared" si="8"/>
        <v>10.316976844734471</v>
      </c>
      <c r="F30" s="18">
        <f t="shared" si="8"/>
        <v>9.7515863831214702</v>
      </c>
      <c r="G30" s="11"/>
      <c r="H30" s="40">
        <f t="shared" si="11"/>
        <v>2.7064690151280084</v>
      </c>
      <c r="I30" s="40">
        <f t="shared" si="12"/>
        <v>44.268327737396959</v>
      </c>
      <c r="J30" s="40">
        <f t="shared" si="13"/>
        <v>46.974796752524966</v>
      </c>
      <c r="L30" t="str">
        <f>$A$12</f>
        <v>Skilled trades occupations</v>
      </c>
      <c r="M30" s="18">
        <f t="shared" ref="M30:Q30" si="26">M12/M$18*100</f>
        <v>21.276466288009928</v>
      </c>
      <c r="N30" s="18">
        <f t="shared" si="26"/>
        <v>20.105709674849912</v>
      </c>
      <c r="O30" s="18">
        <f t="shared" si="26"/>
        <v>18.122961690795986</v>
      </c>
      <c r="P30" s="18">
        <f t="shared" si="26"/>
        <v>17.726324601045203</v>
      </c>
      <c r="Q30" s="18">
        <f t="shared" si="26"/>
        <v>16.624688061679119</v>
      </c>
      <c r="R30" s="11"/>
      <c r="S30" s="40">
        <f t="shared" si="15"/>
        <v>-0.41171712144262695</v>
      </c>
      <c r="T30" s="40">
        <f t="shared" si="16"/>
        <v>40.725113846462932</v>
      </c>
      <c r="U30" s="40">
        <f t="shared" si="17"/>
        <v>40.313396725020304</v>
      </c>
      <c r="W30" t="str">
        <f>$A$12</f>
        <v>Skilled trades occupations</v>
      </c>
      <c r="X30" s="18">
        <f t="shared" ref="X30:AB30" si="27">X12/X$18*100</f>
        <v>2.4210852936818541</v>
      </c>
      <c r="Y30" s="18">
        <f t="shared" si="27"/>
        <v>2.4501846842162065</v>
      </c>
      <c r="Z30" s="18">
        <f t="shared" si="27"/>
        <v>2.6097000365799849</v>
      </c>
      <c r="AA30" s="18">
        <f t="shared" si="27"/>
        <v>2.8202150744095604</v>
      </c>
      <c r="AB30" s="18">
        <f t="shared" si="27"/>
        <v>2.91434768133308</v>
      </c>
      <c r="AC30" s="11"/>
      <c r="AD30" s="40">
        <f t="shared" si="19"/>
        <v>24.898132224645511</v>
      </c>
      <c r="AE30" s="40">
        <f t="shared" si="20"/>
        <v>69.484849748289307</v>
      </c>
      <c r="AF30" s="40">
        <f t="shared" si="21"/>
        <v>94.382981972934815</v>
      </c>
    </row>
    <row r="31" spans="1:32" x14ac:dyDescent="0.2">
      <c r="A31" t="str">
        <f>$A$13</f>
        <v>Caring, leisure and other service occupations</v>
      </c>
      <c r="B31" s="18">
        <f t="shared" si="8"/>
        <v>10.744909785931354</v>
      </c>
      <c r="C31" s="18">
        <f t="shared" si="8"/>
        <v>10.348730388505572</v>
      </c>
      <c r="D31" s="18">
        <f t="shared" si="8"/>
        <v>9.8476662317569925</v>
      </c>
      <c r="E31" s="18">
        <f t="shared" si="8"/>
        <v>10.304285195239613</v>
      </c>
      <c r="F31" s="18">
        <f t="shared" si="8"/>
        <v>10.71435974174425</v>
      </c>
      <c r="G31" s="11"/>
      <c r="H31" s="40">
        <f t="shared" si="11"/>
        <v>19.879877828732536</v>
      </c>
      <c r="I31" s="40">
        <f t="shared" si="12"/>
        <v>61.555122227794371</v>
      </c>
      <c r="J31" s="40">
        <f t="shared" si="13"/>
        <v>81.435000056526903</v>
      </c>
      <c r="L31" t="str">
        <f>$A$13</f>
        <v>Caring, leisure and other service occupations</v>
      </c>
      <c r="M31" s="18">
        <f t="shared" ref="M31:Q31" si="28">M13/M$18*100</f>
        <v>2.8577404571489398</v>
      </c>
      <c r="N31" s="18">
        <f t="shared" si="28"/>
        <v>2.8521908592208436</v>
      </c>
      <c r="O31" s="18">
        <f t="shared" si="28"/>
        <v>2.9357115723786431</v>
      </c>
      <c r="P31" s="18">
        <f t="shared" si="28"/>
        <v>3.2370531841429315</v>
      </c>
      <c r="Q31" s="18">
        <f t="shared" si="28"/>
        <v>3.6129439943471002</v>
      </c>
      <c r="R31" s="11"/>
      <c r="S31" s="40">
        <f t="shared" si="15"/>
        <v>33.607782542295965</v>
      </c>
      <c r="T31" s="40">
        <f t="shared" si="16"/>
        <v>52.124194786468649</v>
      </c>
      <c r="U31" s="40">
        <f t="shared" si="17"/>
        <v>85.731977328764614</v>
      </c>
      <c r="W31" t="str">
        <f>$A$13</f>
        <v>Caring, leisure and other service occupations</v>
      </c>
      <c r="X31" s="18">
        <f t="shared" ref="X31:AB31" si="29">X13/X$18*100</f>
        <v>19.325792983184808</v>
      </c>
      <c r="Y31" s="18">
        <f t="shared" si="29"/>
        <v>18.100446735130831</v>
      </c>
      <c r="Z31" s="18">
        <f t="shared" si="29"/>
        <v>16.931202408363049</v>
      </c>
      <c r="AA31" s="18">
        <f t="shared" si="29"/>
        <v>17.454895006701136</v>
      </c>
      <c r="AB31" s="18">
        <f t="shared" si="29"/>
        <v>17.778721198387597</v>
      </c>
      <c r="AC31" s="11"/>
      <c r="AD31" s="40">
        <f t="shared" si="19"/>
        <v>17.440499985369879</v>
      </c>
      <c r="AE31" s="40">
        <f t="shared" si="20"/>
        <v>63.230949378604947</v>
      </c>
      <c r="AF31" s="40">
        <f t="shared" si="21"/>
        <v>80.67144936397483</v>
      </c>
    </row>
    <row r="32" spans="1:32" x14ac:dyDescent="0.2">
      <c r="A32" t="str">
        <f>$A$14</f>
        <v>Sales and customer service occupations</v>
      </c>
      <c r="B32" s="18">
        <f t="shared" si="8"/>
        <v>9.0424794857336579</v>
      </c>
      <c r="C32" s="18">
        <f t="shared" si="8"/>
        <v>8.5852846283214017</v>
      </c>
      <c r="D32" s="18">
        <f t="shared" si="8"/>
        <v>8.7567346419840035</v>
      </c>
      <c r="E32" s="18">
        <f t="shared" si="8"/>
        <v>8.440425683818134</v>
      </c>
      <c r="F32" s="18">
        <f t="shared" si="8"/>
        <v>7.9422260455918412</v>
      </c>
      <c r="H32" s="40">
        <f t="shared" si="11"/>
        <v>-6.5960571843125773E-2</v>
      </c>
      <c r="I32" s="40">
        <f t="shared" si="12"/>
        <v>46.414619438713842</v>
      </c>
      <c r="J32" s="40">
        <f t="shared" si="13"/>
        <v>46.348658866870714</v>
      </c>
      <c r="L32" t="str">
        <f>$A$14</f>
        <v>Sales and customer service occupations</v>
      </c>
      <c r="M32" s="18">
        <f t="shared" ref="M32:Q32" si="30">M14/M$18*100</f>
        <v>6.5382202593083969</v>
      </c>
      <c r="N32" s="18">
        <f t="shared" si="30"/>
        <v>6.3663059532958464</v>
      </c>
      <c r="O32" s="18">
        <f t="shared" si="30"/>
        <v>6.6873678426059193</v>
      </c>
      <c r="P32" s="18">
        <f t="shared" si="30"/>
        <v>6.6194737396530936</v>
      </c>
      <c r="Q32" s="18">
        <f t="shared" si="30"/>
        <v>6.5357910161486927</v>
      </c>
      <c r="S32" s="40">
        <f t="shared" si="15"/>
        <v>6.1028027414727317</v>
      </c>
      <c r="T32" s="40">
        <f t="shared" si="16"/>
        <v>34.906131799190618</v>
      </c>
      <c r="U32" s="40">
        <f t="shared" si="17"/>
        <v>41.008934540663347</v>
      </c>
      <c r="W32" t="str">
        <f>$A$14</f>
        <v>Sales and customer service occupations</v>
      </c>
      <c r="X32" s="18">
        <f t="shared" ref="X32:AB32" si="31">X14/X$18*100</f>
        <v>11.767000162522127</v>
      </c>
      <c r="Y32" s="18">
        <f t="shared" si="31"/>
        <v>10.879795742524735</v>
      </c>
      <c r="Z32" s="18">
        <f t="shared" si="31"/>
        <v>10.877471149734843</v>
      </c>
      <c r="AA32" s="18">
        <f t="shared" si="31"/>
        <v>10.28286085754692</v>
      </c>
      <c r="AB32" s="18">
        <f t="shared" si="31"/>
        <v>9.341322474626141</v>
      </c>
      <c r="AD32" s="40">
        <f t="shared" si="19"/>
        <v>-3.9526032508095192</v>
      </c>
      <c r="AE32" s="40">
        <f t="shared" si="20"/>
        <v>53.665566988213051</v>
      </c>
      <c r="AF32" s="40">
        <f t="shared" si="21"/>
        <v>49.712963737403534</v>
      </c>
    </row>
    <row r="33" spans="1:32" x14ac:dyDescent="0.2">
      <c r="A33" t="str">
        <f>$A$15</f>
        <v>Process, plant and machine operatives</v>
      </c>
      <c r="B33" s="18">
        <f t="shared" si="8"/>
        <v>5.7956096043185532</v>
      </c>
      <c r="C33" s="18">
        <f t="shared" si="8"/>
        <v>5.6860480211812909</v>
      </c>
      <c r="D33" s="18">
        <f t="shared" si="8"/>
        <v>5.1271017694248586</v>
      </c>
      <c r="E33" s="18">
        <f t="shared" si="8"/>
        <v>5.5387454232477058</v>
      </c>
      <c r="F33" s="18">
        <f t="shared" si="8"/>
        <v>5.2833438339456684</v>
      </c>
      <c r="G33" s="11"/>
      <c r="H33" s="40">
        <f t="shared" si="11"/>
        <v>13.540375258819095</v>
      </c>
      <c r="I33" s="40">
        <f t="shared" si="12"/>
        <v>51.634705945605688</v>
      </c>
      <c r="J33" s="40">
        <f t="shared" si="13"/>
        <v>65.175081204424785</v>
      </c>
      <c r="L33" t="str">
        <f>$A$15</f>
        <v>Process, plant and machine operatives</v>
      </c>
      <c r="M33" s="18">
        <f t="shared" ref="M33:Q33" si="32">M15/M$18*100</f>
        <v>9.6240757226330906</v>
      </c>
      <c r="N33" s="18">
        <f t="shared" si="32"/>
        <v>9.5448491884067135</v>
      </c>
      <c r="O33" s="18">
        <f t="shared" si="32"/>
        <v>8.6568800691321535</v>
      </c>
      <c r="P33" s="18">
        <f t="shared" si="32"/>
        <v>9.135620617314288</v>
      </c>
      <c r="Q33" s="18">
        <f t="shared" si="32"/>
        <v>8.5827045065921954</v>
      </c>
      <c r="R33" s="11"/>
      <c r="S33" s="40">
        <f t="shared" si="15"/>
        <v>7.6333037872769918</v>
      </c>
      <c r="T33" s="40">
        <f t="shared" si="16"/>
        <v>48.263132449126473</v>
      </c>
      <c r="U33" s="40">
        <f t="shared" si="17"/>
        <v>55.896436236403467</v>
      </c>
      <c r="W33" t="str">
        <f>$A$15</f>
        <v>Process, plant and machine operatives</v>
      </c>
      <c r="X33" s="18">
        <f t="shared" ref="X33:AB33" si="33">X15/X$18*100</f>
        <v>1.6304117726941192</v>
      </c>
      <c r="Y33" s="18">
        <f t="shared" si="33"/>
        <v>1.6958960357875856</v>
      </c>
      <c r="Z33" s="18">
        <f t="shared" si="33"/>
        <v>1.5097006848488264</v>
      </c>
      <c r="AA33" s="18">
        <f t="shared" si="33"/>
        <v>1.8994350096500097</v>
      </c>
      <c r="AB33" s="18">
        <f t="shared" si="33"/>
        <v>2.0011988087157402</v>
      </c>
      <c r="AC33" s="11"/>
      <c r="AD33" s="40">
        <f t="shared" si="19"/>
        <v>48.253364207777217</v>
      </c>
      <c r="AE33" s="40">
        <f t="shared" si="20"/>
        <v>71.447805226310876</v>
      </c>
      <c r="AF33" s="40">
        <f t="shared" si="21"/>
        <v>119.70116943408809</v>
      </c>
    </row>
    <row r="34" spans="1:32" x14ac:dyDescent="0.2">
      <c r="A34" t="str">
        <f>$A$16</f>
        <v>Elementary occupations</v>
      </c>
      <c r="B34" s="18">
        <f t="shared" si="8"/>
        <v>11.318104172830621</v>
      </c>
      <c r="C34" s="18">
        <f t="shared" si="8"/>
        <v>10.877056583619945</v>
      </c>
      <c r="D34" s="18">
        <f t="shared" si="8"/>
        <v>10.247454182106889</v>
      </c>
      <c r="E34" s="18">
        <f t="shared" si="8"/>
        <v>10.161299500976295</v>
      </c>
      <c r="F34" s="18">
        <f t="shared" si="8"/>
        <v>9.349395809632048</v>
      </c>
      <c r="G34" s="11"/>
      <c r="H34" s="40">
        <f t="shared" si="11"/>
        <v>0.52658959980464959</v>
      </c>
      <c r="I34" s="40">
        <f t="shared" si="12"/>
        <v>48.042031475626359</v>
      </c>
      <c r="J34" s="40">
        <f t="shared" si="13"/>
        <v>48.568621075431004</v>
      </c>
      <c r="L34" t="str">
        <f>$A$16</f>
        <v>Elementary occupations</v>
      </c>
      <c r="M34" s="18">
        <f t="shared" ref="M34:Q34" si="34">M16/M$18*100</f>
        <v>11.678688749428874</v>
      </c>
      <c r="N34" s="18">
        <f t="shared" si="34"/>
        <v>10.519661622219607</v>
      </c>
      <c r="O34" s="18">
        <f t="shared" si="34"/>
        <v>10.543822043372861</v>
      </c>
      <c r="P34" s="18">
        <f t="shared" si="34"/>
        <v>10.629033265686344</v>
      </c>
      <c r="Q34" s="18">
        <f t="shared" si="34"/>
        <v>9.6700951498784455</v>
      </c>
      <c r="R34" s="11"/>
      <c r="S34" s="40">
        <f t="shared" si="15"/>
        <v>-0.43273183172514268</v>
      </c>
      <c r="T34" s="40">
        <f t="shared" si="16"/>
        <v>38.745728559891049</v>
      </c>
      <c r="U34" s="40">
        <f t="shared" si="17"/>
        <v>38.312996728165906</v>
      </c>
      <c r="W34" t="str">
        <f>$A$16</f>
        <v>Elementary occupations</v>
      </c>
      <c r="X34" s="18">
        <f t="shared" ref="X34:AB34" si="35">X16/X$18*100</f>
        <v>10.92580447625514</v>
      </c>
      <c r="Y34" s="18">
        <f t="shared" si="35"/>
        <v>11.246617012624039</v>
      </c>
      <c r="Z34" s="18">
        <f t="shared" si="35"/>
        <v>9.943729321294537</v>
      </c>
      <c r="AA34" s="18">
        <f t="shared" si="35"/>
        <v>9.6880475061591067</v>
      </c>
      <c r="AB34" s="18">
        <f t="shared" si="35"/>
        <v>9.0303698380519659</v>
      </c>
      <c r="AC34" s="11"/>
      <c r="AD34" s="40">
        <f t="shared" si="19"/>
        <v>1.5690562158055075</v>
      </c>
      <c r="AE34" s="40">
        <f t="shared" si="20"/>
        <v>58.1440526787067</v>
      </c>
      <c r="AF34" s="40">
        <f t="shared" si="21"/>
        <v>59.713108894512203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10.182694366856934</v>
      </c>
      <c r="I36" s="43">
        <f t="shared" si="12"/>
        <v>51.060779416688916</v>
      </c>
      <c r="J36" s="43">
        <f t="shared" si="13"/>
        <v>61.243473783545852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8.5635188320013658</v>
      </c>
      <c r="T36" s="43">
        <f t="shared" ref="T36" si="37">IF(O18&gt;0,(T18/O18)*100,0)</f>
        <v>42.20281981871026</v>
      </c>
      <c r="U36" s="43">
        <f t="shared" ref="U36" si="38">IF(O18&gt;0,(U18/O18)*100,0)</f>
        <v>50.766338650711631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11.842064117186887</v>
      </c>
      <c r="AE36" s="43">
        <f t="shared" ref="AE36" si="40">IF(Z18&gt;0,(AE18/Z18)*100,0)</f>
        <v>60.138627920521529</v>
      </c>
      <c r="AF36" s="43">
        <f t="shared" ref="AF36" si="41">IF(Z18&gt;0,(AF18/Z18)*100,0)</f>
        <v>71.980692037708408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Heart of the South-West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Heart of the South-West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Heart of the South-West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3.1681570849381835</v>
      </c>
      <c r="C46" s="18">
        <f t="shared" si="42"/>
        <v>3.0705188986388521</v>
      </c>
      <c r="D46" s="18">
        <f t="shared" si="42"/>
        <v>0.83914285823698531</v>
      </c>
      <c r="E46" s="18">
        <f t="shared" si="42"/>
        <v>1.1924187246421969</v>
      </c>
      <c r="F46" s="18">
        <f>IF(F$6-D$6 &lt;&gt; 0,(EXP(LN(F8/D8)/(F$6-D$6))-1)*100,0)</f>
        <v>1.0745227992241757</v>
      </c>
      <c r="H46" s="18">
        <f>IF($F$6-$D$6 &lt;&gt; 0,(EXP(LN(1+(H26/100))/($F$6-$D$6))-1)*100,0)</f>
        <v>1.0745227992241757</v>
      </c>
      <c r="I46" s="18">
        <f>IF($F$6-$D$6 &lt;&gt; 0,(EXP(LN(1+(I26/100))/($F$6-$D$6))-1)*100,0)</f>
        <v>3.075013291328399</v>
      </c>
      <c r="J46" s="18">
        <f>IF($F$6-$D$6 &lt;&gt; 0,(EXP(LN(1+(J26/100))/($F$6-$D$6))-1)*100,0)</f>
        <v>3.7971209881388468</v>
      </c>
      <c r="L46" t="str">
        <f>$A$8</f>
        <v>Managers, directors and senior officials</v>
      </c>
      <c r="M46" s="18">
        <f t="shared" ref="M46:M54" si="43">IF(N$6-M$6 &lt;&gt; 0,(EXP(LN(N8/M8)/(N$6-M$6))-1)*100,0)</f>
        <v>2.29752426452976</v>
      </c>
      <c r="N46" s="18">
        <f t="shared" ref="N46:N54" si="44">IF(O$6-N$6 &lt;&gt; 0,(EXP(LN(O8/N8)/(O$6-N$6))-1)*100,0)</f>
        <v>0.45140066868374351</v>
      </c>
      <c r="O46" s="18">
        <f t="shared" ref="O46:O54" si="45">IF(P$6-O$6 &lt;&gt; 0,(EXP(LN(P8/O8)/(P$6-O$6))-1)*100,0)</f>
        <v>0.59570402588513538</v>
      </c>
      <c r="P46" s="18">
        <f t="shared" ref="P46:P54" si="46">IF(Q$6-P$6 &lt;&gt; 0,(EXP(LN(Q8/P8)/(Q$6-P$6))-1)*100,0)</f>
        <v>1.0604757839433265</v>
      </c>
      <c r="Q46" s="18">
        <f>IF(Q$6-O$6 &lt;&gt; 0,(EXP(LN(Q8/O8)/(Q$6-O$6))-1)*100,0)</f>
        <v>0.90531376030529298</v>
      </c>
      <c r="S46" s="18">
        <f>IF($F$6-$D$6 &lt;&gt; 0,(EXP(LN(1+(S26/100))/($F$6-$D$6))-1)*100,0)</f>
        <v>0.90531376030529298</v>
      </c>
      <c r="T46" s="18">
        <f>IF($F$6-$D$6 &lt;&gt; 0,(EXP(LN(1+(T26/100))/($F$6-$D$6))-1)*100,0)</f>
        <v>2.8031295310086302</v>
      </c>
      <c r="U46" s="18">
        <f>IF($F$6-$D$6 &lt;&gt; 0,(EXP(LN(1+(U26/100))/($F$6-$D$6))-1)*100,0)</f>
        <v>3.4308708788606701</v>
      </c>
      <c r="W46" t="str">
        <f>$A$8</f>
        <v>Managers, directors and senior officials</v>
      </c>
      <c r="X46" s="18">
        <f t="shared" ref="X46:X54" si="47">IF(Y$6-X$6 &lt;&gt; 0,(EXP(LN(Y8/X8)/(Y$6-X$6))-1)*100,0)</f>
        <v>4.9316086608648835</v>
      </c>
      <c r="Y46" s="18">
        <f t="shared" ref="Y46:Y54" si="48">IF(Z$6-Y$6 &lt;&gt; 0,(EXP(LN(Z8/Y8)/(Z$6-Y$6))-1)*100,0)</f>
        <v>8.0494837523289675</v>
      </c>
      <c r="Z46" s="18">
        <f t="shared" ref="Z46:Z54" si="49">IF(AA$6-Z$6 &lt;&gt; 0,(EXP(LN(AA8/Z8)/(AA$6-Z$6))-1)*100,0)</f>
        <v>1.2637165965528219</v>
      </c>
      <c r="AA46" s="18">
        <f t="shared" ref="AA46:AA54" si="50">IF(AB$6-AA$6 &lt;&gt; 0,(EXP(LN(AB8/AA8)/(AB$6-AA$6))-1)*100,0)</f>
        <v>1.4144896469779011</v>
      </c>
      <c r="AB46" s="18">
        <f>IF(AB$6-Z$6 &lt;&gt; 0,(EXP(LN(AB8/Z8)/(AB$6-Z$6))-1)*100,0)</f>
        <v>1.3642070368575121</v>
      </c>
      <c r="AD46" s="18">
        <f>IF($F$6-$D$6 &lt;&gt; 0,(EXP(LN(1+(AD26/100))/($F$6-$D$6))-1)*100,0)</f>
        <v>1.3642070368575121</v>
      </c>
      <c r="AE46" s="18">
        <f>IF($F$6-$D$6 &lt;&gt; 0,(EXP(LN(1+(AE26/100))/($F$6-$D$6))-1)*100,0)</f>
        <v>3.5322735712493891</v>
      </c>
      <c r="AF46" s="18">
        <f>IF($F$6-$D$6 &lt;&gt; 0,(EXP(LN(1+(AF26/100))/($F$6-$D$6))-1)*100,0)</f>
        <v>4.4032450739186491</v>
      </c>
    </row>
    <row r="47" spans="1:32" x14ac:dyDescent="0.2">
      <c r="A47" t="str">
        <f>$A$9</f>
        <v>Professional occupations</v>
      </c>
      <c r="B47" s="18">
        <f t="shared" si="42"/>
        <v>2.2796559917564352</v>
      </c>
      <c r="C47" s="18">
        <f t="shared" si="42"/>
        <v>3.7694846989694497</v>
      </c>
      <c r="D47" s="18">
        <f t="shared" si="42"/>
        <v>1.772806479508815</v>
      </c>
      <c r="E47" s="18">
        <f t="shared" si="42"/>
        <v>1.248551060663261</v>
      </c>
      <c r="F47" s="18">
        <f>IF(F$6-D$6 &lt;&gt; 0,(EXP(LN(F9/D9)/(F$6-D$6))-1)*100,0)</f>
        <v>1.4230021154876926</v>
      </c>
      <c r="H47" s="18">
        <f t="shared" ref="H47:J56" si="51">IF($F$6-$D$6 &lt;&gt; 0,(EXP(LN(1+(H27/100))/($F$6-$D$6))-1)*100,0)</f>
        <v>1.4230021154876926</v>
      </c>
      <c r="I47" s="18">
        <f t="shared" si="51"/>
        <v>2.8724238625350118</v>
      </c>
      <c r="J47" s="18">
        <f t="shared" si="51"/>
        <v>3.8617004036048064</v>
      </c>
      <c r="L47" t="str">
        <f>$A$9</f>
        <v>Professional occupations</v>
      </c>
      <c r="M47" s="18">
        <f t="shared" si="43"/>
        <v>1.6545641219724905</v>
      </c>
      <c r="N47" s="18">
        <f t="shared" si="44"/>
        <v>2.6785534030018265</v>
      </c>
      <c r="O47" s="18">
        <f t="shared" si="45"/>
        <v>1.609699460189562</v>
      </c>
      <c r="P47" s="18">
        <f t="shared" si="46"/>
        <v>1.0864006935445758</v>
      </c>
      <c r="Q47" s="18">
        <f>IF(Q$6-O$6 &lt;&gt; 0,(EXP(LN(Q9/O9)/(Q$6-O$6))-1)*100,0)</f>
        <v>1.2605334800510404</v>
      </c>
      <c r="S47" s="18">
        <f t="shared" ref="S47:U47" si="52">IF($F$6-$D$6 &lt;&gt; 0,(EXP(LN(1+(S27/100))/($F$6-$D$6))-1)*100,0)</f>
        <v>1.2605334800510404</v>
      </c>
      <c r="T47" s="18">
        <f t="shared" si="52"/>
        <v>2.3733798435192188</v>
      </c>
      <c r="U47" s="18">
        <f t="shared" si="52"/>
        <v>3.3040767187230369</v>
      </c>
      <c r="W47" t="str">
        <f>$A$9</f>
        <v>Professional occupations</v>
      </c>
      <c r="X47" s="18">
        <f t="shared" si="47"/>
        <v>2.9350682618371371</v>
      </c>
      <c r="Y47" s="18">
        <f t="shared" si="48"/>
        <v>4.8780921832560775</v>
      </c>
      <c r="Z47" s="18">
        <f t="shared" si="49"/>
        <v>1.9340490936058607</v>
      </c>
      <c r="AA47" s="18">
        <f t="shared" si="50"/>
        <v>1.4050896784437938</v>
      </c>
      <c r="AB47" s="18">
        <f>IF(AB$6-Z$6 &lt;&gt; 0,(EXP(LN(AB9/Z9)/(AB$6-Z$6))-1)*100,0)</f>
        <v>1.5811037898427527</v>
      </c>
      <c r="AD47" s="18">
        <f t="shared" ref="AD47:AF47" si="53">IF($F$6-$D$6 &lt;&gt; 0,(EXP(LN(1+(AD27/100))/($F$6-$D$6))-1)*100,0)</f>
        <v>1.5811037898427527</v>
      </c>
      <c r="AE47" s="18">
        <f t="shared" si="53"/>
        <v>3.3374036863580203</v>
      </c>
      <c r="AF47" s="18">
        <f t="shared" si="53"/>
        <v>4.3777611838436314</v>
      </c>
    </row>
    <row r="48" spans="1:32" x14ac:dyDescent="0.2">
      <c r="A48" t="str">
        <f>$A$10</f>
        <v>Associate professional occupations</v>
      </c>
      <c r="B48" s="18">
        <f t="shared" si="42"/>
        <v>1.2434454859266753</v>
      </c>
      <c r="C48" s="18">
        <f t="shared" si="42"/>
        <v>4.3740304534376939</v>
      </c>
      <c r="D48" s="18">
        <f t="shared" si="42"/>
        <v>-3.7589220764577824E-2</v>
      </c>
      <c r="E48" s="18">
        <f t="shared" si="42"/>
        <v>0.90956822495231737</v>
      </c>
      <c r="F48" s="18">
        <f t="shared" ref="F48:F56" si="54">IF(F$6-D$6 &lt;&gt; 0,(EXP(LN(F10/D10)/(F$6-D$6))-1)*100,0)</f>
        <v>0.59285609189776434</v>
      </c>
      <c r="H48" s="18">
        <f t="shared" si="51"/>
        <v>0.59285609189776434</v>
      </c>
      <c r="I48" s="18">
        <f t="shared" si="51"/>
        <v>2.6450709074564704</v>
      </c>
      <c r="J48" s="18">
        <f t="shared" si="51"/>
        <v>3.0618837456093839</v>
      </c>
      <c r="L48" t="str">
        <f>$A$10</f>
        <v>Associate professional occupations</v>
      </c>
      <c r="M48" s="18">
        <f t="shared" si="43"/>
        <v>0.55549723151793184</v>
      </c>
      <c r="N48" s="18">
        <f t="shared" si="44"/>
        <v>3.5938174031650671</v>
      </c>
      <c r="O48" s="18">
        <f t="shared" si="45"/>
        <v>-1.0765024747376173</v>
      </c>
      <c r="P48" s="18">
        <f>IF(Q$6-P$6 &lt;&gt; 0,(EXP(LN(Q10/P10)/(Q$6-P$6))-1)*100,0)</f>
        <v>0.47203344998369978</v>
      </c>
      <c r="Q48" s="18">
        <f t="shared" ref="Q48:Q54" si="55">IF(Q$6-O$6 &lt;&gt; 0,(EXP(LN(Q10/O10)/(Q$6-O$6))-1)*100,0)</f>
        <v>-4.6820020617011071E-2</v>
      </c>
      <c r="S48" s="18">
        <f t="shared" ref="S48:U48" si="56">IF($F$6-$D$6 &lt;&gt; 0,(EXP(LN(1+(S28/100))/($F$6-$D$6))-1)*100,0)</f>
        <v>-4.6820020617011071E-2</v>
      </c>
      <c r="T48" s="18">
        <f t="shared" si="56"/>
        <v>2.0948554085669313</v>
      </c>
      <c r="U48" s="18">
        <f t="shared" si="56"/>
        <v>2.0598611738106287</v>
      </c>
      <c r="W48" t="str">
        <f>$A$10</f>
        <v>Associate professional occupations</v>
      </c>
      <c r="X48" s="18">
        <f t="shared" si="47"/>
        <v>1.9748558018653384</v>
      </c>
      <c r="Y48" s="18">
        <f t="shared" si="48"/>
        <v>5.1749737295230025</v>
      </c>
      <c r="Z48" s="18">
        <f t="shared" si="49"/>
        <v>0.97073638262932249</v>
      </c>
      <c r="AA48" s="18">
        <f t="shared" si="50"/>
        <v>1.2945290274465338</v>
      </c>
      <c r="AB48" s="18">
        <f t="shared" ref="AB48:AB54" si="57">IF(AB$6-Z$6 &lt;&gt; 0,(EXP(LN(AB10/Z10)/(AB$6-Z$6))-1)*100,0)</f>
        <v>1.1864829391596388</v>
      </c>
      <c r="AD48" s="18">
        <f t="shared" ref="AD48:AF48" si="58">IF($F$6-$D$6 &lt;&gt; 0,(EXP(LN(1+(AD28/100))/($F$6-$D$6))-1)*100,0)</f>
        <v>1.1864829391596388</v>
      </c>
      <c r="AE48" s="18">
        <f t="shared" si="58"/>
        <v>3.1623626058222554</v>
      </c>
      <c r="AF48" s="18">
        <f t="shared" si="58"/>
        <v>3.9529327085894961</v>
      </c>
    </row>
    <row r="49" spans="1:32" x14ac:dyDescent="0.2">
      <c r="A49" t="str">
        <f>$A$11</f>
        <v>Administrative and secretarial occupations</v>
      </c>
      <c r="B49" s="18">
        <f t="shared" si="42"/>
        <v>-1.2930459060904176</v>
      </c>
      <c r="C49" s="18">
        <f t="shared" si="42"/>
        <v>4.07871691335433</v>
      </c>
      <c r="D49" s="18">
        <f t="shared" si="42"/>
        <v>-1.1025354751474592</v>
      </c>
      <c r="E49" s="18">
        <f t="shared" si="42"/>
        <v>-0.64138829378265205</v>
      </c>
      <c r="F49" s="18">
        <f t="shared" si="54"/>
        <v>-0.79534244653118868</v>
      </c>
      <c r="H49" s="18">
        <f t="shared" si="51"/>
        <v>-0.79534244653118868</v>
      </c>
      <c r="I49" s="18">
        <f t="shared" si="51"/>
        <v>2.6118908393349294</v>
      </c>
      <c r="J49" s="18">
        <f t="shared" si="51"/>
        <v>2.0676101514401912</v>
      </c>
      <c r="L49" t="str">
        <f>$A$11</f>
        <v>Administrative and secretarial occupations</v>
      </c>
      <c r="M49" s="18">
        <f t="shared" si="43"/>
        <v>-2.9488392206904579</v>
      </c>
      <c r="N49" s="18">
        <f t="shared" si="44"/>
        <v>18.314893329950486</v>
      </c>
      <c r="O49" s="18">
        <f t="shared" si="45"/>
        <v>-0.65960808881604382</v>
      </c>
      <c r="P49" s="18">
        <f t="shared" si="46"/>
        <v>0.72811811754964761</v>
      </c>
      <c r="Q49" s="18">
        <f t="shared" si="55"/>
        <v>0.26340201286207954</v>
      </c>
      <c r="S49" s="18">
        <f t="shared" ref="S49:U49" si="59">IF($F$6-$D$6 &lt;&gt; 0,(EXP(LN(1+(S29/100))/($F$6-$D$6))-1)*100,0)</f>
        <v>0.26340201286207954</v>
      </c>
      <c r="T49" s="18">
        <f t="shared" si="59"/>
        <v>2.0941575216966601</v>
      </c>
      <c r="U49" s="18">
        <f t="shared" si="59"/>
        <v>2.2921850449860726</v>
      </c>
      <c r="W49" t="str">
        <f>$A$11</f>
        <v>Administrative and secretarial occupations</v>
      </c>
      <c r="X49" s="18">
        <f t="shared" si="47"/>
        <v>-0.81089025261594783</v>
      </c>
      <c r="Y49" s="18">
        <f t="shared" si="48"/>
        <v>0.1536675687443978</v>
      </c>
      <c r="Z49" s="18">
        <f t="shared" si="49"/>
        <v>-1.2485275075791336</v>
      </c>
      <c r="AA49" s="18">
        <f t="shared" si="50"/>
        <v>-1.1416626402400154</v>
      </c>
      <c r="AB49" s="18">
        <f t="shared" si="57"/>
        <v>-1.1772971059387349</v>
      </c>
      <c r="AD49" s="18">
        <f t="shared" ref="AD49:AF49" si="60">IF($F$6-$D$6 &lt;&gt; 0,(EXP(LN(1+(AD29/100))/($F$6-$D$6))-1)*100,0)</f>
        <v>-1.1772971059387349</v>
      </c>
      <c r="AE49" s="18">
        <f t="shared" si="60"/>
        <v>2.77291083209108</v>
      </c>
      <c r="AF49" s="18">
        <f t="shared" si="60"/>
        <v>1.9929465128960988</v>
      </c>
    </row>
    <row r="50" spans="1:32" x14ac:dyDescent="0.2">
      <c r="A50" t="str">
        <f>$A$12</f>
        <v>Skilled trades occupations</v>
      </c>
      <c r="B50" s="18">
        <f t="shared" si="42"/>
        <v>-1.2635254801265816</v>
      </c>
      <c r="C50" s="18">
        <f t="shared" si="42"/>
        <v>-9.1908166393500306</v>
      </c>
      <c r="D50" s="18">
        <f t="shared" si="42"/>
        <v>0.52757103459044608</v>
      </c>
      <c r="E50" s="18">
        <f t="shared" si="42"/>
        <v>3.9571352985268149E-3</v>
      </c>
      <c r="F50" s="18">
        <f t="shared" si="54"/>
        <v>0.17819136178784944</v>
      </c>
      <c r="H50" s="18">
        <f t="shared" si="51"/>
        <v>0.17819136178784944</v>
      </c>
      <c r="I50" s="18">
        <f t="shared" si="51"/>
        <v>2.473459885193563</v>
      </c>
      <c r="J50" s="18">
        <f t="shared" si="51"/>
        <v>2.6005111831982619</v>
      </c>
      <c r="L50" t="str">
        <f>$A$12</f>
        <v>Skilled trades occupations</v>
      </c>
      <c r="M50" s="18">
        <f t="shared" si="43"/>
        <v>-1.5576663445501793</v>
      </c>
      <c r="N50" s="18">
        <f t="shared" si="44"/>
        <v>-10.994889785117856</v>
      </c>
      <c r="O50" s="18">
        <f t="shared" si="45"/>
        <v>0.2351995871761714</v>
      </c>
      <c r="P50" s="18">
        <f t="shared" si="46"/>
        <v>-0.15859252287383496</v>
      </c>
      <c r="Q50" s="18">
        <f t="shared" si="55"/>
        <v>-2.7500685197667796E-2</v>
      </c>
      <c r="S50" s="18">
        <f t="shared" ref="S50:U50" si="61">IF($F$6-$D$6 &lt;&gt; 0,(EXP(LN(1+(S30/100))/($F$6-$D$6))-1)*100,0)</f>
        <v>-2.7500685197667796E-2</v>
      </c>
      <c r="T50" s="18">
        <f t="shared" si="61"/>
        <v>2.3037234455248967</v>
      </c>
      <c r="U50" s="18">
        <f t="shared" si="61"/>
        <v>2.2837422639932825</v>
      </c>
      <c r="W50" t="str">
        <f>$A$12</f>
        <v>Skilled trades occupations</v>
      </c>
      <c r="X50" s="18">
        <f t="shared" si="47"/>
        <v>1.4244248232731183</v>
      </c>
      <c r="Y50" s="18">
        <f t="shared" si="48"/>
        <v>6.1169476157232783</v>
      </c>
      <c r="Z50" s="18">
        <f t="shared" si="49"/>
        <v>2.5160307892670986</v>
      </c>
      <c r="AA50" s="18">
        <f t="shared" si="50"/>
        <v>0.98565878400755924</v>
      </c>
      <c r="AB50" s="18">
        <f t="shared" si="57"/>
        <v>1.4932273979687105</v>
      </c>
      <c r="AD50" s="18">
        <f t="shared" ref="AD50:AF50" si="62">IF($F$6-$D$6 &lt;&gt; 0,(EXP(LN(1+(AD30/100))/($F$6-$D$6))-1)*100,0)</f>
        <v>1.4932273979687105</v>
      </c>
      <c r="AE50" s="18">
        <f t="shared" si="62"/>
        <v>3.5798772902747134</v>
      </c>
      <c r="AF50" s="18">
        <f t="shared" si="62"/>
        <v>4.5307057719873756</v>
      </c>
    </row>
    <row r="51" spans="1:32" x14ac:dyDescent="0.2">
      <c r="A51" t="str">
        <f>$A$13</f>
        <v>Caring, leisure and other service occupations</v>
      </c>
      <c r="B51" s="18">
        <f t="shared" si="42"/>
        <v>-0.4764154326957426</v>
      </c>
      <c r="C51" s="18">
        <f t="shared" si="42"/>
        <v>-5.6227878658787862</v>
      </c>
      <c r="D51" s="18">
        <f t="shared" si="42"/>
        <v>1.7254876209630954</v>
      </c>
      <c r="E51" s="18">
        <f t="shared" si="42"/>
        <v>0.96241703405739454</v>
      </c>
      <c r="F51" s="18">
        <f t="shared" si="54"/>
        <v>1.2161357666425676</v>
      </c>
      <c r="H51" s="18">
        <f t="shared" si="51"/>
        <v>1.2161357666425676</v>
      </c>
      <c r="I51" s="18">
        <f t="shared" si="51"/>
        <v>3.2495217797925857</v>
      </c>
      <c r="J51" s="18">
        <f t="shared" si="51"/>
        <v>4.0514343349091542</v>
      </c>
      <c r="L51" t="str">
        <f>$A$13</f>
        <v>Caring, leisure and other service occupations</v>
      </c>
      <c r="M51" s="18">
        <f t="shared" si="43"/>
        <v>-0.20337052091854435</v>
      </c>
      <c r="N51" s="18">
        <f t="shared" si="44"/>
        <v>1.6342245816946432</v>
      </c>
      <c r="O51" s="18">
        <f t="shared" si="45"/>
        <v>2.6667098408623024</v>
      </c>
      <c r="P51" s="18">
        <f t="shared" si="46"/>
        <v>1.5940686654829506</v>
      </c>
      <c r="Q51" s="18">
        <f t="shared" si="55"/>
        <v>1.9503647131455804</v>
      </c>
      <c r="S51" s="18">
        <f t="shared" ref="S51:U51" si="63">IF($F$6-$D$6 &lt;&gt; 0,(EXP(LN(1+(S31/100))/($F$6-$D$6))-1)*100,0)</f>
        <v>1.9503647131455804</v>
      </c>
      <c r="T51" s="18">
        <f t="shared" si="63"/>
        <v>2.8363261138723228</v>
      </c>
      <c r="U51" s="18">
        <f t="shared" si="63"/>
        <v>4.2139311960706527</v>
      </c>
      <c r="W51" t="str">
        <f>$A$13</f>
        <v>Caring, leisure and other service occupations</v>
      </c>
      <c r="X51" s="18">
        <f t="shared" si="47"/>
        <v>-0.5205527693297296</v>
      </c>
      <c r="Y51" s="18">
        <f t="shared" si="48"/>
        <v>-6.8052417033383605</v>
      </c>
      <c r="Z51" s="18">
        <f t="shared" si="49"/>
        <v>1.5545399444453656</v>
      </c>
      <c r="AA51" s="18">
        <f t="shared" si="50"/>
        <v>0.83983296127401186</v>
      </c>
      <c r="AB51" s="18">
        <f t="shared" si="57"/>
        <v>1.0775079926681252</v>
      </c>
      <c r="AD51" s="18">
        <f t="shared" ref="AD51:AF51" si="64">IF($F$6-$D$6 &lt;&gt; 0,(EXP(LN(1+(AD31/100))/($F$6-$D$6))-1)*100,0)</f>
        <v>1.0775079926681252</v>
      </c>
      <c r="AE51" s="18">
        <f t="shared" si="64"/>
        <v>3.320579597685458</v>
      </c>
      <c r="AF51" s="18">
        <f t="shared" si="64"/>
        <v>4.0221841903350208</v>
      </c>
    </row>
    <row r="52" spans="1:32" x14ac:dyDescent="0.2">
      <c r="A52" t="str">
        <f>$A$14</f>
        <v>Sales and customer service occupations</v>
      </c>
      <c r="B52" s="18">
        <f t="shared" si="42"/>
        <v>-0.83196076205038771</v>
      </c>
      <c r="C52" s="18">
        <f t="shared" si="42"/>
        <v>1.1598991595242802</v>
      </c>
      <c r="D52" s="18">
        <f t="shared" si="42"/>
        <v>6.8479884766747823E-2</v>
      </c>
      <c r="E52" s="18">
        <f t="shared" si="42"/>
        <v>-4.0818124672126199E-2</v>
      </c>
      <c r="F52" s="18">
        <f t="shared" si="54"/>
        <v>-4.3987256131639008E-3</v>
      </c>
      <c r="H52" s="18">
        <f t="shared" si="51"/>
        <v>-4.3987256131639008E-3</v>
      </c>
      <c r="I52" s="18">
        <f t="shared" si="51"/>
        <v>2.5743947067462525</v>
      </c>
      <c r="J52" s="18">
        <f t="shared" si="51"/>
        <v>2.5713133711993796</v>
      </c>
      <c r="L52" t="str">
        <f>$A$14</f>
        <v>Sales and customer service occupations</v>
      </c>
      <c r="M52" s="18">
        <f t="shared" si="43"/>
        <v>-0.81775978969470531</v>
      </c>
      <c r="N52" s="18">
        <f t="shared" si="44"/>
        <v>3.7224778668553116</v>
      </c>
      <c r="O52" s="18">
        <f t="shared" si="45"/>
        <v>0.47453492921947227</v>
      </c>
      <c r="P52" s="18">
        <f t="shared" si="46"/>
        <v>0.35630975179159474</v>
      </c>
      <c r="Q52" s="18">
        <f t="shared" si="55"/>
        <v>0.3957026793128593</v>
      </c>
      <c r="S52" s="18">
        <f t="shared" ref="S52:U52" si="65">IF($F$6-$D$6 &lt;&gt; 0,(EXP(LN(1+(S32/100))/($F$6-$D$6))-1)*100,0)</f>
        <v>0.3957026793128593</v>
      </c>
      <c r="T52" s="18">
        <f t="shared" si="65"/>
        <v>2.0161146966751531</v>
      </c>
      <c r="U52" s="18">
        <f t="shared" si="65"/>
        <v>2.3174658970553041</v>
      </c>
      <c r="W52" t="str">
        <f>$A$14</f>
        <v>Sales and customer service occupations</v>
      </c>
      <c r="X52" s="18">
        <f t="shared" si="47"/>
        <v>-0.8405483736567354</v>
      </c>
      <c r="Y52" s="18">
        <f t="shared" si="48"/>
        <v>-0.39063384335640272</v>
      </c>
      <c r="Z52" s="18">
        <f t="shared" si="49"/>
        <v>-0.19078058791076602</v>
      </c>
      <c r="AA52" s="18">
        <f t="shared" si="50"/>
        <v>-0.30732937272965888</v>
      </c>
      <c r="AB52" s="18">
        <f t="shared" si="57"/>
        <v>-0.26849490740298299</v>
      </c>
      <c r="AD52" s="18">
        <f t="shared" ref="AD52:AF52" si="66">IF($F$6-$D$6 &lt;&gt; 0,(EXP(LN(1+(AD32/100))/($F$6-$D$6))-1)*100,0)</f>
        <v>-0.26849490740298299</v>
      </c>
      <c r="AE52" s="18">
        <f t="shared" si="66"/>
        <v>2.9054645417349256</v>
      </c>
      <c r="AF52" s="18">
        <f t="shared" si="66"/>
        <v>2.7268474783448182</v>
      </c>
    </row>
    <row r="53" spans="1:32" x14ac:dyDescent="0.2">
      <c r="A53" t="str">
        <f>$A$15</f>
        <v>Process, plant and machine operatives</v>
      </c>
      <c r="B53" s="18">
        <f t="shared" si="42"/>
        <v>-1.547565312376431E-2</v>
      </c>
      <c r="C53" s="18">
        <f t="shared" si="42"/>
        <v>-10.570189371890827</v>
      </c>
      <c r="D53" s="18">
        <f t="shared" si="42"/>
        <v>2.3766144719711058</v>
      </c>
      <c r="E53" s="18">
        <f t="shared" si="42"/>
        <v>9.5522450014340343E-2</v>
      </c>
      <c r="F53" s="18">
        <f t="shared" si="54"/>
        <v>0.8501824757844556</v>
      </c>
      <c r="H53" s="18">
        <f t="shared" si="51"/>
        <v>0.8501824757844556</v>
      </c>
      <c r="I53" s="18">
        <f t="shared" si="51"/>
        <v>2.8142332104964307</v>
      </c>
      <c r="J53" s="18">
        <f t="shared" si="51"/>
        <v>3.4021657857326248</v>
      </c>
      <c r="L53" t="str">
        <f>$A$15</f>
        <v>Process, plant and machine operatives</v>
      </c>
      <c r="M53" s="18">
        <f t="shared" si="43"/>
        <v>-0.36098319856445737</v>
      </c>
      <c r="N53" s="18">
        <f t="shared" si="44"/>
        <v>-10.443418602075793</v>
      </c>
      <c r="O53" s="18">
        <f t="shared" si="45"/>
        <v>1.7695104532621686</v>
      </c>
      <c r="P53" s="18">
        <f t="shared" si="46"/>
        <v>-0.14131920819345778</v>
      </c>
      <c r="Q53" s="18">
        <f t="shared" si="55"/>
        <v>0.49160395050433792</v>
      </c>
      <c r="S53" s="18">
        <f t="shared" ref="S53:U53" si="67">IF($F$6-$D$6 &lt;&gt; 0,(EXP(LN(1+(S33/100))/($F$6-$D$6))-1)*100,0)</f>
        <v>0.49160395050433792</v>
      </c>
      <c r="T53" s="18">
        <f t="shared" si="67"/>
        <v>2.6602249210257778</v>
      </c>
      <c r="U53" s="18">
        <f t="shared" si="67"/>
        <v>3.004392679041068</v>
      </c>
      <c r="W53" t="str">
        <f>$A$15</f>
        <v>Process, plant and machine operatives</v>
      </c>
      <c r="X53" s="18">
        <f t="shared" si="47"/>
        <v>2.1223620551854561</v>
      </c>
      <c r="Y53" s="18">
        <f t="shared" si="48"/>
        <v>-11.307967898099891</v>
      </c>
      <c r="Z53" s="18">
        <f t="shared" si="49"/>
        <v>5.6817929067719541</v>
      </c>
      <c r="AA53" s="18">
        <f t="shared" si="50"/>
        <v>1.1813266617345164</v>
      </c>
      <c r="AB53" s="18">
        <f t="shared" si="57"/>
        <v>2.6597739927016084</v>
      </c>
      <c r="AD53" s="18">
        <f t="shared" ref="AD53:AF53" si="68">IF($F$6-$D$6 &lt;&gt; 0,(EXP(LN(1+(AD33/100))/($F$6-$D$6))-1)*100,0)</f>
        <v>2.6597739927016084</v>
      </c>
      <c r="AE53" s="18">
        <f t="shared" si="68"/>
        <v>3.6594249649559707</v>
      </c>
      <c r="AF53" s="18">
        <f t="shared" si="68"/>
        <v>5.3874326036313036</v>
      </c>
    </row>
    <row r="54" spans="1:32" x14ac:dyDescent="0.2">
      <c r="A54" t="str">
        <f>$A$16</f>
        <v>Elementary occupations</v>
      </c>
      <c r="B54" s="18">
        <f t="shared" si="42"/>
        <v>-0.53063163050508511</v>
      </c>
      <c r="C54" s="18">
        <f t="shared" si="42"/>
        <v>-6.5615783606378209</v>
      </c>
      <c r="D54" s="18">
        <f t="shared" si="42"/>
        <v>0.63742680532641316</v>
      </c>
      <c r="E54" s="18">
        <f t="shared" si="42"/>
        <v>-0.26482982533839738</v>
      </c>
      <c r="F54" s="18">
        <f t="shared" si="54"/>
        <v>3.501999490314045E-2</v>
      </c>
      <c r="H54" s="18">
        <f t="shared" si="51"/>
        <v>3.501999490314045E-2</v>
      </c>
      <c r="I54" s="18">
        <f t="shared" si="51"/>
        <v>2.6500115088506027</v>
      </c>
      <c r="J54" s="18">
        <f t="shared" si="51"/>
        <v>2.6743131235767548</v>
      </c>
      <c r="L54" t="str">
        <f>$A$16</f>
        <v>Elementary occupations</v>
      </c>
      <c r="M54" s="18">
        <f t="shared" si="43"/>
        <v>-2.7300158383377959</v>
      </c>
      <c r="N54" s="18">
        <f t="shared" si="44"/>
        <v>-1.030477728782675</v>
      </c>
      <c r="O54" s="18">
        <f t="shared" si="45"/>
        <v>0.84201015423979175</v>
      </c>
      <c r="P54" s="18">
        <f t="shared" si="46"/>
        <v>-0.46154120396896259</v>
      </c>
      <c r="Q54" s="18">
        <f t="shared" si="55"/>
        <v>-2.8907209446138449E-2</v>
      </c>
      <c r="S54" s="18">
        <f t="shared" ref="S54:U54" si="69">IF($F$6-$D$6 &lt;&gt; 0,(EXP(LN(1+(S34/100))/($F$6-$D$6))-1)*100,0)</f>
        <v>-2.8907209446138449E-2</v>
      </c>
      <c r="T54" s="18">
        <f t="shared" si="69"/>
        <v>2.2071570051372724</v>
      </c>
      <c r="U54" s="18">
        <f t="shared" si="69"/>
        <v>2.1858745273432678</v>
      </c>
      <c r="W54" t="str">
        <f>$A$16</f>
        <v>Elementary occupations</v>
      </c>
      <c r="X54" s="18">
        <f t="shared" si="47"/>
        <v>1.8562050376669026</v>
      </c>
      <c r="Y54" s="18">
        <f t="shared" si="48"/>
        <v>-11.911266449812153</v>
      </c>
      <c r="Z54" s="18">
        <f t="shared" si="49"/>
        <v>0.4132094556914323</v>
      </c>
      <c r="AA54" s="18">
        <f t="shared" si="50"/>
        <v>-5.0478920432772689E-2</v>
      </c>
      <c r="AB54" s="18">
        <f t="shared" si="57"/>
        <v>0.103845468520114</v>
      </c>
      <c r="AD54" s="18">
        <f t="shared" ref="AD54:AF54" si="70">IF($F$6-$D$6 &lt;&gt; 0,(EXP(LN(1+(AD34/100))/($F$6-$D$6))-1)*100,0)</f>
        <v>0.103845468520114</v>
      </c>
      <c r="AE54" s="18">
        <f t="shared" si="70"/>
        <v>3.1027361863234626</v>
      </c>
      <c r="AF54" s="18">
        <f t="shared" si="70"/>
        <v>3.1706193210543798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0.4627205958001257</v>
      </c>
      <c r="C56" s="26">
        <f>IF(D$6-C$6 &lt;&gt; 0,(EXP(LN(D18/C18)/(D$6-C$6))-1)*100,0)</f>
        <v>-0.82073252592762547</v>
      </c>
      <c r="D56" s="26">
        <f>IF(E$6-D$6 &lt;&gt; 0,(EXP(LN(E18/D18)/(E$6-D$6))-1)*100,0)</f>
        <v>0.80750600951531304</v>
      </c>
      <c r="E56" s="26">
        <f>IF(F$6-E$6 &lt;&gt; 0,(EXP(LN(F18/E18)/(F$6-E$6))-1)*100,0)</f>
        <v>0.56917873885600212</v>
      </c>
      <c r="F56" s="26">
        <f t="shared" si="54"/>
        <v>0.64855849109184405</v>
      </c>
      <c r="H56" s="26">
        <f t="shared" si="51"/>
        <v>0.64855849109184405</v>
      </c>
      <c r="I56" s="26">
        <f t="shared" ref="I56" si="71">IF($F$6-$D$6 &lt;&gt; 0,(EXP(LN(1+(I36/100))/($F$6-$D$6))-1)*100,0)</f>
        <v>2.7882443068531826</v>
      </c>
      <c r="J56" s="26">
        <f t="shared" ref="J56" si="72">IF($F$6-$D$6 &lt;&gt; 0,(EXP(LN(1+(J36/100))/($F$6-$D$6))-1)*100,0)</f>
        <v>3.2362315560045429</v>
      </c>
      <c r="L56" s="24" t="str">
        <f>$A$18</f>
        <v>All occupations</v>
      </c>
      <c r="M56" s="26">
        <f>IF(N$6-M$6 &lt;&gt; 0,(EXP(LN(N18/M18)/(N$6-M$6))-1)*100,0)</f>
        <v>-0.15486153686058435</v>
      </c>
      <c r="N56" s="26">
        <f>IF(O$6-N$6 &lt;&gt; 0,(EXP(LN(O18/N18)/(O$6-N$6))-1)*100,0)</f>
        <v>-1.2572593768010787</v>
      </c>
      <c r="O56" s="26">
        <f>IF(P$6-O$6 &lt;&gt; 0,(EXP(LN(P18/O18)/(P$6-O$6))-1)*100,0)</f>
        <v>0.67980237714417857</v>
      </c>
      <c r="P56" s="26">
        <f>IF(Q$6-P$6 &lt;&gt; 0,(EXP(LN(Q18/P18)/(Q$6-P$6))-1)*100,0)</f>
        <v>0.48406920509171947</v>
      </c>
      <c r="Q56" s="26">
        <f t="shared" ref="Q56" si="73">IF(Q$6-O$6 &lt;&gt; 0,(EXP(LN(Q18/O18)/(Q$6-O$6))-1)*100,0)</f>
        <v>0.54927127832280487</v>
      </c>
      <c r="S56" s="26">
        <f t="shared" ref="S56:U56" si="74">IF($F$6-$D$6 &lt;&gt; 0,(EXP(LN(1+(S36/100))/($F$6-$D$6))-1)*100,0)</f>
        <v>0.54927127832280487</v>
      </c>
      <c r="T56" s="26">
        <f t="shared" si="74"/>
        <v>2.3749919352803017</v>
      </c>
      <c r="U56" s="26">
        <f t="shared" si="74"/>
        <v>2.7748754657884067</v>
      </c>
      <c r="W56" s="24" t="str">
        <f>$A$18</f>
        <v>All occupations</v>
      </c>
      <c r="X56" s="26">
        <f>IF(Y$6-X$6 &lt;&gt; 0,(EXP(LN(Y18/X18)/(Y$6-X$6))-1)*100,0)</f>
        <v>1.1219348475506097</v>
      </c>
      <c r="Y56" s="26">
        <f>IF(Z$6-Y$6 &lt;&gt; 0,(EXP(LN(Z18/Y18)/(Z$6-Y$6))-1)*100,0)</f>
        <v>-0.36934661480980679</v>
      </c>
      <c r="Z56" s="26">
        <f>IF(AA$6-Z$6 &lt;&gt; 0,(EXP(LN(AA18/Z18)/(AA$6-Z$6))-1)*100,0)</f>
        <v>0.93771178802839472</v>
      </c>
      <c r="AA56" s="26">
        <f>IF(AB$6-AA$6 &lt;&gt; 0,(EXP(LN(AB18/AA18)/(AB$6-AA$6))-1)*100,0)</f>
        <v>0.65463764770776756</v>
      </c>
      <c r="AB56" s="26">
        <f t="shared" ref="AB56" si="75">IF(AB$6-Z$6 &lt;&gt; 0,(EXP(LN(AB18/Z18)/(AB$6-Z$6))-1)*100,0)</f>
        <v>0.74890737707800081</v>
      </c>
      <c r="AD56" s="26">
        <f t="shared" ref="AD56:AF56" si="76">IF($F$6-$D$6 &lt;&gt; 0,(EXP(LN(1+(AD36/100))/($F$6-$D$6))-1)*100,0)</f>
        <v>0.74890737707800081</v>
      </c>
      <c r="AE56" s="26">
        <f t="shared" si="76"/>
        <v>3.1889215430535245</v>
      </c>
      <c r="AF56" s="26">
        <f t="shared" si="76"/>
        <v>3.6808731945040529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11.144286295865484</v>
      </c>
      <c r="C64" s="27">
        <f t="shared" si="77"/>
        <v>2.9174102120360459</v>
      </c>
      <c r="D64" s="27">
        <f t="shared" si="77"/>
        <v>4.1784451995346643</v>
      </c>
      <c r="E64" s="27">
        <f t="shared" si="77"/>
        <v>12.850270903071319</v>
      </c>
      <c r="F64" s="27">
        <f>F8-D8</f>
        <v>17.028716102605983</v>
      </c>
      <c r="L64" t="str">
        <f>$A$8</f>
        <v>Managers, directors and senior officials</v>
      </c>
      <c r="M64" s="27">
        <f t="shared" ref="M64:M72" si="78">N8-M8</f>
        <v>5.4077683750539833</v>
      </c>
      <c r="N64" s="27">
        <f t="shared" ref="N64:N72" si="79">O8-N8</f>
        <v>0.28104958257141988</v>
      </c>
      <c r="O64" s="27">
        <f t="shared" ref="O64:O72" si="80">P8-O8</f>
        <v>1.8851741316921817</v>
      </c>
      <c r="P64" s="27">
        <f t="shared" ref="P64:P72" si="81">Q8-P8</f>
        <v>7.1678685071965305</v>
      </c>
      <c r="Q64" s="27">
        <f>Q8-O8</f>
        <v>9.0530426388887122</v>
      </c>
      <c r="W64" t="str">
        <f>$A$8</f>
        <v>Managers, directors and senior officials</v>
      </c>
      <c r="X64" s="27">
        <f t="shared" ref="X64:X72" si="82">Y8-X8</f>
        <v>5.736517920811373</v>
      </c>
      <c r="Y64" s="27">
        <f t="shared" ref="Y64:Y72" si="83">Z8-Y8</f>
        <v>2.6363606294646829</v>
      </c>
      <c r="Z64" s="27">
        <f t="shared" ref="Z64:Z72" si="84">AA8-Z8</f>
        <v>2.2932710678423405</v>
      </c>
      <c r="AA64" s="27">
        <f t="shared" ref="AA64:AA72" si="85">AB8-AA8</f>
        <v>5.6824023958748171</v>
      </c>
      <c r="AB64" s="27">
        <f>AB8-Z8</f>
        <v>7.9756734637171576</v>
      </c>
    </row>
    <row r="65" spans="1:31" x14ac:dyDescent="0.2">
      <c r="A65" t="str">
        <f>$A$9</f>
        <v>Professional occupations</v>
      </c>
      <c r="B65" s="27">
        <f t="shared" si="77"/>
        <v>15.943289356166332</v>
      </c>
      <c r="C65" s="27">
        <f t="shared" si="77"/>
        <v>6.9705308397720671</v>
      </c>
      <c r="D65" s="27">
        <f t="shared" si="77"/>
        <v>17.623106528704113</v>
      </c>
      <c r="E65" s="27">
        <f t="shared" si="77"/>
        <v>27.678595615204415</v>
      </c>
      <c r="F65" s="27">
        <f t="shared" ref="F65:F72" si="86">F9-D9</f>
        <v>45.301702143908528</v>
      </c>
      <c r="L65" t="str">
        <f>$A$9</f>
        <v>Professional occupations</v>
      </c>
      <c r="M65" s="27">
        <f t="shared" si="78"/>
        <v>5.9214699839412646</v>
      </c>
      <c r="N65" s="27">
        <f t="shared" si="79"/>
        <v>2.4964930445549811</v>
      </c>
      <c r="O65" s="27">
        <f t="shared" si="80"/>
        <v>7.9543678129476945</v>
      </c>
      <c r="P65" s="27">
        <f t="shared" si="81"/>
        <v>11.827749166701963</v>
      </c>
      <c r="Q65" s="27">
        <f t="shared" ref="Q65:Q72" si="87">Q9-O9</f>
        <v>19.782116979649658</v>
      </c>
      <c r="W65" t="str">
        <f>$A$9</f>
        <v>Professional occupations</v>
      </c>
      <c r="X65" s="27">
        <f t="shared" si="82"/>
        <v>10.021819372224996</v>
      </c>
      <c r="Y65" s="27">
        <f t="shared" si="83"/>
        <v>4.4740377952172139</v>
      </c>
      <c r="Z65" s="27">
        <f t="shared" si="84"/>
        <v>9.6687387157562341</v>
      </c>
      <c r="AA65" s="27">
        <f t="shared" si="85"/>
        <v>15.85084644850258</v>
      </c>
      <c r="AB65" s="27">
        <f t="shared" ref="AB65:AB72" si="88">AB9-Z9</f>
        <v>25.519585164258814</v>
      </c>
    </row>
    <row r="66" spans="1:31" x14ac:dyDescent="0.2">
      <c r="A66" t="str">
        <f>$A$10</f>
        <v>Associate professional occupations</v>
      </c>
      <c r="B66" s="27">
        <f t="shared" si="77"/>
        <v>5.0759456488919881</v>
      </c>
      <c r="C66" s="27">
        <f t="shared" si="77"/>
        <v>4.6034969995565973</v>
      </c>
      <c r="D66" s="27">
        <f t="shared" si="77"/>
        <v>-0.20630290697224041</v>
      </c>
      <c r="E66" s="27">
        <f t="shared" si="77"/>
        <v>10.391059519753554</v>
      </c>
      <c r="F66" s="27">
        <f t="shared" si="86"/>
        <v>10.184756612781314</v>
      </c>
      <c r="L66" t="str">
        <f>$A$10</f>
        <v>Associate professional occupations</v>
      </c>
      <c r="M66" s="27">
        <f t="shared" si="78"/>
        <v>1.1683384964486834</v>
      </c>
      <c r="N66" s="27">
        <f t="shared" si="79"/>
        <v>1.9159713877820934</v>
      </c>
      <c r="O66" s="27">
        <f t="shared" si="80"/>
        <v>-2.9093882849118557</v>
      </c>
      <c r="P66" s="27">
        <f t="shared" si="81"/>
        <v>2.5227837831976672</v>
      </c>
      <c r="Q66" s="27">
        <f t="shared" si="87"/>
        <v>-0.38660450171418859</v>
      </c>
      <c r="W66" t="str">
        <f>$A$10</f>
        <v>Associate professional occupations</v>
      </c>
      <c r="X66" s="27">
        <f t="shared" si="82"/>
        <v>3.9076071524432052</v>
      </c>
      <c r="Y66" s="27">
        <f t="shared" si="83"/>
        <v>2.6875256117745749</v>
      </c>
      <c r="Z66" s="27">
        <f t="shared" si="84"/>
        <v>2.703085377939658</v>
      </c>
      <c r="AA66" s="27">
        <f t="shared" si="85"/>
        <v>7.8682757365558587</v>
      </c>
      <c r="AB66" s="27">
        <f t="shared" si="88"/>
        <v>10.571361114495517</v>
      </c>
    </row>
    <row r="67" spans="1:31" x14ac:dyDescent="0.2">
      <c r="A67" t="str">
        <f>$A$11</f>
        <v>Administrative and secretarial occupations</v>
      </c>
      <c r="B67" s="27">
        <f t="shared" si="77"/>
        <v>-4.3888401289646737</v>
      </c>
      <c r="C67" s="27">
        <f t="shared" si="77"/>
        <v>3.3498301800285475</v>
      </c>
      <c r="D67" s="27">
        <f t="shared" si="77"/>
        <v>-4.6094321557428231</v>
      </c>
      <c r="E67" s="27">
        <f t="shared" si="77"/>
        <v>-5.0397263990328725</v>
      </c>
      <c r="F67" s="27">
        <f t="shared" si="86"/>
        <v>-9.6491585547756955</v>
      </c>
      <c r="L67" t="str">
        <f>$A$11</f>
        <v>Administrative and secretarial occupations</v>
      </c>
      <c r="M67" s="27">
        <f t="shared" si="78"/>
        <v>-2.2576238967914612</v>
      </c>
      <c r="N67" s="27">
        <f t="shared" si="79"/>
        <v>3.2508998059223018</v>
      </c>
      <c r="O67" s="27">
        <f t="shared" si="80"/>
        <v>-0.68354221794061942</v>
      </c>
      <c r="P67" s="27">
        <f t="shared" si="81"/>
        <v>1.5287705765634243</v>
      </c>
      <c r="Q67" s="27">
        <f t="shared" si="87"/>
        <v>0.84522835862280488</v>
      </c>
      <c r="W67" t="str">
        <f>$A$11</f>
        <v>Administrative and secretarial occupations</v>
      </c>
      <c r="X67" s="27">
        <f t="shared" si="82"/>
        <v>-2.1312162321731449</v>
      </c>
      <c r="Y67" s="27">
        <f t="shared" si="83"/>
        <v>9.8930374106203089E-2</v>
      </c>
      <c r="Z67" s="27">
        <f t="shared" si="84"/>
        <v>-3.9258899378020757</v>
      </c>
      <c r="AA67" s="27">
        <f t="shared" si="85"/>
        <v>-6.5684969755963678</v>
      </c>
      <c r="AB67" s="27">
        <f t="shared" si="88"/>
        <v>-10.494386913398444</v>
      </c>
    </row>
    <row r="68" spans="1:31" x14ac:dyDescent="0.2">
      <c r="A68" t="str">
        <f>$A$12</f>
        <v>Skilled trades occupations</v>
      </c>
      <c r="B68" s="27">
        <f t="shared" si="77"/>
        <v>-5.2489464546159184</v>
      </c>
      <c r="C68" s="27">
        <f t="shared" si="77"/>
        <v>-9.2455425583630984</v>
      </c>
      <c r="D68" s="27">
        <f t="shared" si="77"/>
        <v>2.4352380482576876</v>
      </c>
      <c r="E68" s="27">
        <f t="shared" si="77"/>
        <v>3.7118656810889661E-2</v>
      </c>
      <c r="F68" s="27">
        <f t="shared" si="86"/>
        <v>2.4723567050685773</v>
      </c>
      <c r="L68" t="str">
        <f>$A$12</f>
        <v>Skilled trades occupations</v>
      </c>
      <c r="M68" s="27">
        <f t="shared" si="78"/>
        <v>-5.8323018729123817</v>
      </c>
      <c r="N68" s="27">
        <f t="shared" si="79"/>
        <v>-9.8942823822935821</v>
      </c>
      <c r="O68" s="27">
        <f t="shared" si="80"/>
        <v>0.94636318721050827</v>
      </c>
      <c r="P68" s="27">
        <f t="shared" si="81"/>
        <v>-1.2761302611281593</v>
      </c>
      <c r="Q68" s="27">
        <f t="shared" si="87"/>
        <v>-0.32976707391765103</v>
      </c>
      <c r="W68" t="str">
        <f>$A$12</f>
        <v>Skilled trades occupations</v>
      </c>
      <c r="X68" s="27">
        <f t="shared" si="82"/>
        <v>0.58335541829646509</v>
      </c>
      <c r="Y68" s="27">
        <f t="shared" si="83"/>
        <v>0.64873982393054419</v>
      </c>
      <c r="Z68" s="27">
        <f t="shared" si="84"/>
        <v>1.4888748610471065</v>
      </c>
      <c r="AA68" s="27">
        <f t="shared" si="85"/>
        <v>1.3132489179390809</v>
      </c>
      <c r="AB68" s="27">
        <f t="shared" si="88"/>
        <v>2.8021237789861875</v>
      </c>
    </row>
    <row r="69" spans="1:31" x14ac:dyDescent="0.2">
      <c r="A69" t="str">
        <f>$A$13</f>
        <v>Caring, leisure and other service occupations</v>
      </c>
      <c r="B69" s="27">
        <f t="shared" si="77"/>
        <v>-1.757196636722</v>
      </c>
      <c r="C69" s="27">
        <f t="shared" si="77"/>
        <v>-5.1231265490930298</v>
      </c>
      <c r="D69" s="27">
        <f t="shared" si="77"/>
        <v>7.679254137912082</v>
      </c>
      <c r="E69" s="27">
        <f t="shared" si="77"/>
        <v>9.4155543678117226</v>
      </c>
      <c r="F69" s="27">
        <f t="shared" si="86"/>
        <v>17.094808505723805</v>
      </c>
      <c r="L69" t="str">
        <f>$A$13</f>
        <v>Caring, leisure and other service occupations</v>
      </c>
      <c r="M69" s="27">
        <f t="shared" si="78"/>
        <v>-0.10437873526789332</v>
      </c>
      <c r="N69" s="27">
        <f t="shared" si="79"/>
        <v>0.20862403271905983</v>
      </c>
      <c r="O69" s="27">
        <f t="shared" si="80"/>
        <v>1.8247290631411754</v>
      </c>
      <c r="P69" s="27">
        <f t="shared" si="81"/>
        <v>2.53573221116452</v>
      </c>
      <c r="Q69" s="27">
        <f t="shared" si="87"/>
        <v>4.3604612743056954</v>
      </c>
      <c r="W69" t="str">
        <f>$A$13</f>
        <v>Caring, leisure and other service occupations</v>
      </c>
      <c r="X69" s="27">
        <f t="shared" si="82"/>
        <v>-1.6528179014541564</v>
      </c>
      <c r="Y69" s="27">
        <f t="shared" si="83"/>
        <v>-5.3317505818121305</v>
      </c>
      <c r="Z69" s="27">
        <f t="shared" si="84"/>
        <v>5.8545250747708479</v>
      </c>
      <c r="AA69" s="27">
        <f t="shared" si="85"/>
        <v>6.8798221566472364</v>
      </c>
      <c r="AB69" s="27">
        <f t="shared" si="88"/>
        <v>12.734347231418084</v>
      </c>
    </row>
    <row r="70" spans="1:31" x14ac:dyDescent="0.2">
      <c r="A70" t="str">
        <f>$A$14</f>
        <v>Sales and customer service occupations</v>
      </c>
      <c r="B70" s="27">
        <f t="shared" si="77"/>
        <v>-2.5686413786035729</v>
      </c>
      <c r="C70" s="27">
        <f t="shared" si="77"/>
        <v>0.8767408535602641</v>
      </c>
      <c r="D70" s="27">
        <f t="shared" si="77"/>
        <v>0.26217255818062313</v>
      </c>
      <c r="E70" s="27">
        <f t="shared" si="77"/>
        <v>-0.31260892678025698</v>
      </c>
      <c r="F70" s="27">
        <f t="shared" si="86"/>
        <v>-5.0436368599633852E-2</v>
      </c>
      <c r="L70" t="str">
        <f>$A$14</f>
        <v>Sales and customer service occupations</v>
      </c>
      <c r="M70" s="27">
        <f t="shared" si="78"/>
        <v>-0.95143863015272956</v>
      </c>
      <c r="N70" s="27">
        <f t="shared" si="79"/>
        <v>1.0607026258999035</v>
      </c>
      <c r="O70" s="27">
        <f t="shared" si="80"/>
        <v>0.70793655015863521</v>
      </c>
      <c r="P70" s="27">
        <f t="shared" si="81"/>
        <v>1.095761084306023</v>
      </c>
      <c r="Q70" s="27">
        <f t="shared" si="87"/>
        <v>1.8036976344646583</v>
      </c>
      <c r="W70" t="str">
        <f>$A$14</f>
        <v>Sales and customer service occupations</v>
      </c>
      <c r="X70" s="27">
        <f t="shared" si="82"/>
        <v>-1.6172027484509286</v>
      </c>
      <c r="Y70" s="27">
        <f t="shared" si="83"/>
        <v>-0.18396177233961453</v>
      </c>
      <c r="Z70" s="27">
        <f t="shared" si="84"/>
        <v>-0.44576399197800498</v>
      </c>
      <c r="AA70" s="27">
        <f t="shared" si="85"/>
        <v>-1.4083700110862765</v>
      </c>
      <c r="AB70" s="27">
        <f t="shared" si="88"/>
        <v>-1.8541340030642814</v>
      </c>
    </row>
    <row r="71" spans="1:31" x14ac:dyDescent="0.2">
      <c r="A71" t="str">
        <f>$A$15</f>
        <v>Process, plant and machine operatives</v>
      </c>
      <c r="B71" s="27">
        <f t="shared" si="77"/>
        <v>-3.100158210318682E-2</v>
      </c>
      <c r="C71" s="27">
        <f t="shared" si="77"/>
        <v>-5.2916316265853709</v>
      </c>
      <c r="D71" s="27">
        <f t="shared" si="77"/>
        <v>5.5790336853865412</v>
      </c>
      <c r="E71" s="27">
        <f t="shared" si="77"/>
        <v>0.48302096234484537</v>
      </c>
      <c r="F71" s="27">
        <f t="shared" si="86"/>
        <v>6.0620546477313866</v>
      </c>
      <c r="L71" t="str">
        <f>$A$15</f>
        <v>Process, plant and machine operatives</v>
      </c>
      <c r="M71" s="27">
        <f t="shared" si="78"/>
        <v>-0.62247230089527505</v>
      </c>
      <c r="N71" s="27">
        <f t="shared" si="79"/>
        <v>-4.4615500624813293</v>
      </c>
      <c r="O71" s="27">
        <f t="shared" si="80"/>
        <v>3.5069753016424698</v>
      </c>
      <c r="P71" s="27">
        <f t="shared" si="81"/>
        <v>-0.58650268765808278</v>
      </c>
      <c r="Q71" s="27">
        <f t="shared" si="87"/>
        <v>2.9204726139843871</v>
      </c>
      <c r="W71" t="str">
        <f>$A$15</f>
        <v>Process, plant and machine operatives</v>
      </c>
      <c r="X71" s="27">
        <f t="shared" si="82"/>
        <v>0.59147071879205804</v>
      </c>
      <c r="Y71" s="27">
        <f t="shared" si="83"/>
        <v>-0.83008156410401668</v>
      </c>
      <c r="Z71" s="27">
        <f t="shared" si="84"/>
        <v>2.0720583837440021</v>
      </c>
      <c r="AA71" s="27">
        <f t="shared" si="85"/>
        <v>1.0695236500029033</v>
      </c>
      <c r="AB71" s="27">
        <f t="shared" si="88"/>
        <v>3.1415820337469054</v>
      </c>
    </row>
    <row r="72" spans="1:31" x14ac:dyDescent="0.2">
      <c r="A72" t="str">
        <f>$A$16</f>
        <v>Elementary occupations</v>
      </c>
      <c r="B72" s="27">
        <f t="shared" si="77"/>
        <v>-2.0598951199139037</v>
      </c>
      <c r="C72" s="27">
        <f t="shared" si="77"/>
        <v>-6.2837083509125193</v>
      </c>
      <c r="D72" s="27">
        <f t="shared" si="77"/>
        <v>2.8884849047398404</v>
      </c>
      <c r="E72" s="27">
        <f t="shared" si="77"/>
        <v>-2.4172846991837389</v>
      </c>
      <c r="F72" s="27">
        <f t="shared" si="86"/>
        <v>0.47120020555610154</v>
      </c>
      <c r="L72" t="str">
        <f>$A$16</f>
        <v>Elementary occupations</v>
      </c>
      <c r="M72" s="27">
        <f t="shared" si="78"/>
        <v>-5.5126671440733546</v>
      </c>
      <c r="N72" s="27">
        <f t="shared" si="79"/>
        <v>-0.48519285195213513</v>
      </c>
      <c r="O72" s="27">
        <f t="shared" si="80"/>
        <v>1.9951617605520511</v>
      </c>
      <c r="P72" s="27">
        <f t="shared" si="81"/>
        <v>-2.1968107737198324</v>
      </c>
      <c r="Q72" s="27">
        <f t="shared" si="87"/>
        <v>-0.20164901316778128</v>
      </c>
      <c r="W72" t="str">
        <f>$A$16</f>
        <v>Elementary occupations</v>
      </c>
      <c r="X72" s="27">
        <f t="shared" si="82"/>
        <v>3.452772024159529</v>
      </c>
      <c r="Y72" s="27">
        <f t="shared" si="83"/>
        <v>-5.7985154989604979</v>
      </c>
      <c r="Z72" s="27">
        <f t="shared" si="84"/>
        <v>0.89332314418788883</v>
      </c>
      <c r="AA72" s="27">
        <f t="shared" si="85"/>
        <v>-0.22047392546390654</v>
      </c>
      <c r="AB72" s="27">
        <f t="shared" si="88"/>
        <v>0.67284921872398229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16.109000000000378</v>
      </c>
      <c r="C74" s="29">
        <f t="shared" ref="C74" si="89">D18-C18</f>
        <v>-7.2260000000003402</v>
      </c>
      <c r="D74" s="29">
        <f>E18-D18</f>
        <v>35.830000000000496</v>
      </c>
      <c r="E74" s="29">
        <f>F18-E18</f>
        <v>53.086000000000013</v>
      </c>
      <c r="F74" s="29">
        <f>F18-D18</f>
        <v>88.916000000000508</v>
      </c>
      <c r="L74" s="24" t="str">
        <f>$A$18</f>
        <v>All occupations</v>
      </c>
      <c r="M74" s="29">
        <f>N18-M18</f>
        <v>-2.7833057246492672</v>
      </c>
      <c r="N74" s="29">
        <f t="shared" ref="N74" si="90">O18-N18</f>
        <v>-5.6272848172771432</v>
      </c>
      <c r="O74" s="29">
        <f>P18-O18</f>
        <v>15.227777304492179</v>
      </c>
      <c r="P74" s="29">
        <f>Q18-P18</f>
        <v>22.619221606624023</v>
      </c>
      <c r="Q74" s="29">
        <f>Q18-O18</f>
        <v>37.846998911116202</v>
      </c>
      <c r="W74" s="24" t="str">
        <f>$A$18</f>
        <v>All occupations</v>
      </c>
      <c r="X74" s="29">
        <f>Y18-X18</f>
        <v>18.892305724649361</v>
      </c>
      <c r="Y74" s="29">
        <f t="shared" ref="Y74" si="91">Z18-Y18</f>
        <v>-1.5987151827230264</v>
      </c>
      <c r="Z74" s="29">
        <f>AA18-Z18</f>
        <v>20.602222695507919</v>
      </c>
      <c r="AA74" s="29">
        <f>AB18-AA18</f>
        <v>30.466778393375876</v>
      </c>
      <c r="AB74" s="29">
        <f>AB18-Z18</f>
        <v>51.069001088883795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83.869302883778516</v>
      </c>
      <c r="C80" s="11">
        <f t="shared" si="92"/>
        <v>95.013589179644001</v>
      </c>
      <c r="D80" s="11">
        <f t="shared" si="92"/>
        <v>97.930999391680047</v>
      </c>
      <c r="E80" s="11">
        <f t="shared" si="92"/>
        <v>102.10944459121471</v>
      </c>
      <c r="F80" s="11">
        <f t="shared" si="92"/>
        <v>114.95971549428603</v>
      </c>
      <c r="H80" s="40">
        <f>IF(D$6-B$6 &lt;&gt; 0,(EXP(LN(D8/B8)/(D$6-B$6))-1)*100,0)</f>
        <v>3.1486220511074414</v>
      </c>
      <c r="I80" s="40">
        <f t="shared" ref="I80:I88" si="93">F46</f>
        <v>1.0745227992241757</v>
      </c>
      <c r="L80" t="str">
        <f t="shared" ref="L80:Q88" si="94">L8</f>
        <v>Managers, directors and senior officials</v>
      </c>
      <c r="M80" s="11">
        <f t="shared" si="94"/>
        <v>56.853898935042693</v>
      </c>
      <c r="N80" s="11">
        <f t="shared" si="94"/>
        <v>62.261667310096676</v>
      </c>
      <c r="O80" s="11">
        <f t="shared" si="94"/>
        <v>62.542716892668096</v>
      </c>
      <c r="P80" s="11">
        <f t="shared" si="94"/>
        <v>64.427891024360278</v>
      </c>
      <c r="Q80" s="11">
        <f t="shared" si="94"/>
        <v>71.595759531556808</v>
      </c>
      <c r="S80" s="40">
        <f t="shared" ref="S80:S88" si="95">IF(O$6-M$6 &lt;&gt; 0,(EXP(LN(O8/M8)/(O$6-M$6))-1)*100,0)</f>
        <v>1.9256050140054493</v>
      </c>
      <c r="T80" s="40">
        <f t="shared" ref="T80:T88" si="96">Q46</f>
        <v>0.90531376030529298</v>
      </c>
      <c r="W80" t="str">
        <f t="shared" ref="W80:AB88" si="97">W8</f>
        <v>Managers, directors and senior officials</v>
      </c>
      <c r="X80" s="11">
        <f t="shared" si="97"/>
        <v>27.015403948735894</v>
      </c>
      <c r="Y80" s="11">
        <f t="shared" si="97"/>
        <v>32.751921869547267</v>
      </c>
      <c r="Z80" s="11">
        <f t="shared" si="97"/>
        <v>35.38828249901195</v>
      </c>
      <c r="AA80" s="11">
        <f t="shared" si="97"/>
        <v>37.681553566854291</v>
      </c>
      <c r="AB80" s="11">
        <f t="shared" si="97"/>
        <v>43.363955962729108</v>
      </c>
      <c r="AD80" s="40">
        <f t="shared" ref="AD80:AD88" si="98">IF(Z$6-X$6 &lt;&gt; 0,(EXP(LN(Z8/X8)/(Z$6-X$6))-1)*100,0)</f>
        <v>5.5479017084057336</v>
      </c>
      <c r="AE80" s="40">
        <f t="shared" ref="AE80:AE88" si="99">AB46</f>
        <v>1.3642070368575121</v>
      </c>
    </row>
    <row r="81" spans="1:31" x14ac:dyDescent="0.2">
      <c r="A81" t="str">
        <f t="shared" si="92"/>
        <v>Professional occupations</v>
      </c>
      <c r="B81" s="11">
        <f t="shared" si="92"/>
        <v>168.97670359877947</v>
      </c>
      <c r="C81" s="11">
        <f t="shared" si="92"/>
        <v>184.9199929549458</v>
      </c>
      <c r="D81" s="11">
        <f t="shared" si="92"/>
        <v>191.89052379471786</v>
      </c>
      <c r="E81" s="11">
        <f t="shared" si="92"/>
        <v>209.51363032342198</v>
      </c>
      <c r="F81" s="11">
        <f t="shared" si="92"/>
        <v>237.19222593862639</v>
      </c>
      <c r="H81" s="40">
        <f t="shared" ref="H81:H88" si="100">IF(D$6-B$6 &lt;&gt; 0,(EXP(LN(D9/B9)/(D$6-B$6))-1)*100,0)</f>
        <v>2.5759006585170496</v>
      </c>
      <c r="I81" s="40">
        <f t="shared" si="93"/>
        <v>1.4230021154876926</v>
      </c>
      <c r="L81" t="str">
        <f t="shared" si="94"/>
        <v>Professional occupations</v>
      </c>
      <c r="M81" s="11">
        <f t="shared" si="94"/>
        <v>87.281564226882651</v>
      </c>
      <c r="N81" s="11">
        <f t="shared" si="94"/>
        <v>93.203034210823915</v>
      </c>
      <c r="O81" s="11">
        <f t="shared" si="94"/>
        <v>95.699527255378896</v>
      </c>
      <c r="P81" s="11">
        <f t="shared" si="94"/>
        <v>103.65389506832659</v>
      </c>
      <c r="Q81" s="11">
        <f t="shared" si="94"/>
        <v>115.48164423502855</v>
      </c>
      <c r="S81" s="40">
        <f t="shared" si="95"/>
        <v>1.8585417407309013</v>
      </c>
      <c r="T81" s="40">
        <f t="shared" si="96"/>
        <v>1.2605334800510404</v>
      </c>
      <c r="W81" t="str">
        <f t="shared" si="97"/>
        <v>Professional occupations</v>
      </c>
      <c r="X81" s="11">
        <f t="shared" si="97"/>
        <v>81.695139371896857</v>
      </c>
      <c r="Y81" s="11">
        <f t="shared" si="97"/>
        <v>91.716958744121854</v>
      </c>
      <c r="Z81" s="11">
        <f t="shared" si="97"/>
        <v>96.190996539339068</v>
      </c>
      <c r="AA81" s="11">
        <f t="shared" si="97"/>
        <v>105.8597352550953</v>
      </c>
      <c r="AB81" s="11">
        <f t="shared" si="97"/>
        <v>121.71058170359788</v>
      </c>
      <c r="AD81" s="40">
        <f t="shared" si="98"/>
        <v>3.3207716905128581</v>
      </c>
      <c r="AE81" s="40">
        <f t="shared" si="99"/>
        <v>1.5811037898427527</v>
      </c>
    </row>
    <row r="82" spans="1:31" x14ac:dyDescent="0.2">
      <c r="A82" t="str">
        <f t="shared" si="92"/>
        <v>Associate professional occupations</v>
      </c>
      <c r="B82" s="11">
        <f t="shared" si="92"/>
        <v>100.17016657098426</v>
      </c>
      <c r="C82" s="11">
        <f t="shared" si="92"/>
        <v>105.24611221987625</v>
      </c>
      <c r="D82" s="11">
        <f t="shared" si="92"/>
        <v>109.84960921943285</v>
      </c>
      <c r="E82" s="11">
        <f t="shared" si="92"/>
        <v>109.64330631246061</v>
      </c>
      <c r="F82" s="11">
        <f t="shared" si="92"/>
        <v>120.03436583221416</v>
      </c>
      <c r="H82" s="40">
        <f t="shared" si="100"/>
        <v>1.8619589613393828</v>
      </c>
      <c r="I82" s="40">
        <f t="shared" si="93"/>
        <v>0.59285609189776434</v>
      </c>
      <c r="L82" t="str">
        <f t="shared" si="94"/>
        <v>Associate professional occupations</v>
      </c>
      <c r="M82" s="11">
        <f t="shared" si="94"/>
        <v>52.144648025757633</v>
      </c>
      <c r="N82" s="11">
        <f t="shared" si="94"/>
        <v>53.312986522206316</v>
      </c>
      <c r="O82" s="11">
        <f t="shared" si="94"/>
        <v>55.228957909988409</v>
      </c>
      <c r="P82" s="11">
        <f t="shared" si="94"/>
        <v>52.319569625076554</v>
      </c>
      <c r="Q82" s="11">
        <f t="shared" si="94"/>
        <v>54.842353408274221</v>
      </c>
      <c r="S82" s="40">
        <f t="shared" si="95"/>
        <v>1.1559473453698343</v>
      </c>
      <c r="T82" s="40">
        <f t="shared" si="96"/>
        <v>-4.6820020617011071E-2</v>
      </c>
      <c r="W82" t="str">
        <f t="shared" si="97"/>
        <v>Associate professional occupations</v>
      </c>
      <c r="X82" s="11">
        <f t="shared" si="97"/>
        <v>48.025518545226674</v>
      </c>
      <c r="Y82" s="11">
        <f t="shared" si="97"/>
        <v>51.93312569766988</v>
      </c>
      <c r="Z82" s="11">
        <f t="shared" si="97"/>
        <v>54.620651309444455</v>
      </c>
      <c r="AA82" s="11">
        <f t="shared" si="97"/>
        <v>57.323736687384113</v>
      </c>
      <c r="AB82" s="11">
        <f t="shared" si="97"/>
        <v>65.192012423939971</v>
      </c>
      <c r="AD82" s="40">
        <f t="shared" si="98"/>
        <v>2.6069934668489392</v>
      </c>
      <c r="AE82" s="40">
        <f t="shared" si="99"/>
        <v>1.1864829391596388</v>
      </c>
    </row>
    <row r="83" spans="1:31" x14ac:dyDescent="0.2">
      <c r="A83" t="str">
        <f t="shared" si="92"/>
        <v>Administrative and secretarial occupations</v>
      </c>
      <c r="B83" s="11">
        <f t="shared" si="92"/>
        <v>86.51834926603442</v>
      </c>
      <c r="C83" s="11">
        <f t="shared" si="92"/>
        <v>82.129509137069746</v>
      </c>
      <c r="D83" s="11">
        <f t="shared" si="92"/>
        <v>85.479339317098294</v>
      </c>
      <c r="E83" s="11">
        <f t="shared" si="92"/>
        <v>80.869907161355471</v>
      </c>
      <c r="F83" s="11">
        <f t="shared" si="92"/>
        <v>75.830180762322598</v>
      </c>
      <c r="H83" s="40">
        <f t="shared" si="100"/>
        <v>-0.24134470137411324</v>
      </c>
      <c r="I83" s="40">
        <f t="shared" si="93"/>
        <v>-0.79534244653118868</v>
      </c>
      <c r="L83" t="str">
        <f t="shared" si="94"/>
        <v>Administrative and secretarial occupations</v>
      </c>
      <c r="M83" s="11">
        <f t="shared" si="94"/>
        <v>20.00765796663822</v>
      </c>
      <c r="N83" s="11">
        <f t="shared" si="94"/>
        <v>17.750034069846759</v>
      </c>
      <c r="O83" s="11">
        <f t="shared" si="94"/>
        <v>21.000933875769061</v>
      </c>
      <c r="P83" s="11">
        <f t="shared" si="94"/>
        <v>20.317391657828441</v>
      </c>
      <c r="Q83" s="11">
        <f t="shared" si="94"/>
        <v>21.846162234391866</v>
      </c>
      <c r="S83" s="40">
        <f t="shared" si="95"/>
        <v>0.9737465264133105</v>
      </c>
      <c r="T83" s="40">
        <f t="shared" si="96"/>
        <v>0.26340201286207954</v>
      </c>
      <c r="W83" t="str">
        <f t="shared" si="97"/>
        <v>Administrative and secretarial occupations</v>
      </c>
      <c r="X83" s="11">
        <f t="shared" si="97"/>
        <v>66.510691299396157</v>
      </c>
      <c r="Y83" s="11">
        <f t="shared" si="97"/>
        <v>64.379475067223012</v>
      </c>
      <c r="Z83" s="11">
        <f t="shared" si="97"/>
        <v>64.478405441329215</v>
      </c>
      <c r="AA83" s="11">
        <f t="shared" si="97"/>
        <v>60.55251550352714</v>
      </c>
      <c r="AB83" s="11">
        <f t="shared" si="97"/>
        <v>53.984018527930772</v>
      </c>
      <c r="AD83" s="40">
        <f t="shared" si="98"/>
        <v>-0.61872472191235595</v>
      </c>
      <c r="AE83" s="40">
        <f t="shared" si="99"/>
        <v>-1.1772971059387349</v>
      </c>
    </row>
    <row r="84" spans="1:31" x14ac:dyDescent="0.2">
      <c r="A84" t="str">
        <f t="shared" si="92"/>
        <v>Skilled trades occupations</v>
      </c>
      <c r="B84" s="11">
        <f t="shared" si="92"/>
        <v>105.84438776479021</v>
      </c>
      <c r="C84" s="11">
        <f t="shared" si="92"/>
        <v>100.59544131017429</v>
      </c>
      <c r="D84" s="11">
        <f t="shared" si="92"/>
        <v>91.349898751811196</v>
      </c>
      <c r="E84" s="11">
        <f t="shared" si="92"/>
        <v>93.785136800068884</v>
      </c>
      <c r="F84" s="11">
        <f t="shared" si="92"/>
        <v>93.822255456879773</v>
      </c>
      <c r="H84" s="40">
        <f t="shared" si="100"/>
        <v>-2.9025002463556882</v>
      </c>
      <c r="I84" s="40">
        <f t="shared" si="93"/>
        <v>0.17819136178784944</v>
      </c>
      <c r="L84" t="str">
        <f t="shared" si="94"/>
        <v>Skilled trades occupations</v>
      </c>
      <c r="M84" s="11">
        <f t="shared" si="94"/>
        <v>95.822129653505442</v>
      </c>
      <c r="N84" s="11">
        <f t="shared" si="94"/>
        <v>89.98982778059306</v>
      </c>
      <c r="O84" s="11">
        <f t="shared" si="94"/>
        <v>80.095545398299478</v>
      </c>
      <c r="P84" s="11">
        <f t="shared" si="94"/>
        <v>81.041908585509987</v>
      </c>
      <c r="Q84" s="11">
        <f t="shared" si="94"/>
        <v>79.765778324381827</v>
      </c>
      <c r="S84" s="40">
        <f t="shared" si="95"/>
        <v>-3.5219518131596739</v>
      </c>
      <c r="T84" s="40">
        <f t="shared" si="96"/>
        <v>-2.7500685197667796E-2</v>
      </c>
      <c r="W84" t="str">
        <f t="shared" si="97"/>
        <v>Skilled trades occupations</v>
      </c>
      <c r="X84" s="11">
        <f t="shared" si="97"/>
        <v>10.022258111284764</v>
      </c>
      <c r="Y84" s="11">
        <f t="shared" si="97"/>
        <v>10.605613529581229</v>
      </c>
      <c r="Z84" s="11">
        <f t="shared" si="97"/>
        <v>11.254353353511773</v>
      </c>
      <c r="AA84" s="11">
        <f t="shared" si="97"/>
        <v>12.743228214558879</v>
      </c>
      <c r="AB84" s="11">
        <f t="shared" si="97"/>
        <v>14.05647713249796</v>
      </c>
      <c r="AD84" s="40">
        <f t="shared" si="98"/>
        <v>2.3460280226958341</v>
      </c>
      <c r="AE84" s="40">
        <f t="shared" si="99"/>
        <v>1.4932273979687105</v>
      </c>
    </row>
    <row r="85" spans="1:31" x14ac:dyDescent="0.2">
      <c r="A85" t="str">
        <f t="shared" si="92"/>
        <v>Caring, leisure and other service occupations</v>
      </c>
      <c r="B85" s="11">
        <f t="shared" si="92"/>
        <v>92.87083405815325</v>
      </c>
      <c r="C85" s="11">
        <f t="shared" si="92"/>
        <v>91.11363742143125</v>
      </c>
      <c r="D85" s="11">
        <f t="shared" si="92"/>
        <v>85.99051087233822</v>
      </c>
      <c r="E85" s="11">
        <f t="shared" si="92"/>
        <v>93.669765010250302</v>
      </c>
      <c r="F85" s="11">
        <f t="shared" si="92"/>
        <v>103.08531937806202</v>
      </c>
      <c r="H85" s="40">
        <f t="shared" si="100"/>
        <v>-1.52766488535514</v>
      </c>
      <c r="I85" s="40">
        <f t="shared" si="93"/>
        <v>1.2161357666425676</v>
      </c>
      <c r="L85" t="str">
        <f t="shared" si="94"/>
        <v>Caring, leisure and other service occupations</v>
      </c>
      <c r="M85" s="11">
        <f t="shared" si="94"/>
        <v>12.870312809195651</v>
      </c>
      <c r="N85" s="11">
        <f t="shared" si="94"/>
        <v>12.765934073927758</v>
      </c>
      <c r="O85" s="11">
        <f t="shared" si="94"/>
        <v>12.974558106646818</v>
      </c>
      <c r="P85" s="11">
        <f t="shared" si="94"/>
        <v>14.799287169787993</v>
      </c>
      <c r="Q85" s="11">
        <f t="shared" si="94"/>
        <v>17.335019380952513</v>
      </c>
      <c r="S85" s="40">
        <f t="shared" si="95"/>
        <v>0.16147111582838214</v>
      </c>
      <c r="T85" s="40">
        <f t="shared" si="96"/>
        <v>1.9503647131455804</v>
      </c>
      <c r="W85" t="str">
        <f t="shared" si="97"/>
        <v>Caring, leisure and other service occupations</v>
      </c>
      <c r="X85" s="11">
        <f t="shared" si="97"/>
        <v>80.000521248957682</v>
      </c>
      <c r="Y85" s="11">
        <f t="shared" si="97"/>
        <v>78.347703347503526</v>
      </c>
      <c r="Z85" s="11">
        <f t="shared" si="97"/>
        <v>73.015952765691395</v>
      </c>
      <c r="AA85" s="11">
        <f t="shared" si="97"/>
        <v>78.870477840462243</v>
      </c>
      <c r="AB85" s="11">
        <f t="shared" si="97"/>
        <v>85.750299997109479</v>
      </c>
      <c r="AD85" s="40">
        <f>IF(Z$6-X$6 &lt;&gt; 0,(EXP(LN(Z13/X13)/(Z$6-X$6))-1)*100,0)</f>
        <v>-1.8105136878761585</v>
      </c>
      <c r="AE85" s="40">
        <f t="shared" si="99"/>
        <v>1.0775079926681252</v>
      </c>
    </row>
    <row r="86" spans="1:31" x14ac:dyDescent="0.2">
      <c r="A86" t="str">
        <f t="shared" si="92"/>
        <v>Sales and customer service occupations</v>
      </c>
      <c r="B86" s="11">
        <f t="shared" si="92"/>
        <v>78.156320390272526</v>
      </c>
      <c r="C86" s="11">
        <f t="shared" si="92"/>
        <v>75.587679011668953</v>
      </c>
      <c r="D86" s="11">
        <f t="shared" si="92"/>
        <v>76.464419865229218</v>
      </c>
      <c r="E86" s="11">
        <f t="shared" si="92"/>
        <v>76.726592423409841</v>
      </c>
      <c r="F86" s="11">
        <f t="shared" si="92"/>
        <v>76.413983496629584</v>
      </c>
      <c r="H86" s="40">
        <f t="shared" si="100"/>
        <v>-0.43675137250052121</v>
      </c>
      <c r="I86" s="40">
        <f t="shared" si="93"/>
        <v>-4.3987256131639008E-3</v>
      </c>
      <c r="L86" t="str">
        <f t="shared" si="94"/>
        <v>Sales and customer service occupations</v>
      </c>
      <c r="M86" s="11">
        <f t="shared" si="94"/>
        <v>29.445970064290442</v>
      </c>
      <c r="N86" s="11">
        <f t="shared" si="94"/>
        <v>28.494531434137713</v>
      </c>
      <c r="O86" s="11">
        <f t="shared" si="94"/>
        <v>29.555234060037616</v>
      </c>
      <c r="P86" s="11">
        <f t="shared" si="94"/>
        <v>30.263170610196251</v>
      </c>
      <c r="Q86" s="11">
        <f t="shared" si="94"/>
        <v>31.358931694502274</v>
      </c>
      <c r="S86" s="40">
        <f t="shared" si="95"/>
        <v>7.4103301069250449E-2</v>
      </c>
      <c r="T86" s="40">
        <f t="shared" si="96"/>
        <v>0.3957026793128593</v>
      </c>
      <c r="W86" t="str">
        <f t="shared" si="97"/>
        <v>Sales and customer service occupations</v>
      </c>
      <c r="X86" s="11">
        <f t="shared" si="97"/>
        <v>48.710350325982162</v>
      </c>
      <c r="Y86" s="11">
        <f t="shared" si="97"/>
        <v>47.093147577531234</v>
      </c>
      <c r="Z86" s="11">
        <f t="shared" si="97"/>
        <v>46.909185805191619</v>
      </c>
      <c r="AA86" s="11">
        <f t="shared" si="97"/>
        <v>46.463421813213614</v>
      </c>
      <c r="AB86" s="11">
        <f t="shared" si="97"/>
        <v>45.055051802127338</v>
      </c>
      <c r="AD86" s="40">
        <f t="shared" si="98"/>
        <v>-0.75072833558754715</v>
      </c>
      <c r="AE86" s="40">
        <f t="shared" si="99"/>
        <v>-0.26849490740298299</v>
      </c>
    </row>
    <row r="87" spans="1:31" x14ac:dyDescent="0.2">
      <c r="A87" t="str">
        <f t="shared" si="92"/>
        <v>Process, plant and machine operatives</v>
      </c>
      <c r="B87" s="11">
        <f t="shared" si="92"/>
        <v>50.092844756430253</v>
      </c>
      <c r="C87" s="11">
        <f t="shared" si="92"/>
        <v>50.061843174327066</v>
      </c>
      <c r="D87" s="11">
        <f t="shared" si="92"/>
        <v>44.770211547741695</v>
      </c>
      <c r="E87" s="11">
        <f t="shared" si="92"/>
        <v>50.349245233128237</v>
      </c>
      <c r="F87" s="11">
        <f t="shared" si="92"/>
        <v>50.832266195473082</v>
      </c>
      <c r="H87" s="40">
        <f t="shared" si="100"/>
        <v>-2.2216531919204585</v>
      </c>
      <c r="I87" s="40">
        <f t="shared" si="93"/>
        <v>0.8501824757844556</v>
      </c>
      <c r="L87" t="str">
        <f t="shared" si="94"/>
        <v>Process, plant and machine operatives</v>
      </c>
      <c r="M87" s="11">
        <f t="shared" si="94"/>
        <v>43.343637012176004</v>
      </c>
      <c r="N87" s="11">
        <f t="shared" si="94"/>
        <v>42.721164711280728</v>
      </c>
      <c r="O87" s="11">
        <f t="shared" si="94"/>
        <v>38.259614648799399</v>
      </c>
      <c r="P87" s="11">
        <f t="shared" si="94"/>
        <v>41.766589950441869</v>
      </c>
      <c r="Q87" s="11">
        <f t="shared" si="94"/>
        <v>41.180087262783786</v>
      </c>
      <c r="S87" s="40">
        <f t="shared" si="95"/>
        <v>-2.4644250971244563</v>
      </c>
      <c r="T87" s="40">
        <f t="shared" si="96"/>
        <v>0.49160395050433792</v>
      </c>
      <c r="W87" t="str">
        <f t="shared" si="97"/>
        <v>Process, plant and machine operatives</v>
      </c>
      <c r="X87" s="11">
        <f t="shared" si="97"/>
        <v>6.749207744254317</v>
      </c>
      <c r="Y87" s="11">
        <f t="shared" si="97"/>
        <v>7.3406784630463751</v>
      </c>
      <c r="Z87" s="11">
        <f t="shared" si="97"/>
        <v>6.5105968989423584</v>
      </c>
      <c r="AA87" s="11">
        <f t="shared" si="97"/>
        <v>8.5826552826863605</v>
      </c>
      <c r="AB87" s="11">
        <f t="shared" si="97"/>
        <v>9.6521789326892637</v>
      </c>
      <c r="AD87" s="40">
        <f t="shared" si="98"/>
        <v>-0.71729477679357556</v>
      </c>
      <c r="AE87" s="40">
        <f t="shared" si="99"/>
        <v>2.6597739927016084</v>
      </c>
    </row>
    <row r="88" spans="1:31" x14ac:dyDescent="0.2">
      <c r="A88" t="str">
        <f t="shared" si="92"/>
        <v>Elementary occupations</v>
      </c>
      <c r="B88" s="11">
        <f t="shared" si="92"/>
        <v>97.825090710776465</v>
      </c>
      <c r="C88" s="11">
        <f t="shared" si="92"/>
        <v>95.765195590862561</v>
      </c>
      <c r="D88" s="11">
        <f t="shared" si="92"/>
        <v>89.481487239950042</v>
      </c>
      <c r="E88" s="11">
        <f t="shared" si="92"/>
        <v>92.369972144689882</v>
      </c>
      <c r="F88" s="11">
        <f t="shared" si="92"/>
        <v>89.952687445506143</v>
      </c>
      <c r="H88" s="40">
        <f t="shared" si="100"/>
        <v>-1.767185600663157</v>
      </c>
      <c r="I88" s="40">
        <f t="shared" si="93"/>
        <v>3.501999490314045E-2</v>
      </c>
      <c r="L88" t="str">
        <f t="shared" si="94"/>
        <v>Elementary occupations</v>
      </c>
      <c r="M88" s="11">
        <f t="shared" si="94"/>
        <v>52.596930918051456</v>
      </c>
      <c r="N88" s="11">
        <f t="shared" si="94"/>
        <v>47.084263773978101</v>
      </c>
      <c r="O88" s="11">
        <f t="shared" si="94"/>
        <v>46.599070922025966</v>
      </c>
      <c r="P88" s="11">
        <f t="shared" si="94"/>
        <v>48.594232682578017</v>
      </c>
      <c r="Q88" s="11">
        <f t="shared" si="94"/>
        <v>46.397421908858185</v>
      </c>
      <c r="S88" s="40">
        <f t="shared" si="95"/>
        <v>-2.3924592106557729</v>
      </c>
      <c r="T88" s="40">
        <f t="shared" si="96"/>
        <v>-2.8907209446138449E-2</v>
      </c>
      <c r="W88" t="str">
        <f t="shared" si="97"/>
        <v>Elementary occupations</v>
      </c>
      <c r="X88" s="11">
        <f t="shared" si="97"/>
        <v>45.228159792725009</v>
      </c>
      <c r="Y88" s="11">
        <f t="shared" si="97"/>
        <v>48.680931816884538</v>
      </c>
      <c r="Z88" s="11">
        <f t="shared" si="97"/>
        <v>42.88241631792404</v>
      </c>
      <c r="AA88" s="11">
        <f t="shared" si="97"/>
        <v>43.775739462111929</v>
      </c>
      <c r="AB88" s="11">
        <f t="shared" si="97"/>
        <v>43.555265536648022</v>
      </c>
      <c r="AD88" s="40">
        <f t="shared" si="98"/>
        <v>-1.0595078771528432</v>
      </c>
      <c r="AE88" s="40">
        <f t="shared" si="99"/>
        <v>0.103845468520114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864.32399999999939</v>
      </c>
      <c r="C90" s="34">
        <f t="shared" si="101"/>
        <v>880.43299999999977</v>
      </c>
      <c r="D90" s="34">
        <f t="shared" si="101"/>
        <v>873.20699999999943</v>
      </c>
      <c r="E90" s="34">
        <f t="shared" si="101"/>
        <v>909.03699999999992</v>
      </c>
      <c r="F90" s="34">
        <f t="shared" si="101"/>
        <v>962.12299999999993</v>
      </c>
      <c r="H90" s="43">
        <f>IF(D$6-B$6 &lt;&gt; 0,(EXP(LN(D18/B18)/(D$6-B$6))-1)*100,0)</f>
        <v>0.20470809402315382</v>
      </c>
      <c r="I90" s="43">
        <f>F56</f>
        <v>0.64855849109184405</v>
      </c>
      <c r="L90" s="24" t="str">
        <f t="shared" ref="L90:Q90" si="102">L18</f>
        <v>All occupations</v>
      </c>
      <c r="M90" s="34">
        <f t="shared" si="102"/>
        <v>450.36674961154023</v>
      </c>
      <c r="N90" s="34">
        <f t="shared" si="102"/>
        <v>447.58344388689096</v>
      </c>
      <c r="O90" s="34">
        <f t="shared" si="102"/>
        <v>441.95615906961382</v>
      </c>
      <c r="P90" s="34">
        <f t="shared" si="102"/>
        <v>457.183936374106</v>
      </c>
      <c r="Q90" s="34">
        <f t="shared" si="102"/>
        <v>479.80315798073002</v>
      </c>
      <c r="S90" s="43">
        <f>IF(O$6-M$6 &lt;&gt; 0,(EXP(LN(O18/M18)/(O$6-M$6))-1)*100,0)</f>
        <v>-0.37632133849634375</v>
      </c>
      <c r="T90" s="43">
        <f>Q56</f>
        <v>0.54927127832280487</v>
      </c>
      <c r="W90" s="24" t="str">
        <f t="shared" ref="W90:AB90" si="103">W18</f>
        <v>All occupations</v>
      </c>
      <c r="X90" s="34">
        <f t="shared" si="103"/>
        <v>413.95725038845956</v>
      </c>
      <c r="Y90" s="34">
        <f t="shared" si="103"/>
        <v>432.84955611310892</v>
      </c>
      <c r="Z90" s="34">
        <f t="shared" si="103"/>
        <v>431.25084093038589</v>
      </c>
      <c r="AA90" s="34">
        <f t="shared" si="103"/>
        <v>451.85306362589381</v>
      </c>
      <c r="AB90" s="34">
        <f t="shared" si="103"/>
        <v>482.31984201926969</v>
      </c>
      <c r="AD90" s="43">
        <f>IF(Z$6-X$6 &lt;&gt; 0,(EXP(LN(Z18/X18)/(Z$6-X$6))-1)*100,0)</f>
        <v>0.8219034276390369</v>
      </c>
      <c r="AE90" s="43">
        <f>AB56</f>
        <v>0.74890737707800081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Heart of the South-West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Heart of the South-West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Heart of the South-West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52.207387708499219</v>
      </c>
      <c r="C8" s="11">
        <v>60.826839640838095</v>
      </c>
      <c r="D8" s="11">
        <v>63.148792359744895</v>
      </c>
      <c r="E8" s="11">
        <v>59.082492189837247</v>
      </c>
      <c r="F8" s="11">
        <v>65.508398399645785</v>
      </c>
      <c r="G8" s="10"/>
      <c r="H8" s="11">
        <f>F8-D8</f>
        <v>2.3596060399008891</v>
      </c>
      <c r="I8" s="11">
        <f>'RD T1'!E7</f>
        <v>31.234695446375053</v>
      </c>
      <c r="J8" s="11">
        <f>SUM(H8:I8)</f>
        <v>33.594301486275938</v>
      </c>
      <c r="L8" s="10" t="str">
        <f>name!D4</f>
        <v>11 Corporate managers and directors</v>
      </c>
      <c r="M8" s="11">
        <v>37.408299034164827</v>
      </c>
      <c r="N8" s="11">
        <v>41.380338627131216</v>
      </c>
      <c r="O8" s="11">
        <v>42.260990393606356</v>
      </c>
      <c r="P8" s="11">
        <v>38.506838277899888</v>
      </c>
      <c r="Q8" s="11">
        <v>41.183554034398796</v>
      </c>
      <c r="R8" s="10"/>
      <c r="S8" s="11">
        <f>Q8-O8</f>
        <v>-1.0774363592075602</v>
      </c>
      <c r="T8" s="11">
        <f>'RD T1'!T7</f>
        <v>18.403415164220608</v>
      </c>
      <c r="U8" s="11">
        <f>SUM(S8:T8)</f>
        <v>17.325978805013047</v>
      </c>
      <c r="W8" s="10" t="str">
        <f>name!D4</f>
        <v>11 Corporate managers and directors</v>
      </c>
      <c r="X8" s="11">
        <v>14.799088674334472</v>
      </c>
      <c r="Y8" s="11">
        <v>19.44650101370685</v>
      </c>
      <c r="Z8" s="11">
        <v>20.887801966138529</v>
      </c>
      <c r="AA8" s="11">
        <v>20.575653911937277</v>
      </c>
      <c r="AB8" s="11">
        <v>24.324844365246914</v>
      </c>
      <c r="AC8" s="10"/>
      <c r="AD8" s="11">
        <f>AB8-Z8</f>
        <v>3.4370423991083854</v>
      </c>
      <c r="AE8" s="11">
        <f>'RD T1'!T36</f>
        <v>12.831280282154438</v>
      </c>
      <c r="AF8" s="11">
        <f>SUM(AD8:AE8)</f>
        <v>16.268322681262823</v>
      </c>
    </row>
    <row r="9" spans="1:32" x14ac:dyDescent="0.2">
      <c r="A9" s="10" t="str">
        <f>name!D5</f>
        <v>12 Other managers and proprietors</v>
      </c>
      <c r="B9" s="11">
        <v>31.661915175279304</v>
      </c>
      <c r="C9" s="11">
        <v>34.186749538805906</v>
      </c>
      <c r="D9" s="11">
        <v>34.782207031935144</v>
      </c>
      <c r="E9" s="11">
        <v>43.026952401377464</v>
      </c>
      <c r="F9" s="11">
        <v>49.451317094640238</v>
      </c>
      <c r="H9" s="11">
        <f t="shared" ref="H9:H32" si="2">F9-D9</f>
        <v>14.669110062705094</v>
      </c>
      <c r="I9" s="11">
        <f>'RD T1'!E8</f>
        <v>25.082886585779057</v>
      </c>
      <c r="J9" s="11">
        <f>SUM(H9:I9)</f>
        <v>39.751996648484152</v>
      </c>
      <c r="L9" s="10" t="str">
        <f>name!D5</f>
        <v>12 Other managers and proprietors</v>
      </c>
      <c r="M9" s="11">
        <v>19.44559990087787</v>
      </c>
      <c r="N9" s="11">
        <v>20.88132868296546</v>
      </c>
      <c r="O9" s="11">
        <v>20.28172649906174</v>
      </c>
      <c r="P9" s="11">
        <v>25.921052746460393</v>
      </c>
      <c r="Q9" s="11">
        <v>30.41220549715802</v>
      </c>
      <c r="S9" s="11">
        <f t="shared" ref="S9:S32" si="3">Q9-O9</f>
        <v>10.130478998096279</v>
      </c>
      <c r="T9" s="11">
        <f>'RD T1'!T8</f>
        <v>13.736817374577344</v>
      </c>
      <c r="U9" s="11">
        <f>SUM(S9:T9)</f>
        <v>23.867296372673621</v>
      </c>
      <c r="W9" s="10" t="str">
        <f>name!D5</f>
        <v>12 Other managers and proprietors</v>
      </c>
      <c r="X9" s="11">
        <v>12.216315274401422</v>
      </c>
      <c r="Y9" s="11">
        <v>13.305420855840415</v>
      </c>
      <c r="Z9" s="11">
        <v>14.500480532873423</v>
      </c>
      <c r="AA9" s="11">
        <v>17.105899654917017</v>
      </c>
      <c r="AB9" s="11">
        <v>19.039111597482197</v>
      </c>
      <c r="AD9" s="11">
        <f t="shared" ref="AD9:AD32" si="4">AB9-Z9</f>
        <v>4.538631064608774</v>
      </c>
      <c r="AE9" s="11">
        <f>'RD T1'!T37</f>
        <v>11.346069211201712</v>
      </c>
      <c r="AF9" s="11">
        <f>SUM(AD9:AE9)</f>
        <v>15.884700275810486</v>
      </c>
    </row>
    <row r="10" spans="1:32" x14ac:dyDescent="0.2">
      <c r="A10" s="10" t="str">
        <f>name!D6</f>
        <v>21 Science, research, engineering and technology professionals</v>
      </c>
      <c r="B10" s="11">
        <v>41.951991369247139</v>
      </c>
      <c r="C10" s="11">
        <v>46.330776377503419</v>
      </c>
      <c r="D10" s="11">
        <v>48.356024474737303</v>
      </c>
      <c r="E10" s="11">
        <v>51.516234803018556</v>
      </c>
      <c r="F10" s="11">
        <v>58.169087729820262</v>
      </c>
      <c r="G10" s="11"/>
      <c r="H10" s="11">
        <f t="shared" si="2"/>
        <v>9.8130632550829588</v>
      </c>
      <c r="I10" s="11">
        <f>'RD T1'!E9</f>
        <v>19.724326654418491</v>
      </c>
      <c r="J10" s="11">
        <f t="shared" ref="J10:J32" si="5">SUM(H10:I10)</f>
        <v>29.537389909501449</v>
      </c>
      <c r="L10" s="10" t="str">
        <f>name!D6</f>
        <v>21 Science, research, engineering and technology professionals</v>
      </c>
      <c r="M10" s="11">
        <v>34.239010040698503</v>
      </c>
      <c r="N10" s="11">
        <v>37.866456996508404</v>
      </c>
      <c r="O10" s="11">
        <v>38.004530949762611</v>
      </c>
      <c r="P10" s="11">
        <v>39.057036301732111</v>
      </c>
      <c r="Q10" s="11">
        <v>43.054778382188758</v>
      </c>
      <c r="R10" s="11"/>
      <c r="S10" s="11">
        <f t="shared" si="3"/>
        <v>5.050247432426147</v>
      </c>
      <c r="T10" s="11">
        <f>'RD T1'!T9</f>
        <v>13.057178787103391</v>
      </c>
      <c r="U10" s="11">
        <f t="shared" ref="U10:U32" si="6">SUM(S10:T10)</f>
        <v>18.107426219529536</v>
      </c>
      <c r="W10" s="10" t="str">
        <f>name!D6</f>
        <v>21 Science, research, engineering and technology professionals</v>
      </c>
      <c r="X10" s="11">
        <v>7.7129813285487057</v>
      </c>
      <c r="Y10" s="11">
        <v>8.4643193809949171</v>
      </c>
      <c r="Z10" s="11">
        <v>10.351493524974787</v>
      </c>
      <c r="AA10" s="11">
        <v>12.459198501286442</v>
      </c>
      <c r="AB10" s="11">
        <v>15.11430934763148</v>
      </c>
      <c r="AC10" s="11"/>
      <c r="AD10" s="11">
        <f t="shared" si="4"/>
        <v>4.7628158226566928</v>
      </c>
      <c r="AE10" s="11">
        <f>'RD T1'!T38</f>
        <v>6.6671478673150997</v>
      </c>
      <c r="AF10" s="11">
        <f t="shared" ref="AF10:AF32" si="7">SUM(AD10:AE10)</f>
        <v>11.429963689971792</v>
      </c>
    </row>
    <row r="11" spans="1:32" x14ac:dyDescent="0.2">
      <c r="A11" s="10" t="str">
        <f>name!D7</f>
        <v>22 Health professionals</v>
      </c>
      <c r="B11" s="11">
        <v>40.142816676859681</v>
      </c>
      <c r="C11" s="11">
        <v>42.911070431388083</v>
      </c>
      <c r="D11" s="11">
        <v>42.546179404485912</v>
      </c>
      <c r="E11" s="11">
        <v>47.335158283035057</v>
      </c>
      <c r="F11" s="11">
        <v>54.558327253374927</v>
      </c>
      <c r="G11" s="11"/>
      <c r="H11" s="11">
        <f t="shared" si="2"/>
        <v>12.012147848889015</v>
      </c>
      <c r="I11" s="11">
        <f>'RD T1'!E10</f>
        <v>26.038593930467286</v>
      </c>
      <c r="J11" s="11">
        <f t="shared" si="5"/>
        <v>38.050741779356301</v>
      </c>
      <c r="L11" s="10" t="str">
        <f>name!D7</f>
        <v>22 Health professionals</v>
      </c>
      <c r="M11" s="11">
        <v>10.719730566549377</v>
      </c>
      <c r="N11" s="11">
        <v>10.902756435526827</v>
      </c>
      <c r="O11" s="11">
        <v>12.156922939595662</v>
      </c>
      <c r="P11" s="11">
        <v>13.533764142930782</v>
      </c>
      <c r="Q11" s="11">
        <v>15.761209320361177</v>
      </c>
      <c r="R11" s="11"/>
      <c r="S11" s="11">
        <f t="shared" si="3"/>
        <v>3.6042863807655152</v>
      </c>
      <c r="T11" s="11">
        <f>'RD T1'!T10</f>
        <v>5.4290905218472236</v>
      </c>
      <c r="U11" s="11">
        <f t="shared" si="6"/>
        <v>9.0333769026127388</v>
      </c>
      <c r="W11" s="10" t="str">
        <f>name!D7</f>
        <v>22 Health professionals</v>
      </c>
      <c r="X11" s="11">
        <v>29.423086110310312</v>
      </c>
      <c r="Y11" s="11">
        <v>32.008313995861208</v>
      </c>
      <c r="Z11" s="11">
        <v>30.389256464890209</v>
      </c>
      <c r="AA11" s="11">
        <v>33.8013941401043</v>
      </c>
      <c r="AB11" s="11">
        <v>38.797117933013716</v>
      </c>
      <c r="AC11" s="11"/>
      <c r="AD11" s="11">
        <f t="shared" si="4"/>
        <v>8.4078614681235067</v>
      </c>
      <c r="AE11" s="11">
        <f>'RD T1'!T39</f>
        <v>20.60950340862005</v>
      </c>
      <c r="AF11" s="11">
        <f t="shared" si="7"/>
        <v>29.017364876743557</v>
      </c>
    </row>
    <row r="12" spans="1:32" x14ac:dyDescent="0.2">
      <c r="A12" s="10" t="str">
        <f>name!D8</f>
        <v>23 Teaching and other educational professionals</v>
      </c>
      <c r="B12" s="11">
        <v>41.818900314741214</v>
      </c>
      <c r="C12" s="11">
        <v>45.077908851587161</v>
      </c>
      <c r="D12" s="11">
        <v>45.684645759965036</v>
      </c>
      <c r="E12" s="11">
        <v>48.094054463207591</v>
      </c>
      <c r="F12" s="11">
        <v>52.867118952087537</v>
      </c>
      <c r="G12" s="11"/>
      <c r="H12" s="11">
        <f t="shared" si="2"/>
        <v>7.1824731921225009</v>
      </c>
      <c r="I12" s="11">
        <f>'RD T1'!E11</f>
        <v>25.199504163261803</v>
      </c>
      <c r="J12" s="11">
        <f t="shared" si="5"/>
        <v>32.381977355384308</v>
      </c>
      <c r="L12" s="10" t="str">
        <f>name!D8</f>
        <v>23 Teaching and other educational professionals</v>
      </c>
      <c r="M12" s="11">
        <v>14.877475318478597</v>
      </c>
      <c r="N12" s="11">
        <v>15.270617926244027</v>
      </c>
      <c r="O12" s="11">
        <v>14.424936025852709</v>
      </c>
      <c r="P12" s="11">
        <v>15.720562934566091</v>
      </c>
      <c r="Q12" s="11">
        <v>17.131005104609024</v>
      </c>
      <c r="R12" s="11"/>
      <c r="S12" s="11">
        <f t="shared" si="3"/>
        <v>2.7060690787563146</v>
      </c>
      <c r="T12" s="11">
        <f>'RD T1'!T11</f>
        <v>6.7875077031662672</v>
      </c>
      <c r="U12" s="11">
        <f t="shared" si="6"/>
        <v>9.4935767819225809</v>
      </c>
      <c r="W12" s="10" t="str">
        <f>name!D8</f>
        <v>23 Teaching and other educational professionals</v>
      </c>
      <c r="X12" s="11">
        <v>26.941424996262594</v>
      </c>
      <c r="Y12" s="11">
        <v>29.807290925343185</v>
      </c>
      <c r="Z12" s="11">
        <v>31.259709734112356</v>
      </c>
      <c r="AA12" s="11">
        <v>32.373491528641466</v>
      </c>
      <c r="AB12" s="11">
        <v>35.736113847478457</v>
      </c>
      <c r="AC12" s="11"/>
      <c r="AD12" s="11">
        <f t="shared" si="4"/>
        <v>4.476404113366101</v>
      </c>
      <c r="AE12" s="11">
        <f>'RD T1'!T40</f>
        <v>18.411996460095541</v>
      </c>
      <c r="AF12" s="11">
        <f t="shared" si="7"/>
        <v>22.888400573461642</v>
      </c>
    </row>
    <row r="13" spans="1:32" x14ac:dyDescent="0.2">
      <c r="A13" s="10" t="str">
        <f>name!D9</f>
        <v>24 Business, media and public service professionals</v>
      </c>
      <c r="B13" s="11">
        <v>45.062995237931425</v>
      </c>
      <c r="C13" s="11">
        <v>50.600237294467142</v>
      </c>
      <c r="D13" s="11">
        <v>55.303674155529635</v>
      </c>
      <c r="E13" s="11">
        <v>62.568182774160789</v>
      </c>
      <c r="F13" s="11">
        <v>71.597692003343681</v>
      </c>
      <c r="G13" s="11"/>
      <c r="H13" s="11">
        <f t="shared" si="2"/>
        <v>16.294017847814047</v>
      </c>
      <c r="I13" s="11">
        <f>'RD T1'!E12</f>
        <v>30.599757890699511</v>
      </c>
      <c r="J13" s="11">
        <f t="shared" si="5"/>
        <v>46.893775738513554</v>
      </c>
      <c r="L13" s="10" t="str">
        <f>name!D9</f>
        <v>24 Business, media and public service professionals</v>
      </c>
      <c r="M13" s="11">
        <v>27.445348301156184</v>
      </c>
      <c r="N13" s="11">
        <v>29.16320285254465</v>
      </c>
      <c r="O13" s="11">
        <v>31.11313734016791</v>
      </c>
      <c r="P13" s="11">
        <v>35.342531689097619</v>
      </c>
      <c r="Q13" s="11">
        <v>39.534651427869605</v>
      </c>
      <c r="R13" s="11"/>
      <c r="S13" s="11">
        <f t="shared" si="3"/>
        <v>8.421514087701695</v>
      </c>
      <c r="T13" s="11">
        <f>'RD T1'!T12</f>
        <v>15.08198119958309</v>
      </c>
      <c r="U13" s="11">
        <f t="shared" si="6"/>
        <v>23.503495287284785</v>
      </c>
      <c r="W13" s="10" t="str">
        <f>name!D9</f>
        <v>24 Business, media and public service professionals</v>
      </c>
      <c r="X13" s="11">
        <v>17.617646936775252</v>
      </c>
      <c r="Y13" s="11">
        <v>21.437034441922545</v>
      </c>
      <c r="Z13" s="11">
        <v>24.190536815361721</v>
      </c>
      <c r="AA13" s="11">
        <v>27.225651085063088</v>
      </c>
      <c r="AB13" s="11">
        <v>32.063040575474211</v>
      </c>
      <c r="AC13" s="11"/>
      <c r="AD13" s="11">
        <f t="shared" si="4"/>
        <v>7.8725037601124903</v>
      </c>
      <c r="AE13" s="11">
        <f>'RD T1'!T41</f>
        <v>15.517776691116421</v>
      </c>
      <c r="AF13" s="11">
        <f t="shared" si="7"/>
        <v>23.390280451228911</v>
      </c>
    </row>
    <row r="14" spans="1:32" x14ac:dyDescent="0.2">
      <c r="A14" s="10" t="str">
        <f>name!D10</f>
        <v>31 Science, engineering and technology associate professionals</v>
      </c>
      <c r="B14" s="11">
        <v>12.908335639706216</v>
      </c>
      <c r="C14" s="11">
        <v>14.758624419277448</v>
      </c>
      <c r="D14" s="11">
        <v>16.365707313796896</v>
      </c>
      <c r="E14" s="11">
        <v>14.462846957990157</v>
      </c>
      <c r="F14" s="11">
        <v>15.555515124182168</v>
      </c>
      <c r="G14" s="11"/>
      <c r="H14" s="11">
        <f t="shared" si="2"/>
        <v>-0.81019218961472816</v>
      </c>
      <c r="I14" s="11">
        <f>'RD T1'!E13</f>
        <v>6.1298405530787274</v>
      </c>
      <c r="J14" s="11">
        <f t="shared" si="5"/>
        <v>5.3196483634639993</v>
      </c>
      <c r="L14" s="10" t="str">
        <f>name!D10</f>
        <v>31 Science, engineering and technology associate professionals</v>
      </c>
      <c r="M14" s="11">
        <v>9.4043465495175038</v>
      </c>
      <c r="N14" s="11">
        <v>11.082892952952696</v>
      </c>
      <c r="O14" s="11">
        <v>11.739450205039358</v>
      </c>
      <c r="P14" s="11">
        <v>9.6523498300739785</v>
      </c>
      <c r="Q14" s="11">
        <v>9.8641671101553925</v>
      </c>
      <c r="R14" s="11"/>
      <c r="S14" s="11">
        <f t="shared" si="3"/>
        <v>-1.8752830948839652</v>
      </c>
      <c r="T14" s="11">
        <f>'RD T1'!T13</f>
        <v>3.5787688391322465</v>
      </c>
      <c r="U14" s="11">
        <f t="shared" si="6"/>
        <v>1.7034857442482814</v>
      </c>
      <c r="W14" s="10" t="str">
        <f>name!D10</f>
        <v>31 Science, engineering and technology associate professionals</v>
      </c>
      <c r="X14" s="11">
        <v>3.5039890901887238</v>
      </c>
      <c r="Y14" s="11">
        <v>3.6757314663247489</v>
      </c>
      <c r="Z14" s="11">
        <v>4.6262571087575628</v>
      </c>
      <c r="AA14" s="11">
        <v>4.810497127916185</v>
      </c>
      <c r="AB14" s="11">
        <v>5.6913480140267874</v>
      </c>
      <c r="AC14" s="11"/>
      <c r="AD14" s="11">
        <f t="shared" si="4"/>
        <v>1.0650909052692246</v>
      </c>
      <c r="AE14" s="11">
        <f>'RD T1'!T42</f>
        <v>2.5510717139464805</v>
      </c>
      <c r="AF14" s="11">
        <f t="shared" si="7"/>
        <v>3.616162619215705</v>
      </c>
    </row>
    <row r="15" spans="1:32" x14ac:dyDescent="0.2">
      <c r="A15" s="10" t="str">
        <f>name!D11</f>
        <v>32 Health and social care associate professionals</v>
      </c>
      <c r="B15" s="11">
        <v>17.801714313953845</v>
      </c>
      <c r="C15" s="11">
        <v>18.253105935614418</v>
      </c>
      <c r="D15" s="11">
        <v>18.409807776090883</v>
      </c>
      <c r="E15" s="11">
        <v>19.152861924460307</v>
      </c>
      <c r="F15" s="11">
        <v>21.798223276570447</v>
      </c>
      <c r="G15" s="11"/>
      <c r="H15" s="11">
        <f t="shared" si="2"/>
        <v>3.3884155004795637</v>
      </c>
      <c r="I15" s="11">
        <f>'RD T1'!E14</f>
        <v>11.366171217166579</v>
      </c>
      <c r="J15" s="11">
        <f t="shared" si="5"/>
        <v>14.754586717646143</v>
      </c>
      <c r="L15" s="10" t="str">
        <f>name!D11</f>
        <v>32 Health and social care associate professionals</v>
      </c>
      <c r="M15" s="11">
        <v>4.1621834270610281</v>
      </c>
      <c r="N15" s="11">
        <v>3.7217142807054189</v>
      </c>
      <c r="O15" s="11">
        <v>4.1862685165954581</v>
      </c>
      <c r="P15" s="11">
        <v>4.012898001713606</v>
      </c>
      <c r="Q15" s="11">
        <v>4.4719816843084921</v>
      </c>
      <c r="R15" s="11"/>
      <c r="S15" s="11">
        <f t="shared" si="3"/>
        <v>0.28571316771303401</v>
      </c>
      <c r="T15" s="11">
        <f>'RD T1'!T14</f>
        <v>2.0231705918161662</v>
      </c>
      <c r="U15" s="11">
        <f t="shared" si="6"/>
        <v>2.3088837595292002</v>
      </c>
      <c r="W15" s="10" t="str">
        <f>name!D11</f>
        <v>32 Health and social care associate professionals</v>
      </c>
      <c r="X15" s="11">
        <v>13.639530886892805</v>
      </c>
      <c r="Y15" s="11">
        <v>14.531391654908978</v>
      </c>
      <c r="Z15" s="11">
        <v>14.223539259495382</v>
      </c>
      <c r="AA15" s="11">
        <v>15.139963922746714</v>
      </c>
      <c r="AB15" s="11">
        <v>17.326241592261944</v>
      </c>
      <c r="AC15" s="11"/>
      <c r="AD15" s="11">
        <f t="shared" si="4"/>
        <v>3.1027023327665617</v>
      </c>
      <c r="AE15" s="11">
        <f>'RD T1'!T43</f>
        <v>9.3430006253504132</v>
      </c>
      <c r="AF15" s="11">
        <f t="shared" si="7"/>
        <v>12.445702958116975</v>
      </c>
    </row>
    <row r="16" spans="1:32" x14ac:dyDescent="0.2">
      <c r="A16" s="10" t="str">
        <f>name!D12</f>
        <v>33 Protective service occupations</v>
      </c>
      <c r="B16" s="11">
        <v>6.5334903578778158</v>
      </c>
      <c r="C16" s="11">
        <v>6.5691680318462247</v>
      </c>
      <c r="D16" s="11">
        <v>7.08589770477389</v>
      </c>
      <c r="E16" s="11">
        <v>8.5033201576548958</v>
      </c>
      <c r="F16" s="11">
        <v>9.6914012307240505</v>
      </c>
      <c r="G16" s="11"/>
      <c r="H16" s="11">
        <f t="shared" si="2"/>
        <v>2.6055035259501604</v>
      </c>
      <c r="I16" s="11">
        <f>'RD T1'!E15</f>
        <v>2.987831159573588</v>
      </c>
      <c r="J16" s="11">
        <f t="shared" si="5"/>
        <v>5.5933346855237485</v>
      </c>
      <c r="L16" s="10" t="str">
        <f>name!D12</f>
        <v>33 Protective service occupations</v>
      </c>
      <c r="M16" s="11">
        <v>4.9252969499951362</v>
      </c>
      <c r="N16" s="11">
        <v>4.7824242669348953</v>
      </c>
      <c r="O16" s="11">
        <v>5.0893297804029709</v>
      </c>
      <c r="P16" s="11">
        <v>5.8379428711653416</v>
      </c>
      <c r="Q16" s="11">
        <v>6.3049490863383166</v>
      </c>
      <c r="R16" s="11"/>
      <c r="S16" s="11">
        <f t="shared" si="3"/>
        <v>1.2156193059353457</v>
      </c>
      <c r="T16" s="11">
        <f>'RD T1'!T15</f>
        <v>1.6474402638302401</v>
      </c>
      <c r="U16" s="11">
        <f t="shared" si="6"/>
        <v>2.8630595697655856</v>
      </c>
      <c r="W16" s="10" t="str">
        <f>name!D12</f>
        <v>33 Protective service occupations</v>
      </c>
      <c r="X16" s="11">
        <v>1.6081934078826858</v>
      </c>
      <c r="Y16" s="11">
        <v>1.7867437649113225</v>
      </c>
      <c r="Z16" s="11">
        <v>1.9965679243709118</v>
      </c>
      <c r="AA16" s="11">
        <v>2.6653772864895586</v>
      </c>
      <c r="AB16" s="11">
        <v>3.3864521443857214</v>
      </c>
      <c r="AC16" s="11"/>
      <c r="AD16" s="11">
        <f t="shared" si="4"/>
        <v>1.3898842200148096</v>
      </c>
      <c r="AE16" s="11">
        <f>'RD T1'!T44</f>
        <v>1.3403908957433484</v>
      </c>
      <c r="AF16" s="11">
        <f t="shared" si="7"/>
        <v>2.730275115758158</v>
      </c>
    </row>
    <row r="17" spans="1:32" x14ac:dyDescent="0.2">
      <c r="A17" s="10" t="str">
        <f>name!D13</f>
        <v>34 Culture, media and sports occupations</v>
      </c>
      <c r="B17" s="11">
        <v>17.383092485078119</v>
      </c>
      <c r="C17" s="11">
        <v>17.947399881655105</v>
      </c>
      <c r="D17" s="11">
        <v>17.882497404397238</v>
      </c>
      <c r="E17" s="11">
        <v>18.693965920356579</v>
      </c>
      <c r="F17" s="11">
        <v>21.61270893887184</v>
      </c>
      <c r="G17" s="11"/>
      <c r="H17" s="11">
        <f t="shared" si="2"/>
        <v>3.7302115344746021</v>
      </c>
      <c r="I17" s="11">
        <f>'RD T1'!E16</f>
        <v>9.3943172281212455</v>
      </c>
      <c r="J17" s="11">
        <f t="shared" si="5"/>
        <v>13.124528762595848</v>
      </c>
      <c r="L17" s="10" t="str">
        <f>name!D13</f>
        <v>34 Culture, media and sports occupations</v>
      </c>
      <c r="M17" s="11">
        <v>8.5648739793316739</v>
      </c>
      <c r="N17" s="11">
        <v>8.2792383101214817</v>
      </c>
      <c r="O17" s="11">
        <v>7.6074747119772397</v>
      </c>
      <c r="P17" s="11">
        <v>7.9321281708316436</v>
      </c>
      <c r="Q17" s="11">
        <v>9.1628659686772416</v>
      </c>
      <c r="R17" s="11"/>
      <c r="S17" s="11">
        <f t="shared" si="3"/>
        <v>1.5553912567000019</v>
      </c>
      <c r="T17" s="11">
        <f>'RD T1'!T16</f>
        <v>3.3574216103272958</v>
      </c>
      <c r="U17" s="11">
        <f t="shared" si="6"/>
        <v>4.9128128670272977</v>
      </c>
      <c r="W17" s="10" t="str">
        <f>name!D13</f>
        <v>34 Culture, media and sports occupations</v>
      </c>
      <c r="X17" s="11">
        <v>8.8182185057464526</v>
      </c>
      <c r="Y17" s="11">
        <v>9.6681615715336164</v>
      </c>
      <c r="Z17" s="11">
        <v>10.275022692419997</v>
      </c>
      <c r="AA17" s="11">
        <v>10.761837749524947</v>
      </c>
      <c r="AB17" s="11">
        <v>12.449842970194593</v>
      </c>
      <c r="AC17" s="11"/>
      <c r="AD17" s="11">
        <f t="shared" si="4"/>
        <v>2.1748202777745966</v>
      </c>
      <c r="AE17" s="11">
        <f>'RD T1'!T45</f>
        <v>6.0368956177939506</v>
      </c>
      <c r="AF17" s="11">
        <f t="shared" si="7"/>
        <v>8.2117158955685472</v>
      </c>
    </row>
    <row r="18" spans="1:32" x14ac:dyDescent="0.2">
      <c r="A18" s="10" t="str">
        <f>name!D14</f>
        <v>35 Business and public service associate professionals</v>
      </c>
      <c r="B18" s="11">
        <v>45.543533774368278</v>
      </c>
      <c r="C18" s="11">
        <v>47.717813951483052</v>
      </c>
      <c r="D18" s="11">
        <v>50.105699020373947</v>
      </c>
      <c r="E18" s="11">
        <v>48.830311351998674</v>
      </c>
      <c r="F18" s="11">
        <v>51.376517261865658</v>
      </c>
      <c r="G18" s="11"/>
      <c r="H18" s="11">
        <f t="shared" si="2"/>
        <v>1.2708182414917104</v>
      </c>
      <c r="I18" s="11">
        <f>'RD T1'!E17</f>
        <v>22.778455785191476</v>
      </c>
      <c r="J18" s="11">
        <f t="shared" si="5"/>
        <v>24.049274026683186</v>
      </c>
      <c r="L18" s="10" t="str">
        <f>name!D14</f>
        <v>35 Business and public service associate professionals</v>
      </c>
      <c r="M18" s="11">
        <v>25.087947119852288</v>
      </c>
      <c r="N18" s="11">
        <v>25.44671671149182</v>
      </c>
      <c r="O18" s="11">
        <v>26.60643469597338</v>
      </c>
      <c r="P18" s="11">
        <v>24.884250751291983</v>
      </c>
      <c r="Q18" s="11">
        <v>25.038389558794776</v>
      </c>
      <c r="R18" s="11"/>
      <c r="S18" s="11">
        <f t="shared" si="3"/>
        <v>-1.5680451371786042</v>
      </c>
      <c r="T18" s="11">
        <f>'RD T1'!T17</f>
        <v>9.5387894881096003</v>
      </c>
      <c r="U18" s="11">
        <f t="shared" si="6"/>
        <v>7.9707443509309961</v>
      </c>
      <c r="W18" s="10" t="str">
        <f>name!D14</f>
        <v>35 Business and public service associate professionals</v>
      </c>
      <c r="X18" s="11">
        <v>20.455586654516015</v>
      </c>
      <c r="Y18" s="11">
        <v>22.271097239991217</v>
      </c>
      <c r="Z18" s="11">
        <v>23.499264324400603</v>
      </c>
      <c r="AA18" s="11">
        <v>23.946060600706708</v>
      </c>
      <c r="AB18" s="11">
        <v>26.338127703070921</v>
      </c>
      <c r="AC18" s="11"/>
      <c r="AD18" s="11">
        <f t="shared" si="4"/>
        <v>2.8388633786703181</v>
      </c>
      <c r="AE18" s="11">
        <f>'RD T1'!T46</f>
        <v>13.239666297081879</v>
      </c>
      <c r="AF18" s="11">
        <f t="shared" si="7"/>
        <v>16.078529675752197</v>
      </c>
    </row>
    <row r="19" spans="1:32" x14ac:dyDescent="0.2">
      <c r="A19" s="10" t="str">
        <f>name!D15</f>
        <v>41 Administrative occupations</v>
      </c>
      <c r="B19" s="11">
        <v>68.346542271444548</v>
      </c>
      <c r="C19" s="11">
        <v>65.948108969584297</v>
      </c>
      <c r="D19" s="11">
        <v>69.645846608241087</v>
      </c>
      <c r="E19" s="11">
        <v>64.06391584655546</v>
      </c>
      <c r="F19" s="11">
        <v>60.70943880787928</v>
      </c>
      <c r="G19" s="11"/>
      <c r="H19" s="11">
        <f t="shared" si="2"/>
        <v>-8.9364078003618062</v>
      </c>
      <c r="I19" s="11">
        <f>'RD T1'!E18</f>
        <v>31.976539538989467</v>
      </c>
      <c r="J19" s="11">
        <f t="shared" si="5"/>
        <v>23.040131738627661</v>
      </c>
      <c r="L19" s="10" t="str">
        <f>name!D15</f>
        <v>41 Administrative occupations</v>
      </c>
      <c r="M19" s="11">
        <v>18.120431512977525</v>
      </c>
      <c r="N19" s="11">
        <v>16.352287911453686</v>
      </c>
      <c r="O19" s="11">
        <v>19.703054316545618</v>
      </c>
      <c r="P19" s="11">
        <v>18.468725457876175</v>
      </c>
      <c r="Q19" s="11">
        <v>19.537509547493162</v>
      </c>
      <c r="R19" s="11"/>
      <c r="S19" s="11">
        <f t="shared" si="3"/>
        <v>-0.16554476905245608</v>
      </c>
      <c r="T19" s="11">
        <f>'RD T1'!T18</f>
        <v>7.0098391440237986</v>
      </c>
      <c r="U19" s="11">
        <f t="shared" si="6"/>
        <v>6.8442943749713425</v>
      </c>
      <c r="W19" s="10" t="str">
        <f>name!D15</f>
        <v>41 Administrative occupations</v>
      </c>
      <c r="X19" s="11">
        <v>50.226110758466959</v>
      </c>
      <c r="Y19" s="11">
        <v>49.595821058130639</v>
      </c>
      <c r="Z19" s="11">
        <v>49.942792291695469</v>
      </c>
      <c r="AA19" s="11">
        <v>45.595190388679391</v>
      </c>
      <c r="AB19" s="11">
        <v>41.171929260386158</v>
      </c>
      <c r="AC19" s="11"/>
      <c r="AD19" s="11">
        <f t="shared" si="4"/>
        <v>-8.770863031309311</v>
      </c>
      <c r="AE19" s="11">
        <f>'RD T1'!T47</f>
        <v>24.96670039496567</v>
      </c>
      <c r="AF19" s="11">
        <f t="shared" si="7"/>
        <v>16.195837363656359</v>
      </c>
    </row>
    <row r="20" spans="1:32" x14ac:dyDescent="0.2">
      <c r="A20" s="10" t="str">
        <f>name!D16</f>
        <v>42 Secretarial and related occupations</v>
      </c>
      <c r="B20" s="11">
        <v>18.171806994589875</v>
      </c>
      <c r="C20" s="11">
        <v>16.181400167485446</v>
      </c>
      <c r="D20" s="11">
        <v>15.833492708857204</v>
      </c>
      <c r="E20" s="11">
        <v>16.805991314800007</v>
      </c>
      <c r="F20" s="11">
        <v>15.120741954443316</v>
      </c>
      <c r="G20" s="11"/>
      <c r="H20" s="11">
        <f t="shared" si="2"/>
        <v>-0.71275075441388758</v>
      </c>
      <c r="I20" s="11">
        <f>'RD T1'!E19</f>
        <v>8.3863824939157325</v>
      </c>
      <c r="J20" s="11">
        <f t="shared" si="5"/>
        <v>7.673631739501845</v>
      </c>
      <c r="L20" s="10" t="str">
        <f>name!D16</f>
        <v>42 Secretarial and related occupations</v>
      </c>
      <c r="M20" s="11">
        <v>1.8872264536606933</v>
      </c>
      <c r="N20" s="11">
        <v>1.3977461583930719</v>
      </c>
      <c r="O20" s="11">
        <v>1.2978795592234427</v>
      </c>
      <c r="P20" s="11">
        <v>1.8486661999522653</v>
      </c>
      <c r="Q20" s="11">
        <v>2.3086526868987045</v>
      </c>
      <c r="R20" s="11"/>
      <c r="S20" s="11">
        <f t="shared" si="3"/>
        <v>1.0107731276752618</v>
      </c>
      <c r="T20" s="11">
        <f>'RD T1'!T19</f>
        <v>0.64762783459856299</v>
      </c>
      <c r="U20" s="11">
        <f t="shared" si="6"/>
        <v>1.6584009622738249</v>
      </c>
      <c r="W20" s="10" t="str">
        <f>name!D16</f>
        <v>42 Secretarial and related occupations</v>
      </c>
      <c r="X20" s="11">
        <v>16.284580540929202</v>
      </c>
      <c r="Y20" s="11">
        <v>14.783654009092375</v>
      </c>
      <c r="Z20" s="11">
        <v>14.535613149633754</v>
      </c>
      <c r="AA20" s="11">
        <v>14.957325114847746</v>
      </c>
      <c r="AB20" s="11">
        <v>12.812089267544616</v>
      </c>
      <c r="AC20" s="11"/>
      <c r="AD20" s="11">
        <f t="shared" si="4"/>
        <v>-1.7235238820891379</v>
      </c>
      <c r="AE20" s="11">
        <f>'RD T1'!T48</f>
        <v>7.7387546593171717</v>
      </c>
      <c r="AF20" s="11">
        <f t="shared" si="7"/>
        <v>6.0152307772280338</v>
      </c>
    </row>
    <row r="21" spans="1:32" x14ac:dyDescent="0.2">
      <c r="A21" s="10" t="str">
        <f>name!D17</f>
        <v>51 Skilled agricultural and related trades</v>
      </c>
      <c r="B21" s="11">
        <v>14.349633663297926</v>
      </c>
      <c r="C21" s="11">
        <v>13.33432090431852</v>
      </c>
      <c r="D21" s="11">
        <v>14.460619382396185</v>
      </c>
      <c r="E21" s="11">
        <v>14.408477296373043</v>
      </c>
      <c r="F21" s="11">
        <v>15.518036497743074</v>
      </c>
      <c r="G21" s="11"/>
      <c r="H21" s="11">
        <f t="shared" si="2"/>
        <v>1.0574171153468885</v>
      </c>
      <c r="I21" s="11">
        <f>'RD T1'!E20</f>
        <v>7.884007237595605</v>
      </c>
      <c r="J21" s="11">
        <f t="shared" si="5"/>
        <v>8.9414243529424944</v>
      </c>
      <c r="L21" s="10" t="str">
        <f>name!D17</f>
        <v>51 Skilled agricultural and related trades</v>
      </c>
      <c r="M21" s="11">
        <v>12.957978804795419</v>
      </c>
      <c r="N21" s="11">
        <v>11.683545531203755</v>
      </c>
      <c r="O21" s="11">
        <v>12.64602932619565</v>
      </c>
      <c r="P21" s="11">
        <v>12.525850180699049</v>
      </c>
      <c r="Q21" s="11">
        <v>13.1289110861939</v>
      </c>
      <c r="R21" s="11"/>
      <c r="S21" s="11">
        <f t="shared" si="3"/>
        <v>0.48288175999825</v>
      </c>
      <c r="T21" s="11">
        <f>'RD T1'!T20</f>
        <v>6.445142375276653</v>
      </c>
      <c r="U21" s="11">
        <f t="shared" si="6"/>
        <v>6.928024135274903</v>
      </c>
      <c r="W21" s="10" t="str">
        <f>name!D17</f>
        <v>51 Skilled agricultural and related trades</v>
      </c>
      <c r="X21" s="11">
        <v>1.3916548585025041</v>
      </c>
      <c r="Y21" s="11">
        <v>1.6507753731147692</v>
      </c>
      <c r="Z21" s="11">
        <v>1.8145900562005308</v>
      </c>
      <c r="AA21" s="11">
        <v>1.8826271156739827</v>
      </c>
      <c r="AB21" s="11">
        <v>2.3891254115491738</v>
      </c>
      <c r="AC21" s="11"/>
      <c r="AD21" s="11">
        <f t="shared" si="4"/>
        <v>0.57453535534864297</v>
      </c>
      <c r="AE21" s="11">
        <f>'RD T1'!T49</f>
        <v>1.4388648623189528</v>
      </c>
      <c r="AF21" s="11">
        <f t="shared" si="7"/>
        <v>2.0134002176675958</v>
      </c>
    </row>
    <row r="22" spans="1:32" x14ac:dyDescent="0.2">
      <c r="A22" s="10" t="str">
        <f>name!D18</f>
        <v>52 Skilled metal, electrical and electronic trades</v>
      </c>
      <c r="B22" s="11">
        <v>36.969886230739256</v>
      </c>
      <c r="C22" s="11">
        <v>35.24088019266118</v>
      </c>
      <c r="D22" s="11">
        <v>31.791317362505644</v>
      </c>
      <c r="E22" s="11">
        <v>31.407615603792038</v>
      </c>
      <c r="F22" s="11">
        <v>30.608470507759698</v>
      </c>
      <c r="G22" s="11"/>
      <c r="H22" s="11">
        <f t="shared" si="2"/>
        <v>-1.1828468547459465</v>
      </c>
      <c r="I22" s="11">
        <f>'RD T1'!E21</f>
        <v>12.010007586432774</v>
      </c>
      <c r="J22" s="11">
        <f t="shared" si="5"/>
        <v>10.827160731686828</v>
      </c>
      <c r="L22" s="10" t="str">
        <f>name!D18</f>
        <v>52 Skilled metal, electrical and electronic trades</v>
      </c>
      <c r="M22" s="11">
        <v>36.321110847680387</v>
      </c>
      <c r="N22" s="11">
        <v>34.147157763295958</v>
      </c>
      <c r="O22" s="11">
        <v>30.916677586831149</v>
      </c>
      <c r="P22" s="11">
        <v>29.468596941762812</v>
      </c>
      <c r="Q22" s="11">
        <v>27.842843048183671</v>
      </c>
      <c r="R22" s="11"/>
      <c r="S22" s="11">
        <f t="shared" si="3"/>
        <v>-3.0738345386474784</v>
      </c>
      <c r="T22" s="11">
        <f>'RD T1'!T21</f>
        <v>10.795219067641426</v>
      </c>
      <c r="U22" s="11">
        <f t="shared" si="6"/>
        <v>7.7213845289939478</v>
      </c>
      <c r="W22" s="10" t="str">
        <f>name!D18</f>
        <v>52 Skilled metal, electrical and electronic trades</v>
      </c>
      <c r="X22" s="11">
        <v>0.64877538305890248</v>
      </c>
      <c r="Y22" s="11">
        <v>1.0937224293651617</v>
      </c>
      <c r="Z22" s="11">
        <v>0.87463977567450313</v>
      </c>
      <c r="AA22" s="11">
        <v>1.9390186620292116</v>
      </c>
      <c r="AB22" s="11">
        <v>2.7656274595760628</v>
      </c>
      <c r="AC22" s="11"/>
      <c r="AD22" s="11">
        <f t="shared" si="4"/>
        <v>1.8909876839015598</v>
      </c>
      <c r="AE22" s="11">
        <f>'RD T1'!T50</f>
        <v>1.2147885187913479</v>
      </c>
      <c r="AF22" s="11">
        <f t="shared" si="7"/>
        <v>3.1057762026929074</v>
      </c>
    </row>
    <row r="23" spans="1:32" x14ac:dyDescent="0.2">
      <c r="A23" s="10" t="str">
        <f>name!D19</f>
        <v>53 Skilled construction and building trades</v>
      </c>
      <c r="B23" s="11">
        <v>35.820672670473208</v>
      </c>
      <c r="C23" s="11">
        <v>34.441690112920526</v>
      </c>
      <c r="D23" s="11">
        <v>27.946461669661876</v>
      </c>
      <c r="E23" s="11">
        <v>30.671078899522918</v>
      </c>
      <c r="F23" s="11">
        <v>31.061115653268899</v>
      </c>
      <c r="G23" s="11"/>
      <c r="H23" s="11">
        <f t="shared" si="2"/>
        <v>3.1146539836070239</v>
      </c>
      <c r="I23" s="11">
        <f>'RD T1'!E22</f>
        <v>12.985772872130386</v>
      </c>
      <c r="J23" s="11">
        <f t="shared" si="5"/>
        <v>16.10042685573741</v>
      </c>
      <c r="L23" s="10" t="str">
        <f>name!D19</f>
        <v>53 Skilled construction and building trades</v>
      </c>
      <c r="M23" s="11">
        <v>35.35575957870013</v>
      </c>
      <c r="N23" s="11">
        <v>33.878853820551264</v>
      </c>
      <c r="O23" s="11">
        <v>27.267709487393326</v>
      </c>
      <c r="P23" s="11">
        <v>29.899413737831146</v>
      </c>
      <c r="Q23" s="11">
        <v>30.122184121632635</v>
      </c>
      <c r="R23" s="11"/>
      <c r="S23" s="11">
        <f t="shared" si="3"/>
        <v>2.8544746342393097</v>
      </c>
      <c r="T23" s="11">
        <f>'RD T1'!T22</f>
        <v>12.546029785969271</v>
      </c>
      <c r="U23" s="11">
        <f t="shared" si="6"/>
        <v>15.400504420208581</v>
      </c>
      <c r="W23" s="10" t="str">
        <f>name!D19</f>
        <v>53 Skilled construction and building trades</v>
      </c>
      <c r="X23" s="11">
        <v>0.46491309177302864</v>
      </c>
      <c r="Y23" s="11">
        <v>0.56283629236928889</v>
      </c>
      <c r="Z23" s="11">
        <v>0.67875218226857237</v>
      </c>
      <c r="AA23" s="11">
        <v>0.77166516169174415</v>
      </c>
      <c r="AB23" s="11">
        <v>0.93893153163625576</v>
      </c>
      <c r="AC23" s="11"/>
      <c r="AD23" s="11">
        <f t="shared" si="4"/>
        <v>0.26017934936768339</v>
      </c>
      <c r="AE23" s="11">
        <f>'RD T1'!T51</f>
        <v>0.43974308616111712</v>
      </c>
      <c r="AF23" s="11">
        <f t="shared" si="7"/>
        <v>0.69992243552880051</v>
      </c>
    </row>
    <row r="24" spans="1:32" x14ac:dyDescent="0.2">
      <c r="A24" s="10" t="str">
        <f>name!D20</f>
        <v>54 Textiles, printing and other skilled trades</v>
      </c>
      <c r="B24" s="11">
        <v>18.704195200279834</v>
      </c>
      <c r="C24" s="11">
        <v>17.578550100274079</v>
      </c>
      <c r="D24" s="11">
        <v>17.151500337247501</v>
      </c>
      <c r="E24" s="11">
        <v>17.297965000380888</v>
      </c>
      <c r="F24" s="11">
        <v>16.6346327981081</v>
      </c>
      <c r="G24" s="11"/>
      <c r="H24" s="11">
        <f t="shared" si="2"/>
        <v>-0.51686753913940109</v>
      </c>
      <c r="I24" s="11">
        <f>'RD T1'!E23</f>
        <v>7.5592848710733094</v>
      </c>
      <c r="J24" s="11">
        <f t="shared" si="5"/>
        <v>7.0424173319339083</v>
      </c>
      <c r="L24" s="10" t="str">
        <f>name!D20</f>
        <v>54 Textiles, printing and other skilled trades</v>
      </c>
      <c r="M24" s="11">
        <v>11.187280422329509</v>
      </c>
      <c r="N24" s="11">
        <v>10.280270665542071</v>
      </c>
      <c r="O24" s="11">
        <v>9.2651289978793532</v>
      </c>
      <c r="P24" s="11">
        <v>9.148047725216971</v>
      </c>
      <c r="Q24" s="11">
        <v>8.671840068371619</v>
      </c>
      <c r="R24" s="11"/>
      <c r="S24" s="11">
        <f t="shared" si="3"/>
        <v>-0.59328892950773415</v>
      </c>
      <c r="T24" s="11">
        <f>'RD T1'!T23</f>
        <v>2.8326108205155136</v>
      </c>
      <c r="U24" s="11">
        <f t="shared" si="6"/>
        <v>2.2393218910077795</v>
      </c>
      <c r="W24" s="10" t="str">
        <f>name!D20</f>
        <v>54 Textiles, printing and other skilled trades</v>
      </c>
      <c r="X24" s="11">
        <v>7.5169147779503271</v>
      </c>
      <c r="Y24" s="11">
        <v>7.2982794347320086</v>
      </c>
      <c r="Z24" s="11">
        <v>7.886371339368166</v>
      </c>
      <c r="AA24" s="11">
        <v>8.1499172751639399</v>
      </c>
      <c r="AB24" s="11">
        <v>7.9627927297364671</v>
      </c>
      <c r="AC24" s="11"/>
      <c r="AD24" s="11">
        <f t="shared" si="4"/>
        <v>7.642139036830109E-2</v>
      </c>
      <c r="AE24" s="11">
        <f>'RD T1'!T52</f>
        <v>4.7266740505577962</v>
      </c>
      <c r="AF24" s="11">
        <f t="shared" si="7"/>
        <v>4.8030954409260973</v>
      </c>
    </row>
    <row r="25" spans="1:32" x14ac:dyDescent="0.2">
      <c r="A25" s="10" t="str">
        <f>name!D21</f>
        <v>61 Caring personal service occupations</v>
      </c>
      <c r="B25" s="11">
        <v>73.094302766860139</v>
      </c>
      <c r="C25" s="11">
        <v>69.580123244164156</v>
      </c>
      <c r="D25" s="11">
        <v>66.632317460451901</v>
      </c>
      <c r="E25" s="11">
        <v>72.994537222902508</v>
      </c>
      <c r="F25" s="11">
        <v>80.54960963111148</v>
      </c>
      <c r="G25" s="11"/>
      <c r="H25" s="11">
        <f t="shared" si="2"/>
        <v>13.917292170659579</v>
      </c>
      <c r="I25" s="11">
        <f>'RD T1'!E24</f>
        <v>42.106276396860622</v>
      </c>
      <c r="J25" s="11">
        <f t="shared" si="5"/>
        <v>56.023568567520201</v>
      </c>
      <c r="L25" s="10" t="str">
        <f>name!D21</f>
        <v>61 Caring personal service occupations</v>
      </c>
      <c r="M25" s="11">
        <v>7.3093948522474923</v>
      </c>
      <c r="N25" s="11">
        <v>6.6237858794723605</v>
      </c>
      <c r="O25" s="11">
        <v>6.6579751307395698</v>
      </c>
      <c r="P25" s="11">
        <v>8.3184909186243345</v>
      </c>
      <c r="Q25" s="11">
        <v>10.013445055375325</v>
      </c>
      <c r="R25" s="11"/>
      <c r="S25" s="11">
        <f t="shared" si="3"/>
        <v>3.3554699246357549</v>
      </c>
      <c r="T25" s="11">
        <f>'RD T1'!T24</f>
        <v>3.8448380768436574</v>
      </c>
      <c r="U25" s="11">
        <f t="shared" si="6"/>
        <v>7.2003080014794119</v>
      </c>
      <c r="W25" s="10" t="str">
        <f>name!D21</f>
        <v>61 Caring personal service occupations</v>
      </c>
      <c r="X25" s="11">
        <v>65.784907914612731</v>
      </c>
      <c r="Y25" s="11">
        <v>62.956337364691819</v>
      </c>
      <c r="Z25" s="11">
        <v>59.974342329712314</v>
      </c>
      <c r="AA25" s="11">
        <v>64.676046304278117</v>
      </c>
      <c r="AB25" s="11">
        <v>70.536164575736123</v>
      </c>
      <c r="AC25" s="11"/>
      <c r="AD25" s="11">
        <f t="shared" si="4"/>
        <v>10.561822246023809</v>
      </c>
      <c r="AE25" s="11">
        <f>'RD T1'!T53</f>
        <v>38.26143832001695</v>
      </c>
      <c r="AF25" s="11">
        <f t="shared" si="7"/>
        <v>48.823260566040759</v>
      </c>
    </row>
    <row r="26" spans="1:32" x14ac:dyDescent="0.2">
      <c r="A26" s="10" t="str">
        <f>name!D22</f>
        <v>62 Leisure, travel and related personal service occupations</v>
      </c>
      <c r="B26" s="11">
        <v>19.033806135778825</v>
      </c>
      <c r="C26" s="11">
        <v>20.926977795087936</v>
      </c>
      <c r="D26" s="11">
        <v>18.546594076828271</v>
      </c>
      <c r="E26" s="11">
        <v>20.045661071697435</v>
      </c>
      <c r="F26" s="11">
        <v>21.884172897099656</v>
      </c>
      <c r="G26" s="11"/>
      <c r="H26" s="11">
        <f t="shared" si="2"/>
        <v>3.3375788202713856</v>
      </c>
      <c r="I26" s="11">
        <f>'RD T1'!E25</f>
        <v>10.519542793017097</v>
      </c>
      <c r="J26" s="11">
        <f t="shared" si="5"/>
        <v>13.857121613288482</v>
      </c>
      <c r="L26" s="10" t="str">
        <f>name!D22</f>
        <v>62 Leisure, travel and related personal service occupations</v>
      </c>
      <c r="M26" s="11">
        <v>4.9862302167899388</v>
      </c>
      <c r="N26" s="11">
        <v>5.740989670024522</v>
      </c>
      <c r="O26" s="11">
        <v>5.6845597306371518</v>
      </c>
      <c r="P26" s="11">
        <v>6.0861704408306263</v>
      </c>
      <c r="Q26" s="11">
        <v>6.8926642511434704</v>
      </c>
      <c r="R26" s="11"/>
      <c r="S26" s="11">
        <f t="shared" si="3"/>
        <v>1.2081045205063186</v>
      </c>
      <c r="T26" s="11">
        <f>'RD T1'!T25</f>
        <v>2.750700662924332</v>
      </c>
      <c r="U26" s="11">
        <f t="shared" si="6"/>
        <v>3.9588051834306506</v>
      </c>
      <c r="W26" s="10" t="str">
        <f>name!D22</f>
        <v>62 Leisure, travel and related personal service occupations</v>
      </c>
      <c r="X26" s="11">
        <v>14.04757591898888</v>
      </c>
      <c r="Y26" s="11">
        <v>15.185988125063421</v>
      </c>
      <c r="Z26" s="11">
        <v>12.862034346191125</v>
      </c>
      <c r="AA26" s="11">
        <v>13.959490630866799</v>
      </c>
      <c r="AB26" s="11">
        <v>14.991508645956191</v>
      </c>
      <c r="AC26" s="11"/>
      <c r="AD26" s="11">
        <f t="shared" si="4"/>
        <v>2.1294742997650662</v>
      </c>
      <c r="AE26" s="11">
        <f>'RD T1'!T54</f>
        <v>7.7688421300927653</v>
      </c>
      <c r="AF26" s="11">
        <f t="shared" si="7"/>
        <v>9.8983164298578323</v>
      </c>
    </row>
    <row r="27" spans="1:32" x14ac:dyDescent="0.2">
      <c r="A27" s="10" t="str">
        <f>name!D23</f>
        <v>63 Community and civil enforcement occupations</v>
      </c>
      <c r="B27" s="11">
        <v>0.74272515551429152</v>
      </c>
      <c r="C27" s="11">
        <v>0.60653638217915895</v>
      </c>
      <c r="D27" s="11">
        <v>0.81159933505805426</v>
      </c>
      <c r="E27" s="11">
        <v>0.62956671565035727</v>
      </c>
      <c r="F27" s="11">
        <v>0.651536849850889</v>
      </c>
      <c r="G27" s="11"/>
      <c r="H27" s="11">
        <f t="shared" si="2"/>
        <v>-0.16006248520716526</v>
      </c>
      <c r="I27" s="11">
        <f>'RD T1'!E26</f>
        <v>0.30574488189487103</v>
      </c>
      <c r="J27" s="11">
        <f t="shared" si="5"/>
        <v>0.14568239668770577</v>
      </c>
      <c r="L27" s="10" t="str">
        <f>name!D23</f>
        <v>63 Community and civil enforcement occupations</v>
      </c>
      <c r="M27" s="11">
        <v>0.57468774015821966</v>
      </c>
      <c r="N27" s="11">
        <v>0.40115852443087419</v>
      </c>
      <c r="O27" s="11">
        <v>0.63202324527009612</v>
      </c>
      <c r="P27" s="11">
        <v>0.39462581033303229</v>
      </c>
      <c r="Q27" s="11">
        <v>0.4289100744337197</v>
      </c>
      <c r="R27" s="11"/>
      <c r="S27" s="11">
        <f t="shared" si="3"/>
        <v>-0.20311317083637642</v>
      </c>
      <c r="T27" s="11">
        <f>'RD T1'!T26</f>
        <v>0.16734520042415646</v>
      </c>
      <c r="U27" s="11">
        <f t="shared" si="6"/>
        <v>-3.5767970412219963E-2</v>
      </c>
      <c r="W27" s="10" t="str">
        <f>name!D23</f>
        <v>63 Community and civil enforcement occupations</v>
      </c>
      <c r="X27" s="11">
        <v>0.16803741535607103</v>
      </c>
      <c r="Y27" s="11">
        <v>0.2053778577482851</v>
      </c>
      <c r="Z27" s="11">
        <v>0.17957608978795772</v>
      </c>
      <c r="AA27" s="11">
        <v>0.23494090531732484</v>
      </c>
      <c r="AB27" s="11">
        <v>0.22262677541716855</v>
      </c>
      <c r="AC27" s="11"/>
      <c r="AD27" s="11">
        <f t="shared" si="4"/>
        <v>4.3050685629210828E-2</v>
      </c>
      <c r="AE27" s="11">
        <f>'RD T1'!T55</f>
        <v>0.1383996814707146</v>
      </c>
      <c r="AF27" s="11">
        <f t="shared" si="7"/>
        <v>0.18145036709992543</v>
      </c>
    </row>
    <row r="28" spans="1:32" x14ac:dyDescent="0.2">
      <c r="A28" s="10" t="str">
        <f>name!D24</f>
        <v>71 Sales occupations</v>
      </c>
      <c r="B28" s="11">
        <v>66.273755627780503</v>
      </c>
      <c r="C28" s="11">
        <v>62.52562355081507</v>
      </c>
      <c r="D28" s="11">
        <v>62.672540808568932</v>
      </c>
      <c r="E28" s="11">
        <v>58.920899834945061</v>
      </c>
      <c r="F28" s="11">
        <v>55.892438079238971</v>
      </c>
      <c r="G28" s="11"/>
      <c r="H28" s="11">
        <f t="shared" si="2"/>
        <v>-6.7801027293299612</v>
      </c>
      <c r="I28" s="11">
        <f>'RD T1'!E27</f>
        <v>27.065512152258492</v>
      </c>
      <c r="J28" s="11">
        <f t="shared" si="5"/>
        <v>20.285409422928531</v>
      </c>
      <c r="L28" s="10" t="str">
        <f>name!D24</f>
        <v>71 Sales occupations</v>
      </c>
      <c r="M28" s="11">
        <v>24.777384139474886</v>
      </c>
      <c r="N28" s="11">
        <v>24.169936456862768</v>
      </c>
      <c r="O28" s="11">
        <v>24.406205847209471</v>
      </c>
      <c r="P28" s="11">
        <v>23.169335502111341</v>
      </c>
      <c r="Q28" s="11">
        <v>22.86165503494535</v>
      </c>
      <c r="R28" s="11"/>
      <c r="S28" s="11">
        <f t="shared" si="3"/>
        <v>-1.5445508122641201</v>
      </c>
      <c r="T28" s="11">
        <f>'RD T1'!T27</f>
        <v>7.7508688111226736</v>
      </c>
      <c r="U28" s="11">
        <f t="shared" si="6"/>
        <v>6.2063179988585535</v>
      </c>
      <c r="W28" s="10" t="str">
        <f>name!D24</f>
        <v>71 Sales occupations</v>
      </c>
      <c r="X28" s="11">
        <v>41.496371488305677</v>
      </c>
      <c r="Y28" s="11">
        <v>38.355687093952291</v>
      </c>
      <c r="Z28" s="11">
        <v>38.266334961359469</v>
      </c>
      <c r="AA28" s="11">
        <v>35.751564332833738</v>
      </c>
      <c r="AB28" s="11">
        <v>33.030783044293663</v>
      </c>
      <c r="AC28" s="11"/>
      <c r="AD28" s="11">
        <f t="shared" si="4"/>
        <v>-5.2355519170658056</v>
      </c>
      <c r="AE28" s="11">
        <f>'RD T1'!T56</f>
        <v>19.31464334113582</v>
      </c>
      <c r="AF28" s="11">
        <f t="shared" si="7"/>
        <v>14.079091424070015</v>
      </c>
    </row>
    <row r="29" spans="1:32" x14ac:dyDescent="0.2">
      <c r="A29" s="10" t="str">
        <f>name!D25</f>
        <v>72 Customer service occupations</v>
      </c>
      <c r="B29" s="11">
        <v>11.882564762492027</v>
      </c>
      <c r="C29" s="11">
        <v>13.062055460853887</v>
      </c>
      <c r="D29" s="11">
        <v>13.791879056660289</v>
      </c>
      <c r="E29" s="11">
        <v>17.805692588464787</v>
      </c>
      <c r="F29" s="11">
        <v>20.521545417390609</v>
      </c>
      <c r="G29" s="11"/>
      <c r="H29" s="11">
        <f t="shared" si="2"/>
        <v>6.7296663607303202</v>
      </c>
      <c r="I29" s="11">
        <f>'RD T1'!E28</f>
        <v>8.4251573342079489</v>
      </c>
      <c r="J29" s="11">
        <f t="shared" si="5"/>
        <v>15.154823694938269</v>
      </c>
      <c r="L29" s="10" t="str">
        <f>name!D25</f>
        <v>72 Customer service occupations</v>
      </c>
      <c r="M29" s="11">
        <v>4.668585924815555</v>
      </c>
      <c r="N29" s="11">
        <v>4.3245949772749448</v>
      </c>
      <c r="O29" s="11">
        <v>5.1490282128281457</v>
      </c>
      <c r="P29" s="11">
        <v>7.0938351080849094</v>
      </c>
      <c r="Q29" s="11">
        <v>8.4972766595569222</v>
      </c>
      <c r="R29" s="11"/>
      <c r="S29" s="11">
        <f t="shared" si="3"/>
        <v>3.3482484467287765</v>
      </c>
      <c r="T29" s="11">
        <f>'RD T1'!T28</f>
        <v>2.5657201434333317</v>
      </c>
      <c r="U29" s="11">
        <f t="shared" si="6"/>
        <v>5.9139685901621082</v>
      </c>
      <c r="W29" s="10" t="str">
        <f>name!D25</f>
        <v>72 Customer service occupations</v>
      </c>
      <c r="X29" s="11">
        <v>7.2139788376764828</v>
      </c>
      <c r="Y29" s="11">
        <v>8.7374604835789427</v>
      </c>
      <c r="Z29" s="11">
        <v>8.6428508438321483</v>
      </c>
      <c r="AA29" s="11">
        <v>10.711857480379877</v>
      </c>
      <c r="AB29" s="11">
        <v>12.024268757833672</v>
      </c>
      <c r="AC29" s="11"/>
      <c r="AD29" s="11">
        <f t="shared" si="4"/>
        <v>3.3814179140015241</v>
      </c>
      <c r="AE29" s="11">
        <f>'RD T1'!T57</f>
        <v>5.8594371907746181</v>
      </c>
      <c r="AF29" s="11">
        <f t="shared" si="7"/>
        <v>9.2408551047761414</v>
      </c>
    </row>
    <row r="30" spans="1:32" x14ac:dyDescent="0.2">
      <c r="A30" s="10" t="str">
        <f>name!D26</f>
        <v>81 Process, plant and machine operatives</v>
      </c>
      <c r="B30" s="11">
        <v>23.674355007504847</v>
      </c>
      <c r="C30" s="11">
        <v>22.277862710762609</v>
      </c>
      <c r="D30" s="11">
        <v>19.749578657411057</v>
      </c>
      <c r="E30" s="11">
        <v>23.715377345530499</v>
      </c>
      <c r="F30" s="11">
        <v>23.578528266908933</v>
      </c>
      <c r="G30" s="11"/>
      <c r="H30" s="11">
        <f t="shared" si="2"/>
        <v>3.8289496094978759</v>
      </c>
      <c r="I30" s="11">
        <f>'RD T1'!E29</f>
        <v>8.9652674926342275</v>
      </c>
      <c r="J30" s="11">
        <f t="shared" si="5"/>
        <v>12.794217102132103</v>
      </c>
      <c r="L30" s="10" t="str">
        <f>name!D26</f>
        <v>81 Process, plant and machine operatives</v>
      </c>
      <c r="M30" s="11">
        <v>18.928985360224875</v>
      </c>
      <c r="N30" s="11">
        <v>17.250667749509613</v>
      </c>
      <c r="O30" s="11">
        <v>15.335995712191279</v>
      </c>
      <c r="P30" s="11">
        <v>18.024830384008055</v>
      </c>
      <c r="Q30" s="11">
        <v>17.254837661024588</v>
      </c>
      <c r="R30" s="11"/>
      <c r="S30" s="11">
        <f t="shared" si="3"/>
        <v>1.9188419488333093</v>
      </c>
      <c r="T30" s="11">
        <f>'RD T1'!T29</f>
        <v>6.1821051827964029</v>
      </c>
      <c r="U30" s="11">
        <f t="shared" si="6"/>
        <v>8.100947131629713</v>
      </c>
      <c r="W30" s="10" t="str">
        <f>name!D26</f>
        <v>81 Process, plant and machine operatives</v>
      </c>
      <c r="X30" s="11">
        <v>4.7453696472799942</v>
      </c>
      <c r="Y30" s="11">
        <v>5.0271949612529969</v>
      </c>
      <c r="Z30" s="11">
        <v>4.4135829452197948</v>
      </c>
      <c r="AA30" s="11">
        <v>5.6905469615224238</v>
      </c>
      <c r="AB30" s="11">
        <v>6.3236906058843525</v>
      </c>
      <c r="AC30" s="11"/>
      <c r="AD30" s="11">
        <f t="shared" si="4"/>
        <v>1.9101076606645577</v>
      </c>
      <c r="AE30" s="11">
        <f>'RD T1'!T58</f>
        <v>2.7831623098378264</v>
      </c>
      <c r="AF30" s="11">
        <f t="shared" si="7"/>
        <v>4.6932699705023841</v>
      </c>
    </row>
    <row r="31" spans="1:32" x14ac:dyDescent="0.2">
      <c r="A31" s="10" t="str">
        <f>name!D27</f>
        <v>82 Transport and mobile machine drivers and operatives</v>
      </c>
      <c r="B31" s="11">
        <v>26.41848974892541</v>
      </c>
      <c r="C31" s="11">
        <v>27.783980463564458</v>
      </c>
      <c r="D31" s="11">
        <v>25.020632890330642</v>
      </c>
      <c r="E31" s="11">
        <v>26.633867887597738</v>
      </c>
      <c r="F31" s="11">
        <v>27.253737928564149</v>
      </c>
      <c r="G31" s="11"/>
      <c r="H31" s="11">
        <f t="shared" si="2"/>
        <v>2.2331050382335071</v>
      </c>
      <c r="I31" s="11">
        <f>'RD T1'!E30</f>
        <v>14.151699591267795</v>
      </c>
      <c r="J31" s="11">
        <f t="shared" si="5"/>
        <v>16.384804629501303</v>
      </c>
      <c r="L31" s="10" t="str">
        <f>name!D27</f>
        <v>82 Transport and mobile machine drivers and operatives</v>
      </c>
      <c r="M31" s="11">
        <v>24.414651651951132</v>
      </c>
      <c r="N31" s="11">
        <v>25.470496961771115</v>
      </c>
      <c r="O31" s="11">
        <v>22.923618936608122</v>
      </c>
      <c r="P31" s="11">
        <v>23.741759566433817</v>
      </c>
      <c r="Q31" s="11">
        <v>23.925249601759202</v>
      </c>
      <c r="R31" s="11"/>
      <c r="S31" s="11">
        <f t="shared" si="3"/>
        <v>1.0016306651510796</v>
      </c>
      <c r="T31" s="11">
        <f>'RD T1'!T30</f>
        <v>12.283183309679046</v>
      </c>
      <c r="U31" s="11">
        <f t="shared" si="6"/>
        <v>13.284813974830126</v>
      </c>
      <c r="W31" s="10" t="str">
        <f>name!D27</f>
        <v>82 Transport and mobile machine drivers and operatives</v>
      </c>
      <c r="X31" s="11">
        <v>2.0038380969743228</v>
      </c>
      <c r="Y31" s="11">
        <v>2.3134835017933777</v>
      </c>
      <c r="Z31" s="11">
        <v>2.0970139537225632</v>
      </c>
      <c r="AA31" s="11">
        <v>2.8921083211639362</v>
      </c>
      <c r="AB31" s="11">
        <v>3.3284883268049121</v>
      </c>
      <c r="AC31" s="11"/>
      <c r="AD31" s="11">
        <f t="shared" si="4"/>
        <v>1.231474373082349</v>
      </c>
      <c r="AE31" s="11">
        <f>'RD T1'!T59</f>
        <v>1.8685162815887455</v>
      </c>
      <c r="AF31" s="11">
        <f t="shared" si="7"/>
        <v>3.0999906546710942</v>
      </c>
    </row>
    <row r="32" spans="1:32" x14ac:dyDescent="0.2">
      <c r="A32" s="10" t="str">
        <f>name!D28</f>
        <v>91 Elementary trades and related occupations</v>
      </c>
      <c r="B32" s="11">
        <v>16.556001497901725</v>
      </c>
      <c r="C32" s="11">
        <v>14.310795407088285</v>
      </c>
      <c r="D32" s="11">
        <v>12.865481012456629</v>
      </c>
      <c r="E32" s="11">
        <v>11.394158300527382</v>
      </c>
      <c r="F32" s="11">
        <v>11.338505108562906</v>
      </c>
      <c r="G32" s="11"/>
      <c r="H32" s="11">
        <f t="shared" si="2"/>
        <v>-1.5269759038937227</v>
      </c>
      <c r="I32" s="11">
        <f>'RD T1'!E31</f>
        <v>4.5083484053725691</v>
      </c>
      <c r="J32" s="11">
        <f t="shared" si="5"/>
        <v>2.9813725014788464</v>
      </c>
      <c r="L32" s="10" t="str">
        <f>name!D28</f>
        <v>91 Elementary trades and related occupations</v>
      </c>
      <c r="M32" s="11">
        <v>12.293471667940288</v>
      </c>
      <c r="N32" s="11">
        <v>10.568435163730314</v>
      </c>
      <c r="O32" s="11">
        <v>9.6541622231263915</v>
      </c>
      <c r="P32" s="11">
        <v>8.4280288189573636</v>
      </c>
      <c r="Q32" s="11">
        <v>8.3941598671891189</v>
      </c>
      <c r="R32" s="11"/>
      <c r="S32" s="11">
        <f t="shared" si="3"/>
        <v>-1.2600023559372726</v>
      </c>
      <c r="T32" s="11">
        <f>'RD T1'!T31</f>
        <v>2.7506383418457063</v>
      </c>
      <c r="U32" s="11">
        <f t="shared" si="6"/>
        <v>1.4906359859084337</v>
      </c>
      <c r="W32" s="10" t="str">
        <f>name!D28</f>
        <v>91 Elementary trades and related occupations</v>
      </c>
      <c r="X32" s="11">
        <v>4.2625298299614336</v>
      </c>
      <c r="Y32" s="11">
        <v>3.7423602433580005</v>
      </c>
      <c r="Z32" s="11">
        <v>3.2113187893302393</v>
      </c>
      <c r="AA32" s="11">
        <v>2.9661294815700239</v>
      </c>
      <c r="AB32" s="11">
        <v>2.9443452413737932</v>
      </c>
      <c r="AC32" s="11"/>
      <c r="AD32" s="11">
        <f t="shared" si="4"/>
        <v>-0.26697354795644612</v>
      </c>
      <c r="AE32" s="11">
        <f>'RD T1'!T60</f>
        <v>1.7577100635268623</v>
      </c>
      <c r="AF32" s="11">
        <f t="shared" si="7"/>
        <v>1.4907365155704162</v>
      </c>
    </row>
    <row r="33" spans="1:32" x14ac:dyDescent="0.2">
      <c r="A33" s="10" t="str">
        <f>name!D29</f>
        <v>92 Elementary administration and service occupations</v>
      </c>
      <c r="B33" s="11">
        <v>81.269089212874732</v>
      </c>
      <c r="C33" s="11">
        <v>81.454400183774268</v>
      </c>
      <c r="D33" s="11">
        <v>76.616006227493415</v>
      </c>
      <c r="E33" s="11">
        <v>80.975813844162502</v>
      </c>
      <c r="F33" s="11">
        <v>78.614182336943244</v>
      </c>
      <c r="G33" s="11"/>
      <c r="H33" s="11">
        <f t="shared" ref="H33" si="8">F33-D33</f>
        <v>1.9981761094498296</v>
      </c>
      <c r="I33" s="11">
        <f>'RD T1'!E32</f>
        <v>38.480375859302811</v>
      </c>
      <c r="J33" s="11">
        <f>SUM(H33:I33)</f>
        <v>40.47855196875264</v>
      </c>
      <c r="L33" s="10" t="str">
        <f>name!D29</f>
        <v>92 Elementary administration and service occupations</v>
      </c>
      <c r="M33" s="11">
        <v>40.303459250111167</v>
      </c>
      <c r="N33" s="11">
        <v>36.515828610247787</v>
      </c>
      <c r="O33" s="11">
        <v>36.944908698899575</v>
      </c>
      <c r="P33" s="11">
        <v>40.166203863620652</v>
      </c>
      <c r="Q33" s="11">
        <v>38.003262041669068</v>
      </c>
      <c r="R33" s="11"/>
      <c r="S33" s="11">
        <f t="shared" ref="S33" si="9">Q33-O33</f>
        <v>1.0583533427694931</v>
      </c>
      <c r="T33" s="11">
        <f>'RD T1'!T32</f>
        <v>15.304511189033592</v>
      </c>
      <c r="U33" s="11">
        <f t="shared" ref="U33" si="10">SUM(S33:T33)</f>
        <v>16.362864531803083</v>
      </c>
      <c r="W33" s="10" t="str">
        <f>name!D29</f>
        <v>92 Elementary administration and service occupations</v>
      </c>
      <c r="X33" s="11">
        <v>40.965629962763579</v>
      </c>
      <c r="Y33" s="11">
        <v>44.938571573526538</v>
      </c>
      <c r="Z33" s="11">
        <v>39.671097528593798</v>
      </c>
      <c r="AA33" s="11">
        <v>40.809609980541907</v>
      </c>
      <c r="AB33" s="11">
        <v>40.610920295274227</v>
      </c>
      <c r="AC33" s="11"/>
      <c r="AD33" s="11">
        <f t="shared" ref="AD33" si="11">AB33-Z33</f>
        <v>0.93982276668042886</v>
      </c>
      <c r="AE33" s="11">
        <f>'RD T1'!T61</f>
        <v>23.17586467026921</v>
      </c>
      <c r="AF33" s="11">
        <f t="shared" ref="AF33" si="12">SUM(AD33:AE33)</f>
        <v>24.115687436949639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864.32399999999939</v>
      </c>
      <c r="C35" s="34">
        <f>SUM(C8:C33)</f>
        <v>880.43300000000011</v>
      </c>
      <c r="D35" s="34">
        <f>SUM(D8:D33)</f>
        <v>873.2069999999992</v>
      </c>
      <c r="E35" s="34">
        <f>SUM(E8:E33)</f>
        <v>909.03700000000003</v>
      </c>
      <c r="F35" s="34">
        <f>SUM(F8:F33)</f>
        <v>962.12300000000005</v>
      </c>
      <c r="G35" s="11"/>
      <c r="H35" s="34">
        <f>F35-D35</f>
        <v>88.916000000000849</v>
      </c>
      <c r="I35" s="34">
        <f>SUM(I8:I33)</f>
        <v>445.86630012108651</v>
      </c>
      <c r="J35" s="34">
        <f>SUM(J8:J33)</f>
        <v>534.78230012108691</v>
      </c>
      <c r="L35" s="231" t="str">
        <f>name!D3</f>
        <v>All occupations</v>
      </c>
      <c r="M35" s="34">
        <f>SUM(M8:M33)</f>
        <v>450.36674961154017</v>
      </c>
      <c r="N35" s="34">
        <f>SUM(N8:N33)</f>
        <v>447.58344388689102</v>
      </c>
      <c r="O35" s="34">
        <f>SUM(O8:O33)</f>
        <v>441.95615906961376</v>
      </c>
      <c r="P35" s="34">
        <f>SUM(P8:P33)</f>
        <v>457.183936374106</v>
      </c>
      <c r="Q35" s="34">
        <f>SUM(Q8:Q33)</f>
        <v>479.80315798073002</v>
      </c>
      <c r="R35" s="11"/>
      <c r="S35" s="34">
        <f>Q35-O35</f>
        <v>37.846998911116259</v>
      </c>
      <c r="T35" s="34">
        <f>SUM(T8:T33)</f>
        <v>186.51796148984164</v>
      </c>
      <c r="U35" s="34">
        <f>SUM(U8:U33)</f>
        <v>224.36496040095795</v>
      </c>
      <c r="W35" s="231" t="str">
        <f>name!D3</f>
        <v>All occupations</v>
      </c>
      <c r="X35" s="34">
        <f>SUM(X8:X33)</f>
        <v>413.9572503884595</v>
      </c>
      <c r="Y35" s="34">
        <f>SUM(Y8:Y33)</f>
        <v>432.84955611310886</v>
      </c>
      <c r="Z35" s="34">
        <f>SUM(Z8:Z33)</f>
        <v>431.25084093038589</v>
      </c>
      <c r="AA35" s="34">
        <f>SUM(AA8:AA33)</f>
        <v>451.85306362589398</v>
      </c>
      <c r="AB35" s="34">
        <f>SUM(AB8:AB33)</f>
        <v>482.31984201926974</v>
      </c>
      <c r="AC35" s="11"/>
      <c r="AD35" s="34">
        <f t="shared" ref="AD35" si="13">AB35-Z35</f>
        <v>51.069001088883851</v>
      </c>
      <c r="AE35" s="34">
        <f>SUM(AE8:AE33)</f>
        <v>259.34833863124493</v>
      </c>
      <c r="AF35" s="34">
        <f>SUM(AF8:AF33)</f>
        <v>310.41733972012878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Heart of the South-West (Continued)</v>
      </c>
      <c r="L38" s="19" t="str">
        <f>CONCATENATE(L$1," (Continued)")</f>
        <v>Occupation Table 2.1  Males: Employment Change by Occupation (SOC 2020) and Replacement Demand, 2015-2035, Heart of the South-West (Continued)</v>
      </c>
      <c r="W38" s="19" t="str">
        <f>CONCATENATE(W$1," (Continued)")</f>
        <v>Occupation Table 2.2  Females: Employment Change by Occupation (SOC 2020) and Replacement Demand, 2015-2035, Heart of the South-West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6.040256629284765</v>
      </c>
      <c r="C45" s="173">
        <f t="shared" si="20"/>
        <v>6.9087414534482567</v>
      </c>
      <c r="D45" s="173">
        <f t="shared" si="20"/>
        <v>7.2318238813643214</v>
      </c>
      <c r="E45" s="173">
        <f t="shared" si="20"/>
        <v>6.4994595588339354</v>
      </c>
      <c r="F45" s="173">
        <f t="shared" si="20"/>
        <v>6.8087342678270639</v>
      </c>
      <c r="H45" s="68">
        <f t="shared" ref="H45:H70" si="21">IF(D8&gt;0,(H8/D8)*100,0)</f>
        <v>3.7365814162505728</v>
      </c>
      <c r="I45" s="69">
        <f t="shared" ref="I45:I70" si="22">IF(D8&gt;0,I8/D8*100,0)</f>
        <v>49.462062977289904</v>
      </c>
      <c r="J45" s="69">
        <f t="shared" ref="J45:J70" si="23">IF(D8&gt;0,(J8/D8)*100,0)</f>
        <v>53.198644393540462</v>
      </c>
      <c r="L45" t="str">
        <f t="shared" ref="L45:L70" si="24">L8</f>
        <v>11 Corporate managers and directors</v>
      </c>
      <c r="M45" s="173">
        <f t="shared" ref="M45:Q45" si="25">M8/M$35*100</f>
        <v>8.3061858066633523</v>
      </c>
      <c r="N45" s="173">
        <f t="shared" si="25"/>
        <v>9.2452791076848815</v>
      </c>
      <c r="O45" s="173">
        <f t="shared" si="25"/>
        <v>9.5622585015156911</v>
      </c>
      <c r="P45" s="173">
        <f t="shared" si="25"/>
        <v>8.4226140103029312</v>
      </c>
      <c r="Q45" s="173">
        <f t="shared" si="25"/>
        <v>8.5834270469834681</v>
      </c>
      <c r="S45" s="68">
        <f t="shared" ref="S45:S70" si="26">IF(O8&gt;0,(S8/O8)*100,0)</f>
        <v>-2.5494820380985792</v>
      </c>
      <c r="T45" s="69">
        <f t="shared" ref="T45:T70" si="27">IF(O8&gt;0,T8/O8*100,0)</f>
        <v>43.547051294389092</v>
      </c>
      <c r="U45" s="69">
        <f t="shared" ref="U45:U70" si="28">IF(O8&gt;0,(U8/O8)*100,0)</f>
        <v>40.997569256290518</v>
      </c>
      <c r="W45" t="str">
        <f t="shared" ref="W45:W70" si="29">W8</f>
        <v>11 Corporate managers and directors</v>
      </c>
      <c r="X45" s="173">
        <f t="shared" ref="X45:AB45" si="30">X8/X$35*100</f>
        <v>3.5750282572528769</v>
      </c>
      <c r="Y45" s="173">
        <f t="shared" si="30"/>
        <v>4.4926697368785664</v>
      </c>
      <c r="Z45" s="173">
        <f t="shared" si="30"/>
        <v>4.8435388371823063</v>
      </c>
      <c r="AA45" s="173">
        <f t="shared" si="30"/>
        <v>4.5536161129080295</v>
      </c>
      <c r="AB45" s="173">
        <f t="shared" si="30"/>
        <v>5.0433016115217351</v>
      </c>
      <c r="AD45" s="68">
        <f t="shared" ref="AD45:AD70" si="31">IF(Z8&gt;0,(AD8/Z8)*100,0)</f>
        <v>16.454782579230773</v>
      </c>
      <c r="AE45" s="69">
        <f t="shared" ref="AE45:AE70" si="32">IF(Z8&gt;0,AE8/Z8*100,0)</f>
        <v>61.42953817235238</v>
      </c>
      <c r="AF45" s="69">
        <f t="shared" ref="AF45:AF70" si="33">IF(Z8&gt;0,(AF8/Z8)*100,0)</f>
        <v>77.884320751583147</v>
      </c>
    </row>
    <row r="46" spans="1:32" x14ac:dyDescent="0.2">
      <c r="A46" t="str">
        <f t="shared" si="19"/>
        <v>12 Other managers and proprietors</v>
      </c>
      <c r="B46" s="173">
        <f t="shared" si="20"/>
        <v>3.6631998157264318</v>
      </c>
      <c r="C46" s="173">
        <f t="shared" si="20"/>
        <v>3.8829473155601737</v>
      </c>
      <c r="D46" s="173">
        <f t="shared" si="20"/>
        <v>3.9832716677643645</v>
      </c>
      <c r="E46" s="173">
        <f t="shared" si="20"/>
        <v>4.7332454456064452</v>
      </c>
      <c r="F46" s="173">
        <f t="shared" si="20"/>
        <v>5.1398123830986515</v>
      </c>
      <c r="H46" s="68">
        <f t="shared" si="21"/>
        <v>42.174178450598923</v>
      </c>
      <c r="I46" s="69">
        <f t="shared" si="22"/>
        <v>72.114131695982678</v>
      </c>
      <c r="J46" s="69">
        <f t="shared" si="23"/>
        <v>114.28831014658161</v>
      </c>
      <c r="L46" t="str">
        <f t="shared" si="24"/>
        <v>12 Other managers and proprietors</v>
      </c>
      <c r="M46" s="173">
        <f t="shared" ref="M46:Q46" si="34">M9/M$35*100</f>
        <v>4.3177254798784546</v>
      </c>
      <c r="N46" s="173">
        <f t="shared" si="34"/>
        <v>4.6653487675121399</v>
      </c>
      <c r="O46" s="173">
        <f t="shared" si="34"/>
        <v>4.5890810848202497</v>
      </c>
      <c r="P46" s="173">
        <f t="shared" si="34"/>
        <v>5.6697208025370402</v>
      </c>
      <c r="Q46" s="173">
        <f t="shared" si="34"/>
        <v>6.338475475057094</v>
      </c>
      <c r="S46" s="68">
        <f t="shared" si="26"/>
        <v>49.948799963183255</v>
      </c>
      <c r="T46" s="69">
        <f t="shared" si="27"/>
        <v>67.730019804836772</v>
      </c>
      <c r="U46" s="69">
        <f t="shared" si="28"/>
        <v>117.67881976802002</v>
      </c>
      <c r="W46" t="str">
        <f t="shared" si="29"/>
        <v>12 Other managers and proprietors</v>
      </c>
      <c r="X46" s="173">
        <f t="shared" ref="X46:AB46" si="35">X9/X$35*100</f>
        <v>2.9511055218715394</v>
      </c>
      <c r="Y46" s="173">
        <f t="shared" si="35"/>
        <v>3.0739134805450852</v>
      </c>
      <c r="Z46" s="173">
        <f t="shared" si="35"/>
        <v>3.3624237118216183</v>
      </c>
      <c r="AA46" s="173">
        <f t="shared" si="35"/>
        <v>3.7857217383126187</v>
      </c>
      <c r="AB46" s="173">
        <f t="shared" si="35"/>
        <v>3.947403763812301</v>
      </c>
      <c r="AD46" s="68">
        <f t="shared" si="31"/>
        <v>31.299866610071554</v>
      </c>
      <c r="AE46" s="69">
        <f t="shared" si="32"/>
        <v>78.246160087450349</v>
      </c>
      <c r="AF46" s="69">
        <f t="shared" si="33"/>
        <v>109.5460266975219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4.8537344062234959</v>
      </c>
      <c r="C47" s="173">
        <f t="shared" si="20"/>
        <v>5.2622716751306928</v>
      </c>
      <c r="D47" s="173">
        <f t="shared" si="20"/>
        <v>5.5377504388692884</v>
      </c>
      <c r="E47" s="173">
        <f t="shared" si="20"/>
        <v>5.6671218886600387</v>
      </c>
      <c r="F47" s="173">
        <f t="shared" si="20"/>
        <v>6.0459096944798389</v>
      </c>
      <c r="H47" s="68">
        <f t="shared" si="21"/>
        <v>20.293362330084868</v>
      </c>
      <c r="I47" s="69">
        <f t="shared" si="22"/>
        <v>40.789802033298031</v>
      </c>
      <c r="J47" s="69">
        <f t="shared" si="23"/>
        <v>61.083164363382906</v>
      </c>
      <c r="L47" t="str">
        <f t="shared" si="24"/>
        <v>21 Science, research, engineering and technology professionals</v>
      </c>
      <c r="M47" s="173">
        <f t="shared" ref="M47:Q47" si="36">M10/M$35*100</f>
        <v>7.6024728890911799</v>
      </c>
      <c r="N47" s="173">
        <f t="shared" si="36"/>
        <v>8.4602005533693632</v>
      </c>
      <c r="O47" s="173">
        <f t="shared" si="36"/>
        <v>8.5991631001970958</v>
      </c>
      <c r="P47" s="173">
        <f t="shared" si="36"/>
        <v>8.5429590137157376</v>
      </c>
      <c r="Q47" s="173">
        <f t="shared" si="36"/>
        <v>8.9734253862326465</v>
      </c>
      <c r="S47" s="68">
        <f t="shared" si="26"/>
        <v>13.288540356153753</v>
      </c>
      <c r="T47" s="69">
        <f t="shared" si="27"/>
        <v>34.356900245298121</v>
      </c>
      <c r="U47" s="69">
        <f t="shared" si="28"/>
        <v>47.645440601451867</v>
      </c>
      <c r="W47" t="str">
        <f t="shared" si="29"/>
        <v>21 Science, research, engineering and technology professionals</v>
      </c>
      <c r="X47" s="173">
        <f t="shared" ref="X47:AB47" si="37">X10/X$35*100</f>
        <v>1.8632313653911863</v>
      </c>
      <c r="Y47" s="173">
        <f t="shared" si="37"/>
        <v>1.9554875964301757</v>
      </c>
      <c r="Z47" s="173">
        <f t="shared" si="37"/>
        <v>2.4003416440052261</v>
      </c>
      <c r="AA47" s="173">
        <f t="shared" si="37"/>
        <v>2.7573562080795977</v>
      </c>
      <c r="AB47" s="173">
        <f t="shared" si="37"/>
        <v>3.1336694099820241</v>
      </c>
      <c r="AD47" s="68">
        <f t="shared" si="31"/>
        <v>46.010904717909227</v>
      </c>
      <c r="AE47" s="69">
        <f t="shared" si="32"/>
        <v>64.407593466869685</v>
      </c>
      <c r="AF47" s="69">
        <f t="shared" si="33"/>
        <v>110.41849818477891</v>
      </c>
    </row>
    <row r="48" spans="1:32" x14ac:dyDescent="0.2">
      <c r="A48" t="str">
        <f t="shared" si="19"/>
        <v>22 Health professionals</v>
      </c>
      <c r="B48" s="173">
        <f t="shared" si="20"/>
        <v>4.6444176809691404</v>
      </c>
      <c r="C48" s="173">
        <f t="shared" si="20"/>
        <v>4.8738598429849951</v>
      </c>
      <c r="D48" s="173">
        <f t="shared" si="20"/>
        <v>4.8724047567742756</v>
      </c>
      <c r="E48" s="173">
        <f t="shared" si="20"/>
        <v>5.2071761966823189</v>
      </c>
      <c r="F48" s="173">
        <f t="shared" si="20"/>
        <v>5.670618751799398</v>
      </c>
      <c r="H48" s="68">
        <f t="shared" si="21"/>
        <v>28.233199824336047</v>
      </c>
      <c r="I48" s="69">
        <f t="shared" si="22"/>
        <v>61.200780645704398</v>
      </c>
      <c r="J48" s="69">
        <f t="shared" si="23"/>
        <v>89.433980470040439</v>
      </c>
      <c r="L48" t="str">
        <f t="shared" si="24"/>
        <v>22 Health professionals</v>
      </c>
      <c r="M48" s="173">
        <f t="shared" ref="M48:Q48" si="38">M11/M$35*100</f>
        <v>2.3802224688646718</v>
      </c>
      <c r="N48" s="173">
        <f t="shared" si="38"/>
        <v>2.4359159357739935</v>
      </c>
      <c r="O48" s="173">
        <f t="shared" si="38"/>
        <v>2.7507078903907276</v>
      </c>
      <c r="P48" s="173">
        <f t="shared" si="38"/>
        <v>2.9602448962371959</v>
      </c>
      <c r="Q48" s="173">
        <f t="shared" si="38"/>
        <v>3.2849323849165208</v>
      </c>
      <c r="S48" s="68">
        <f t="shared" si="26"/>
        <v>29.648015362721331</v>
      </c>
      <c r="T48" s="69">
        <f t="shared" si="27"/>
        <v>44.65842671556652</v>
      </c>
      <c r="U48" s="69">
        <f t="shared" si="28"/>
        <v>74.306442078287844</v>
      </c>
      <c r="W48" t="str">
        <f t="shared" si="29"/>
        <v>22 Health professionals</v>
      </c>
      <c r="X48" s="173">
        <f t="shared" ref="X48:AB48" si="39">X11/X$35*100</f>
        <v>7.1077595772750799</v>
      </c>
      <c r="Y48" s="173">
        <f t="shared" si="39"/>
        <v>7.3947896084932214</v>
      </c>
      <c r="Z48" s="173">
        <f t="shared" si="39"/>
        <v>7.0467703667146591</v>
      </c>
      <c r="AA48" s="173">
        <f t="shared" si="39"/>
        <v>7.4806163465762703</v>
      </c>
      <c r="AB48" s="173">
        <f t="shared" si="39"/>
        <v>8.043856908433737</v>
      </c>
      <c r="AD48" s="68">
        <f t="shared" si="31"/>
        <v>27.667216793663275</v>
      </c>
      <c r="AE48" s="69">
        <f t="shared" si="32"/>
        <v>67.818386515744294</v>
      </c>
      <c r="AF48" s="69">
        <f t="shared" si="33"/>
        <v>95.485603309407566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4.8383361233450932</v>
      </c>
      <c r="C49" s="173">
        <f t="shared" si="20"/>
        <v>5.1199703840709239</v>
      </c>
      <c r="D49" s="173">
        <f t="shared" si="20"/>
        <v>5.2318231255550032</v>
      </c>
      <c r="E49" s="173">
        <f t="shared" si="20"/>
        <v>5.29065972707465</v>
      </c>
      <c r="F49" s="173">
        <f t="shared" si="20"/>
        <v>5.4948399479159669</v>
      </c>
      <c r="H49" s="68">
        <f t="shared" si="21"/>
        <v>15.721853748982639</v>
      </c>
      <c r="I49" s="69">
        <f t="shared" si="22"/>
        <v>55.159679459187046</v>
      </c>
      <c r="J49" s="69">
        <f t="shared" si="23"/>
        <v>70.881533208169699</v>
      </c>
      <c r="L49" t="str">
        <f t="shared" si="24"/>
        <v>23 Teaching and other educational professionals</v>
      </c>
      <c r="M49" s="173">
        <f t="shared" ref="M49:Q49" si="40">M12/M$35*100</f>
        <v>3.3034133473021776</v>
      </c>
      <c r="N49" s="173">
        <f t="shared" si="40"/>
        <v>3.4117924009054881</v>
      </c>
      <c r="O49" s="173">
        <f t="shared" si="40"/>
        <v>3.2638839237401815</v>
      </c>
      <c r="P49" s="173">
        <f t="shared" si="40"/>
        <v>3.4385641497478634</v>
      </c>
      <c r="Q49" s="173">
        <f t="shared" si="40"/>
        <v>3.5704235830179849</v>
      </c>
      <c r="S49" s="68">
        <f t="shared" si="26"/>
        <v>18.759660867170808</v>
      </c>
      <c r="T49" s="69">
        <f t="shared" si="27"/>
        <v>47.053988253407411</v>
      </c>
      <c r="U49" s="69">
        <f t="shared" si="28"/>
        <v>65.813649120578205</v>
      </c>
      <c r="W49" t="str">
        <f t="shared" si="29"/>
        <v>23 Teaching and other educational professionals</v>
      </c>
      <c r="X49" s="173">
        <f t="shared" ref="X49:AB49" si="41">X12/X$35*100</f>
        <v>6.5082626215582957</v>
      </c>
      <c r="Y49" s="173">
        <f t="shared" si="41"/>
        <v>6.8862935180079461</v>
      </c>
      <c r="Z49" s="173">
        <f t="shared" si="41"/>
        <v>7.248614209463863</v>
      </c>
      <c r="AA49" s="173">
        <f t="shared" si="41"/>
        <v>7.1646059603669503</v>
      </c>
      <c r="AB49" s="173">
        <f t="shared" si="41"/>
        <v>7.4092149511963719</v>
      </c>
      <c r="AD49" s="68">
        <f t="shared" si="31"/>
        <v>14.320043760614951</v>
      </c>
      <c r="AE49" s="69">
        <f t="shared" si="32"/>
        <v>58.900087738189498</v>
      </c>
      <c r="AF49" s="69">
        <f t="shared" si="33"/>
        <v>73.220131498804449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5.2136693228385944</v>
      </c>
      <c r="C50" s="173">
        <f t="shared" si="20"/>
        <v>5.7471990820956433</v>
      </c>
      <c r="D50" s="173">
        <f t="shared" si="20"/>
        <v>6.333397940640614</v>
      </c>
      <c r="E50" s="173">
        <f t="shared" si="20"/>
        <v>6.8829082616176001</v>
      </c>
      <c r="F50" s="173">
        <f t="shared" si="20"/>
        <v>7.4416360489608575</v>
      </c>
      <c r="H50" s="68">
        <f t="shared" si="21"/>
        <v>29.462812546578082</v>
      </c>
      <c r="I50" s="69">
        <f t="shared" si="22"/>
        <v>55.330424891200359</v>
      </c>
      <c r="J50" s="69">
        <f t="shared" si="23"/>
        <v>84.793237437778444</v>
      </c>
      <c r="L50" t="str">
        <f t="shared" si="24"/>
        <v>24 Business, media and public service professionals</v>
      </c>
      <c r="M50" s="173">
        <f t="shared" ref="M50:Q50" si="42">M13/M$35*100</f>
        <v>6.0939996846634266</v>
      </c>
      <c r="N50" s="173">
        <f t="shared" si="42"/>
        <v>6.5157018765677339</v>
      </c>
      <c r="O50" s="173">
        <f t="shared" si="42"/>
        <v>7.0398696118786726</v>
      </c>
      <c r="P50" s="173">
        <f t="shared" si="42"/>
        <v>7.7304841393590467</v>
      </c>
      <c r="Q50" s="173">
        <f t="shared" si="42"/>
        <v>8.2397647389926938</v>
      </c>
      <c r="S50" s="68">
        <f t="shared" si="26"/>
        <v>27.067389558394968</v>
      </c>
      <c r="T50" s="69">
        <f t="shared" si="27"/>
        <v>48.474639618267751</v>
      </c>
      <c r="U50" s="69">
        <f t="shared" si="28"/>
        <v>75.542029176662723</v>
      </c>
      <c r="W50" t="str">
        <f t="shared" si="29"/>
        <v>24 Business, media and public service professionals</v>
      </c>
      <c r="X50" s="173">
        <f t="shared" ref="X50:AB50" si="43">X13/X$35*100</f>
        <v>4.2559097395305345</v>
      </c>
      <c r="Y50" s="173">
        <f t="shared" si="43"/>
        <v>4.9525370048712229</v>
      </c>
      <c r="Z50" s="173">
        <f t="shared" si="43"/>
        <v>5.6093889030274724</v>
      </c>
      <c r="AA50" s="173">
        <f t="shared" si="43"/>
        <v>6.0253328519211324</v>
      </c>
      <c r="AB50" s="173">
        <f t="shared" si="43"/>
        <v>6.6476718936628822</v>
      </c>
      <c r="AD50" s="68">
        <f t="shared" si="31"/>
        <v>32.543733196996328</v>
      </c>
      <c r="AE50" s="69">
        <f t="shared" si="32"/>
        <v>64.148128706520325</v>
      </c>
      <c r="AF50" s="69">
        <f t="shared" si="33"/>
        <v>96.691861903516653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1.4934602810643027</v>
      </c>
      <c r="C51" s="173">
        <f t="shared" si="20"/>
        <v>1.6762915996194425</v>
      </c>
      <c r="D51" s="173">
        <f t="shared" si="20"/>
        <v>1.8742070681747756</v>
      </c>
      <c r="E51" s="173">
        <f t="shared" si="20"/>
        <v>1.5910075121243861</v>
      </c>
      <c r="F51" s="173">
        <f t="shared" si="20"/>
        <v>1.6167906935165428</v>
      </c>
      <c r="H51" s="68">
        <f t="shared" si="21"/>
        <v>-4.9505479603176461</v>
      </c>
      <c r="I51" s="69">
        <f t="shared" si="22"/>
        <v>37.455396430749097</v>
      </c>
      <c r="J51" s="69">
        <f t="shared" si="23"/>
        <v>32.504848470431455</v>
      </c>
      <c r="L51" t="str">
        <f t="shared" si="24"/>
        <v>31 Science, engineering and technology associate professionals</v>
      </c>
      <c r="M51" s="173">
        <f t="shared" ref="M51:Q51" si="44">M14/M$35*100</f>
        <v>2.0881529459333175</v>
      </c>
      <c r="N51" s="173">
        <f t="shared" si="44"/>
        <v>2.4761624015193595</v>
      </c>
      <c r="O51" s="173">
        <f t="shared" si="44"/>
        <v>2.656247676184154</v>
      </c>
      <c r="P51" s="173">
        <f t="shared" si="44"/>
        <v>2.1112618056150647</v>
      </c>
      <c r="Q51" s="173">
        <f t="shared" si="44"/>
        <v>2.055877904528415</v>
      </c>
      <c r="S51" s="68">
        <f t="shared" si="26"/>
        <v>-15.974198639038208</v>
      </c>
      <c r="T51" s="69">
        <f t="shared" si="27"/>
        <v>30.484978228333038</v>
      </c>
      <c r="U51" s="69">
        <f t="shared" si="28"/>
        <v>14.510779589294831</v>
      </c>
      <c r="W51" t="str">
        <f t="shared" si="29"/>
        <v>31 Science, engineering and technology associate professionals</v>
      </c>
      <c r="X51" s="173">
        <f t="shared" ref="X51:AB51" si="45">X14/X$35*100</f>
        <v>0.84646158193885079</v>
      </c>
      <c r="Y51" s="173">
        <f t="shared" si="45"/>
        <v>0.84919377054050516</v>
      </c>
      <c r="Z51" s="173">
        <f t="shared" si="45"/>
        <v>1.0727531797449528</v>
      </c>
      <c r="AA51" s="173">
        <f t="shared" si="45"/>
        <v>1.0646153617537437</v>
      </c>
      <c r="AB51" s="173">
        <f t="shared" si="45"/>
        <v>1.1799945841331168</v>
      </c>
      <c r="AD51" s="68">
        <f t="shared" si="31"/>
        <v>23.022734799001856</v>
      </c>
      <c r="AE51" s="69">
        <f t="shared" si="32"/>
        <v>55.143318971988599</v>
      </c>
      <c r="AF51" s="69">
        <f t="shared" si="33"/>
        <v>78.166053770990459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2.0596112469344665</v>
      </c>
      <c r="C52" s="173">
        <f t="shared" si="20"/>
        <v>2.0731964766898123</v>
      </c>
      <c r="D52" s="173">
        <f t="shared" si="20"/>
        <v>2.1082982358239111</v>
      </c>
      <c r="E52" s="173">
        <f t="shared" si="20"/>
        <v>2.1069397532179996</v>
      </c>
      <c r="F52" s="173">
        <f t="shared" si="20"/>
        <v>2.2656378941747</v>
      </c>
      <c r="H52" s="68">
        <f t="shared" si="21"/>
        <v>18.40549093011256</v>
      </c>
      <c r="I52" s="69">
        <f t="shared" si="22"/>
        <v>61.739760433175249</v>
      </c>
      <c r="J52" s="69">
        <f t="shared" si="23"/>
        <v>80.145251363287812</v>
      </c>
      <c r="L52" t="str">
        <f t="shared" si="24"/>
        <v>32 Health and social care associate professionals</v>
      </c>
      <c r="M52" s="173">
        <f t="shared" ref="M52:Q52" si="46">M15/M$35*100</f>
        <v>0.92417644745112337</v>
      </c>
      <c r="N52" s="173">
        <f t="shared" si="46"/>
        <v>0.83151294614148741</v>
      </c>
      <c r="O52" s="173">
        <f t="shared" si="46"/>
        <v>0.94721352575065421</v>
      </c>
      <c r="P52" s="173">
        <f t="shared" si="46"/>
        <v>0.8777425632098147</v>
      </c>
      <c r="Q52" s="173">
        <f t="shared" si="46"/>
        <v>0.93204507096806088</v>
      </c>
      <c r="S52" s="68">
        <f t="shared" si="26"/>
        <v>6.8250081565573879</v>
      </c>
      <c r="T52" s="69">
        <f t="shared" si="27"/>
        <v>48.328734379932662</v>
      </c>
      <c r="U52" s="69">
        <f t="shared" si="28"/>
        <v>55.15374253649005</v>
      </c>
      <c r="W52" t="str">
        <f t="shared" si="29"/>
        <v>32 Health and social care associate professionals</v>
      </c>
      <c r="X52" s="173">
        <f t="shared" ref="X52:AB52" si="47">X15/X$35*100</f>
        <v>3.2949129104740655</v>
      </c>
      <c r="Y52" s="173">
        <f t="shared" si="47"/>
        <v>3.3571460221416398</v>
      </c>
      <c r="Z52" s="173">
        <f t="shared" si="47"/>
        <v>3.2982055707553735</v>
      </c>
      <c r="AA52" s="173">
        <f t="shared" si="47"/>
        <v>3.3506387676684333</v>
      </c>
      <c r="AB52" s="173">
        <f t="shared" si="47"/>
        <v>3.5922721984076542</v>
      </c>
      <c r="AD52" s="68">
        <f t="shared" si="31"/>
        <v>21.813855722971713</v>
      </c>
      <c r="AE52" s="69">
        <f t="shared" si="32"/>
        <v>65.686890266170508</v>
      </c>
      <c r="AF52" s="69">
        <f t="shared" si="33"/>
        <v>87.500745989142231</v>
      </c>
    </row>
    <row r="53" spans="1:32" x14ac:dyDescent="0.2">
      <c r="A53" t="str">
        <f t="shared" si="19"/>
        <v>33 Protective service occupations</v>
      </c>
      <c r="B53" s="173">
        <f t="shared" si="20"/>
        <v>0.75590754831264906</v>
      </c>
      <c r="C53" s="173">
        <f t="shared" si="20"/>
        <v>0.74612923775531181</v>
      </c>
      <c r="D53" s="173">
        <f t="shared" si="20"/>
        <v>0.81147971841429323</v>
      </c>
      <c r="E53" s="173">
        <f t="shared" si="20"/>
        <v>0.93542068778882437</v>
      </c>
      <c r="F53" s="173">
        <f t="shared" si="20"/>
        <v>1.0072933742072532</v>
      </c>
      <c r="H53" s="68">
        <f t="shared" si="21"/>
        <v>36.770267290124558</v>
      </c>
      <c r="I53" s="69">
        <f t="shared" si="22"/>
        <v>42.165880514484918</v>
      </c>
      <c r="J53" s="69">
        <f t="shared" si="23"/>
        <v>78.936147804609476</v>
      </c>
      <c r="L53" t="str">
        <f t="shared" si="24"/>
        <v>33 Protective service occupations</v>
      </c>
      <c r="M53" s="173">
        <f t="shared" ref="M53:Q53" si="48">M16/M$35*100</f>
        <v>1.0936191346815471</v>
      </c>
      <c r="N53" s="173">
        <f t="shared" si="48"/>
        <v>1.0684989206489648</v>
      </c>
      <c r="O53" s="173">
        <f t="shared" si="48"/>
        <v>1.151546296156795</v>
      </c>
      <c r="P53" s="173">
        <f t="shared" si="48"/>
        <v>1.2769352566202699</v>
      </c>
      <c r="Q53" s="173">
        <f t="shared" si="48"/>
        <v>1.3140699433644698</v>
      </c>
      <c r="S53" s="68">
        <f t="shared" si="26"/>
        <v>23.885646212517468</v>
      </c>
      <c r="T53" s="69">
        <f t="shared" si="27"/>
        <v>32.370475778046284</v>
      </c>
      <c r="U53" s="69">
        <f t="shared" si="28"/>
        <v>56.256121990563756</v>
      </c>
      <c r="W53" t="str">
        <f t="shared" si="29"/>
        <v>33 Protective service occupations</v>
      </c>
      <c r="X53" s="173">
        <f t="shared" ref="X53:AB53" si="49">X16/X$35*100</f>
        <v>0.38849262970356224</v>
      </c>
      <c r="Y53" s="173">
        <f t="shared" si="49"/>
        <v>0.41278632256340458</v>
      </c>
      <c r="Z53" s="173">
        <f t="shared" si="49"/>
        <v>0.46297136953135937</v>
      </c>
      <c r="AA53" s="173">
        <f t="shared" si="49"/>
        <v>0.58987699786767944</v>
      </c>
      <c r="AB53" s="173">
        <f t="shared" si="49"/>
        <v>0.70211752645466019</v>
      </c>
      <c r="AD53" s="68">
        <f t="shared" si="31"/>
        <v>69.613670692057269</v>
      </c>
      <c r="AE53" s="69">
        <f t="shared" si="32"/>
        <v>67.134750557794575</v>
      </c>
      <c r="AF53" s="69">
        <f t="shared" si="33"/>
        <v>136.74842124985184</v>
      </c>
    </row>
    <row r="54" spans="1:32" x14ac:dyDescent="0.2">
      <c r="A54" t="str">
        <f t="shared" si="19"/>
        <v>34 Culture, media and sports occupations</v>
      </c>
      <c r="B54" s="173">
        <f t="shared" si="20"/>
        <v>2.0111778089094057</v>
      </c>
      <c r="C54" s="173">
        <f t="shared" si="20"/>
        <v>2.0384742372963194</v>
      </c>
      <c r="D54" s="173">
        <f t="shared" si="20"/>
        <v>2.0479104501449545</v>
      </c>
      <c r="E54" s="173">
        <f t="shared" si="20"/>
        <v>2.0564581992104367</v>
      </c>
      <c r="F54" s="173">
        <f t="shared" si="20"/>
        <v>2.2463561248272663</v>
      </c>
      <c r="H54" s="68">
        <f t="shared" si="21"/>
        <v>20.859567039877536</v>
      </c>
      <c r="I54" s="69">
        <f t="shared" si="22"/>
        <v>52.533586420715594</v>
      </c>
      <c r="J54" s="69">
        <f t="shared" si="23"/>
        <v>73.393153460593126</v>
      </c>
      <c r="L54" t="str">
        <f t="shared" si="24"/>
        <v>34 Culture, media and sports occupations</v>
      </c>
      <c r="M54" s="173">
        <f t="shared" ref="M54:Q54" si="50">M17/M$35*100</f>
        <v>1.9017553997312702</v>
      </c>
      <c r="N54" s="173">
        <f t="shared" si="50"/>
        <v>1.8497641999943435</v>
      </c>
      <c r="O54" s="173">
        <f t="shared" si="50"/>
        <v>1.7213188584116925</v>
      </c>
      <c r="P54" s="173">
        <f t="shared" si="50"/>
        <v>1.7349971291075537</v>
      </c>
      <c r="Q54" s="173">
        <f t="shared" si="50"/>
        <v>1.909713559877245</v>
      </c>
      <c r="S54" s="68">
        <f t="shared" si="26"/>
        <v>20.445565914943987</v>
      </c>
      <c r="T54" s="69">
        <f t="shared" si="27"/>
        <v>44.133194488853931</v>
      </c>
      <c r="U54" s="69">
        <f t="shared" si="28"/>
        <v>64.578760403797915</v>
      </c>
      <c r="W54" t="str">
        <f t="shared" si="29"/>
        <v>34 Culture, media and sports occupations</v>
      </c>
      <c r="X54" s="173">
        <f t="shared" ref="X54:AB54" si="51">X17/X$35*100</f>
        <v>2.1302244368159742</v>
      </c>
      <c r="Y54" s="173">
        <f t="shared" si="51"/>
        <v>2.2336078286302339</v>
      </c>
      <c r="Z54" s="173">
        <f t="shared" si="51"/>
        <v>2.3826093116137552</v>
      </c>
      <c r="AA54" s="173">
        <f t="shared" si="51"/>
        <v>2.3817118032058033</v>
      </c>
      <c r="AB54" s="173">
        <f t="shared" si="51"/>
        <v>2.5812421313774596</v>
      </c>
      <c r="AD54" s="68">
        <f t="shared" si="31"/>
        <v>21.166087344789876</v>
      </c>
      <c r="AE54" s="69">
        <f t="shared" si="32"/>
        <v>58.753112265605388</v>
      </c>
      <c r="AF54" s="69">
        <f t="shared" si="33"/>
        <v>79.919199610395268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5.2692663601112901</v>
      </c>
      <c r="C55" s="173">
        <f t="shared" si="52"/>
        <v>5.419812064232377</v>
      </c>
      <c r="D55" s="173">
        <f t="shared" si="52"/>
        <v>5.7381238378040944</v>
      </c>
      <c r="E55" s="173">
        <f t="shared" si="52"/>
        <v>5.3716527877301665</v>
      </c>
      <c r="F55" s="173">
        <f t="shared" si="52"/>
        <v>5.3399115562007822</v>
      </c>
      <c r="H55" s="68">
        <f t="shared" si="21"/>
        <v>2.5362748476475123</v>
      </c>
      <c r="I55" s="69">
        <f t="shared" si="22"/>
        <v>45.460808312302589</v>
      </c>
      <c r="J55" s="69">
        <f t="shared" si="23"/>
        <v>47.997083159950101</v>
      </c>
      <c r="L55" t="str">
        <f t="shared" si="24"/>
        <v>35 Business and public service associate professionals</v>
      </c>
      <c r="M55" s="173">
        <f t="shared" ref="M55:Q55" si="53">M18/M$35*100</f>
        <v>5.5705593588984259</v>
      </c>
      <c r="N55" s="173">
        <f t="shared" si="53"/>
        <v>5.68535701198154</v>
      </c>
      <c r="O55" s="173">
        <f t="shared" si="53"/>
        <v>6.0201524857090005</v>
      </c>
      <c r="P55" s="173">
        <f t="shared" si="53"/>
        <v>5.4429407447355311</v>
      </c>
      <c r="Q55" s="173">
        <f t="shared" si="53"/>
        <v>5.2184711880950925</v>
      </c>
      <c r="S55" s="68">
        <f t="shared" si="26"/>
        <v>-5.8934808631684588</v>
      </c>
      <c r="T55" s="69">
        <f t="shared" si="27"/>
        <v>35.851438184437399</v>
      </c>
      <c r="U55" s="69">
        <f t="shared" si="28"/>
        <v>29.957957321268935</v>
      </c>
      <c r="W55" t="str">
        <f t="shared" si="29"/>
        <v>35 Business and public service associate professionals</v>
      </c>
      <c r="X55" s="173">
        <f t="shared" ref="X55:AB55" si="54">X18/X$35*100</f>
        <v>4.9414732162126382</v>
      </c>
      <c r="Y55" s="173">
        <f t="shared" si="54"/>
        <v>5.1452281573257537</v>
      </c>
      <c r="Z55" s="173">
        <f t="shared" si="54"/>
        <v>5.4490941452318102</v>
      </c>
      <c r="AA55" s="173">
        <f t="shared" si="54"/>
        <v>5.2995237895592862</v>
      </c>
      <c r="AB55" s="173">
        <f t="shared" si="54"/>
        <v>5.460718263798622</v>
      </c>
      <c r="AD55" s="68">
        <f t="shared" si="31"/>
        <v>12.080647885315148</v>
      </c>
      <c r="AE55" s="69">
        <f t="shared" si="32"/>
        <v>56.340769286698013</v>
      </c>
      <c r="AF55" s="69">
        <f t="shared" si="33"/>
        <v>68.421417172013165</v>
      </c>
    </row>
    <row r="56" spans="1:32" x14ac:dyDescent="0.2">
      <c r="A56" t="str">
        <f t="shared" si="19"/>
        <v>41 Administrative occupations</v>
      </c>
      <c r="B56" s="173">
        <f t="shared" si="52"/>
        <v>7.9075141117734322</v>
      </c>
      <c r="C56" s="173">
        <f t="shared" si="52"/>
        <v>7.4904176660329957</v>
      </c>
      <c r="D56" s="173">
        <f t="shared" si="52"/>
        <v>7.9758690216914365</v>
      </c>
      <c r="E56" s="173">
        <f t="shared" si="52"/>
        <v>7.0474486568264512</v>
      </c>
      <c r="F56" s="173">
        <f t="shared" si="52"/>
        <v>6.3099456938332494</v>
      </c>
      <c r="H56" s="68">
        <f t="shared" si="21"/>
        <v>-12.831214258373844</v>
      </c>
      <c r="I56" s="69">
        <f t="shared" si="22"/>
        <v>45.913060284639762</v>
      </c>
      <c r="J56" s="69">
        <f t="shared" si="23"/>
        <v>33.081846026265922</v>
      </c>
      <c r="L56" t="str">
        <f t="shared" si="24"/>
        <v>41 Administrative occupations</v>
      </c>
      <c r="M56" s="173">
        <f t="shared" ref="M56:Q56" si="55">M19/M$35*100</f>
        <v>4.0234834229230163</v>
      </c>
      <c r="N56" s="173">
        <f t="shared" si="55"/>
        <v>3.6534613008576966</v>
      </c>
      <c r="O56" s="173">
        <f t="shared" si="55"/>
        <v>4.4581467894968592</v>
      </c>
      <c r="P56" s="173">
        <f t="shared" si="55"/>
        <v>4.0396706857966951</v>
      </c>
      <c r="Q56" s="173">
        <f t="shared" si="55"/>
        <v>4.0719843591104148</v>
      </c>
      <c r="S56" s="68">
        <f t="shared" si="26"/>
        <v>-0.84019851132136425</v>
      </c>
      <c r="T56" s="69">
        <f t="shared" si="27"/>
        <v>35.577423842034953</v>
      </c>
      <c r="U56" s="69">
        <f t="shared" si="28"/>
        <v>34.737225330713592</v>
      </c>
      <c r="W56" t="str">
        <f t="shared" si="29"/>
        <v>41 Administrative occupations</v>
      </c>
      <c r="X56" s="173">
        <f t="shared" ref="X56:AB56" si="56">X19/X$35*100</f>
        <v>12.133163680871522</v>
      </c>
      <c r="Y56" s="173">
        <f t="shared" si="56"/>
        <v>11.457981268016052</v>
      </c>
      <c r="Z56" s="173">
        <f t="shared" si="56"/>
        <v>11.58091476040911</v>
      </c>
      <c r="AA56" s="173">
        <f t="shared" si="56"/>
        <v>10.09071179529046</v>
      </c>
      <c r="AB56" s="173">
        <f t="shared" si="56"/>
        <v>8.5362296288737891</v>
      </c>
      <c r="AD56" s="68">
        <f t="shared" si="31"/>
        <v>-17.561819491554015</v>
      </c>
      <c r="AE56" s="69">
        <f t="shared" si="32"/>
        <v>49.990597740601608</v>
      </c>
      <c r="AF56" s="69">
        <f t="shared" si="33"/>
        <v>32.428778249047596</v>
      </c>
    </row>
    <row r="57" spans="1:32" x14ac:dyDescent="0.2">
      <c r="A57" t="str">
        <f t="shared" si="19"/>
        <v>42 Secretarial and related occupations</v>
      </c>
      <c r="B57" s="173">
        <f t="shared" si="52"/>
        <v>2.1024299909050184</v>
      </c>
      <c r="C57" s="173">
        <f t="shared" si="52"/>
        <v>1.8378911475927691</v>
      </c>
      <c r="D57" s="173">
        <f t="shared" si="52"/>
        <v>1.8132576478266</v>
      </c>
      <c r="E57" s="173">
        <f t="shared" si="52"/>
        <v>1.8487686766105238</v>
      </c>
      <c r="F57" s="173">
        <f t="shared" si="52"/>
        <v>1.5716017551231303</v>
      </c>
      <c r="H57" s="68">
        <f t="shared" si="21"/>
        <v>-4.501538400400924</v>
      </c>
      <c r="I57" s="69">
        <f t="shared" si="22"/>
        <v>52.966093130067357</v>
      </c>
      <c r="J57" s="69">
        <f t="shared" si="23"/>
        <v>48.464554729666446</v>
      </c>
      <c r="L57" t="str">
        <f t="shared" si="24"/>
        <v>42 Secretarial and related occupations</v>
      </c>
      <c r="M57" s="173">
        <f t="shared" ref="M57:Q57" si="57">M20/M$35*100</f>
        <v>0.41904213738880669</v>
      </c>
      <c r="N57" s="173">
        <f t="shared" si="57"/>
        <v>0.31228727905009301</v>
      </c>
      <c r="O57" s="173">
        <f t="shared" si="57"/>
        <v>0.293667037462648</v>
      </c>
      <c r="P57" s="173">
        <f t="shared" si="57"/>
        <v>0.40435939517339747</v>
      </c>
      <c r="Q57" s="173">
        <f t="shared" si="57"/>
        <v>0.48116663021034667</v>
      </c>
      <c r="S57" s="68">
        <f t="shared" si="26"/>
        <v>77.878807820968802</v>
      </c>
      <c r="T57" s="69">
        <f t="shared" si="27"/>
        <v>49.898916274331086</v>
      </c>
      <c r="U57" s="69">
        <f t="shared" si="28"/>
        <v>127.77772409529989</v>
      </c>
      <c r="W57" t="str">
        <f t="shared" si="29"/>
        <v>42 Secretarial and related occupations</v>
      </c>
      <c r="X57" s="173">
        <f t="shared" ref="X57:AB57" si="58">X20/X$35*100</f>
        <v>3.9338797727658283</v>
      </c>
      <c r="Y57" s="173">
        <f t="shared" si="58"/>
        <v>3.415425475272805</v>
      </c>
      <c r="Z57" s="173">
        <f t="shared" si="58"/>
        <v>3.370570389677257</v>
      </c>
      <c r="AA57" s="173">
        <f t="shared" si="58"/>
        <v>3.3102188120232543</v>
      </c>
      <c r="AB57" s="173">
        <f t="shared" si="58"/>
        <v>2.6563471272311343</v>
      </c>
      <c r="AD57" s="68">
        <f t="shared" si="31"/>
        <v>-11.857249256338145</v>
      </c>
      <c r="AE57" s="69">
        <f t="shared" si="32"/>
        <v>53.239960224946969</v>
      </c>
      <c r="AF57" s="69">
        <f t="shared" si="33"/>
        <v>41.382710968608819</v>
      </c>
    </row>
    <row r="58" spans="1:32" x14ac:dyDescent="0.2">
      <c r="A58" t="str">
        <f t="shared" si="19"/>
        <v>51 Skilled agricultural and related trades</v>
      </c>
      <c r="B58" s="173">
        <f t="shared" si="52"/>
        <v>1.6602146490549765</v>
      </c>
      <c r="C58" s="173">
        <f t="shared" si="52"/>
        <v>1.5145185271699855</v>
      </c>
      <c r="D58" s="173">
        <f t="shared" si="52"/>
        <v>1.6560356687928748</v>
      </c>
      <c r="E58" s="173">
        <f t="shared" si="52"/>
        <v>1.5850264946721686</v>
      </c>
      <c r="F58" s="173">
        <f t="shared" si="52"/>
        <v>1.6128952844639481</v>
      </c>
      <c r="H58" s="68">
        <f t="shared" si="21"/>
        <v>7.3123915883862374</v>
      </c>
      <c r="I58" s="69">
        <f t="shared" si="22"/>
        <v>54.520536286248564</v>
      </c>
      <c r="J58" s="69">
        <f t="shared" si="23"/>
        <v>61.832927874634805</v>
      </c>
      <c r="L58" t="str">
        <f t="shared" si="24"/>
        <v>51 Skilled agricultural and related trades</v>
      </c>
      <c r="M58" s="173">
        <f t="shared" ref="M58:Q58" si="59">M21/M$35*100</f>
        <v>2.8772059251648145</v>
      </c>
      <c r="N58" s="173">
        <f t="shared" si="59"/>
        <v>2.6103614176927215</v>
      </c>
      <c r="O58" s="173">
        <f t="shared" si="59"/>
        <v>2.8613764208688717</v>
      </c>
      <c r="P58" s="173">
        <f t="shared" si="59"/>
        <v>2.7397835278379845</v>
      </c>
      <c r="Q58" s="173">
        <f t="shared" si="59"/>
        <v>2.7363119370550679</v>
      </c>
      <c r="S58" s="68">
        <f t="shared" si="26"/>
        <v>3.8184456760509273</v>
      </c>
      <c r="T58" s="69">
        <f t="shared" si="27"/>
        <v>50.965739593263834</v>
      </c>
      <c r="U58" s="69">
        <f t="shared" si="28"/>
        <v>54.784185269314769</v>
      </c>
      <c r="W58" t="str">
        <f t="shared" si="29"/>
        <v>51 Skilled agricultural and related trades</v>
      </c>
      <c r="X58" s="173">
        <f t="shared" ref="X58:AB58" si="60">X21/X$35*100</f>
        <v>0.33618323080380119</v>
      </c>
      <c r="Y58" s="173">
        <f t="shared" si="60"/>
        <v>0.38137393230533922</v>
      </c>
      <c r="Z58" s="173">
        <f t="shared" si="60"/>
        <v>0.42077368528388537</v>
      </c>
      <c r="AA58" s="173">
        <f t="shared" si="60"/>
        <v>0.41664586725756492</v>
      </c>
      <c r="AB58" s="173">
        <f t="shared" si="60"/>
        <v>0.49534047812482968</v>
      </c>
      <c r="AD58" s="68">
        <f t="shared" si="31"/>
        <v>31.661991830354818</v>
      </c>
      <c r="AE58" s="69">
        <f t="shared" si="32"/>
        <v>79.294210689752802</v>
      </c>
      <c r="AF58" s="69">
        <f t="shared" si="33"/>
        <v>110.95620252010762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4.2773180231879806</v>
      </c>
      <c r="C59" s="173">
        <f t="shared" si="52"/>
        <v>4.0026759779178178</v>
      </c>
      <c r="D59" s="173">
        <f t="shared" si="52"/>
        <v>3.6407538375786808</v>
      </c>
      <c r="E59" s="173">
        <f t="shared" si="52"/>
        <v>3.4550426004433303</v>
      </c>
      <c r="F59" s="173">
        <f t="shared" si="52"/>
        <v>3.1813469283823057</v>
      </c>
      <c r="H59" s="68">
        <f t="shared" si="21"/>
        <v>-3.7206600823059448</v>
      </c>
      <c r="I59" s="69">
        <f t="shared" si="22"/>
        <v>37.777634218446245</v>
      </c>
      <c r="J59" s="69">
        <f t="shared" si="23"/>
        <v>34.056974136140298</v>
      </c>
      <c r="L59" t="str">
        <f t="shared" si="24"/>
        <v>52 Skilled metal, electrical and electronic trades</v>
      </c>
      <c r="M59" s="173">
        <f t="shared" ref="M59:Q59" si="61">M22/M$35*100</f>
        <v>8.0647851731969205</v>
      </c>
      <c r="N59" s="173">
        <f t="shared" si="61"/>
        <v>7.629227182032519</v>
      </c>
      <c r="O59" s="173">
        <f t="shared" si="61"/>
        <v>6.9954172947641569</v>
      </c>
      <c r="P59" s="173">
        <f t="shared" si="61"/>
        <v>6.4456763672573896</v>
      </c>
      <c r="Q59" s="173">
        <f t="shared" si="61"/>
        <v>5.8029720282295232</v>
      </c>
      <c r="S59" s="68">
        <f t="shared" si="26"/>
        <v>-9.9423184461346104</v>
      </c>
      <c r="T59" s="69">
        <f t="shared" si="27"/>
        <v>34.917138289916416</v>
      </c>
      <c r="U59" s="69">
        <f t="shared" si="28"/>
        <v>24.974819843781805</v>
      </c>
      <c r="W59" t="str">
        <f t="shared" si="29"/>
        <v>52 Skilled metal, electrical and electronic trades</v>
      </c>
      <c r="X59" s="173">
        <f t="shared" ref="X59:AB59" si="62">X22/X$35*100</f>
        <v>0.15672521315910967</v>
      </c>
      <c r="Y59" s="173">
        <f t="shared" si="62"/>
        <v>0.25267957744638619</v>
      </c>
      <c r="Z59" s="173">
        <f t="shared" si="62"/>
        <v>0.20281462496108865</v>
      </c>
      <c r="AA59" s="173">
        <f t="shared" si="62"/>
        <v>0.42912593011311245</v>
      </c>
      <c r="AB59" s="173">
        <f t="shared" si="62"/>
        <v>0.5734011373029041</v>
      </c>
      <c r="AD59" s="68">
        <f t="shared" si="31"/>
        <v>216.20188522106386</v>
      </c>
      <c r="AE59" s="69">
        <f t="shared" si="32"/>
        <v>138.89015256075331</v>
      </c>
      <c r="AF59" s="69">
        <f t="shared" si="33"/>
        <v>355.09203778181717</v>
      </c>
    </row>
    <row r="60" spans="1:32" x14ac:dyDescent="0.2">
      <c r="A60" t="str">
        <f t="shared" si="19"/>
        <v>53 Skilled construction and building trades</v>
      </c>
      <c r="B60" s="173">
        <f t="shared" si="52"/>
        <v>4.1443570548166235</v>
      </c>
      <c r="C60" s="173">
        <f t="shared" si="52"/>
        <v>3.9119035875439154</v>
      </c>
      <c r="D60" s="173">
        <f t="shared" si="52"/>
        <v>3.2004394913991643</v>
      </c>
      <c r="E60" s="173">
        <f t="shared" si="52"/>
        <v>3.3740187582598855</v>
      </c>
      <c r="F60" s="173">
        <f t="shared" si="52"/>
        <v>3.2283934230102491</v>
      </c>
      <c r="H60" s="68">
        <f t="shared" si="21"/>
        <v>11.145074537247163</v>
      </c>
      <c r="I60" s="69">
        <f t="shared" si="22"/>
        <v>46.466608279886408</v>
      </c>
      <c r="J60" s="69">
        <f t="shared" si="23"/>
        <v>57.61168281713357</v>
      </c>
      <c r="L60" t="str">
        <f t="shared" si="24"/>
        <v>53 Skilled construction and building trades</v>
      </c>
      <c r="M60" s="173">
        <f t="shared" ref="M60:Q60" si="63">M23/M$35*100</f>
        <v>7.8504373622599637</v>
      </c>
      <c r="N60" s="173">
        <f t="shared" si="63"/>
        <v>7.5692821714631613</v>
      </c>
      <c r="O60" s="173">
        <f t="shared" si="63"/>
        <v>6.1697770079267782</v>
      </c>
      <c r="P60" s="173">
        <f t="shared" si="63"/>
        <v>6.5399090735692331</v>
      </c>
      <c r="Q60" s="173">
        <f t="shared" si="63"/>
        <v>6.2780295670422426</v>
      </c>
      <c r="S60" s="68">
        <f t="shared" si="26"/>
        <v>10.468333013299185</v>
      </c>
      <c r="T60" s="69">
        <f t="shared" si="27"/>
        <v>46.010574492036724</v>
      </c>
      <c r="U60" s="69">
        <f t="shared" si="28"/>
        <v>56.478907505335904</v>
      </c>
      <c r="W60" t="str">
        <f t="shared" si="29"/>
        <v>53 Skilled construction and building trades</v>
      </c>
      <c r="X60" s="173">
        <f t="shared" ref="X60:AB60" si="64">X23/X$35*100</f>
        <v>0.11230944531995801</v>
      </c>
      <c r="Y60" s="173">
        <f t="shared" si="64"/>
        <v>0.13003046541699881</v>
      </c>
      <c r="Z60" s="173">
        <f t="shared" si="64"/>
        <v>0.15739150347028286</v>
      </c>
      <c r="AA60" s="173">
        <f t="shared" si="64"/>
        <v>0.17077789746505614</v>
      </c>
      <c r="AB60" s="173">
        <f t="shared" si="64"/>
        <v>0.19466989533446216</v>
      </c>
      <c r="AD60" s="68">
        <f t="shared" si="31"/>
        <v>38.332009261184844</v>
      </c>
      <c r="AE60" s="69">
        <f t="shared" si="32"/>
        <v>64.786986716031976</v>
      </c>
      <c r="AF60" s="69">
        <f t="shared" si="33"/>
        <v>103.11899597721681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2.1640258977281492</v>
      </c>
      <c r="C61" s="173">
        <f t="shared" si="52"/>
        <v>1.996580103230351</v>
      </c>
      <c r="D61" s="173">
        <f t="shared" si="52"/>
        <v>1.9641963861086222</v>
      </c>
      <c r="E61" s="173">
        <f t="shared" si="52"/>
        <v>1.9028889913590852</v>
      </c>
      <c r="F61" s="173">
        <f t="shared" si="52"/>
        <v>1.7289507472649652</v>
      </c>
      <c r="H61" s="68">
        <f t="shared" si="21"/>
        <v>-3.0135412586438997</v>
      </c>
      <c r="I61" s="69">
        <f t="shared" si="22"/>
        <v>44.07360710396275</v>
      </c>
      <c r="J61" s="69">
        <f t="shared" si="23"/>
        <v>41.060065845318846</v>
      </c>
      <c r="L61" t="str">
        <f t="shared" si="24"/>
        <v>54 Textiles, printing and other skilled trades</v>
      </c>
      <c r="M61" s="173">
        <f t="shared" ref="M61:Q61" si="65">M24/M$35*100</f>
        <v>2.4840378273882338</v>
      </c>
      <c r="N61" s="173">
        <f t="shared" si="65"/>
        <v>2.296838903661504</v>
      </c>
      <c r="O61" s="173">
        <f t="shared" si="65"/>
        <v>2.0963909672361813</v>
      </c>
      <c r="P61" s="173">
        <f t="shared" si="65"/>
        <v>2.0009556323805908</v>
      </c>
      <c r="Q61" s="173">
        <f t="shared" si="65"/>
        <v>1.8073745293522847</v>
      </c>
      <c r="S61" s="68">
        <f t="shared" si="26"/>
        <v>-6.4034610812599482</v>
      </c>
      <c r="T61" s="69">
        <f t="shared" si="27"/>
        <v>30.572815782315121</v>
      </c>
      <c r="U61" s="69">
        <f t="shared" si="28"/>
        <v>24.169354701055173</v>
      </c>
      <c r="W61" t="str">
        <f t="shared" si="29"/>
        <v>54 Textiles, printing and other skilled trades</v>
      </c>
      <c r="X61" s="173">
        <f t="shared" ref="X61:AB61" si="66">X24/X$35*100</f>
        <v>1.8158674043989849</v>
      </c>
      <c r="Y61" s="173">
        <f t="shared" si="66"/>
        <v>1.6861007090474822</v>
      </c>
      <c r="Z61" s="173">
        <f t="shared" si="66"/>
        <v>1.8287202228647281</v>
      </c>
      <c r="AA61" s="173">
        <f t="shared" si="66"/>
        <v>1.8036653795738256</v>
      </c>
      <c r="AB61" s="173">
        <f t="shared" si="66"/>
        <v>1.6509361705708836</v>
      </c>
      <c r="AD61" s="68">
        <f t="shared" si="31"/>
        <v>0.96903109275125443</v>
      </c>
      <c r="AE61" s="69">
        <f t="shared" si="32"/>
        <v>59.934713281412442</v>
      </c>
      <c r="AF61" s="69">
        <f t="shared" si="33"/>
        <v>60.903744374163693</v>
      </c>
    </row>
    <row r="62" spans="1:32" x14ac:dyDescent="0.2">
      <c r="A62" t="str">
        <f t="shared" si="19"/>
        <v>61 Caring personal service occupations</v>
      </c>
      <c r="B62" s="173">
        <f t="shared" si="52"/>
        <v>8.4568174396245137</v>
      </c>
      <c r="C62" s="173">
        <f t="shared" si="52"/>
        <v>7.9029435793710761</v>
      </c>
      <c r="D62" s="173">
        <f t="shared" si="52"/>
        <v>7.6307585097751121</v>
      </c>
      <c r="E62" s="173">
        <f t="shared" si="52"/>
        <v>8.0298752661225556</v>
      </c>
      <c r="F62" s="173">
        <f t="shared" si="52"/>
        <v>8.3720698529306006</v>
      </c>
      <c r="H62" s="68">
        <f t="shared" si="21"/>
        <v>20.886699879408923</v>
      </c>
      <c r="I62" s="69">
        <f t="shared" si="22"/>
        <v>63.191973507227694</v>
      </c>
      <c r="J62" s="69">
        <f t="shared" si="23"/>
        <v>84.078673386636623</v>
      </c>
      <c r="L62" t="str">
        <f t="shared" si="24"/>
        <v>61 Caring personal service occupations</v>
      </c>
      <c r="M62" s="173">
        <f t="shared" ref="M62:Q62" si="67">M25/M$35*100</f>
        <v>1.6229872339714568</v>
      </c>
      <c r="N62" s="173">
        <f t="shared" si="67"/>
        <v>1.4798996633901991</v>
      </c>
      <c r="O62" s="173">
        <f t="shared" si="67"/>
        <v>1.5064786391382439</v>
      </c>
      <c r="P62" s="173">
        <f t="shared" si="67"/>
        <v>1.8195063861162111</v>
      </c>
      <c r="Q62" s="173">
        <f t="shared" si="67"/>
        <v>2.0869902352283991</v>
      </c>
      <c r="S62" s="68">
        <f t="shared" si="26"/>
        <v>50.397753952905319</v>
      </c>
      <c r="T62" s="69">
        <f t="shared" si="27"/>
        <v>57.747858791064175</v>
      </c>
      <c r="U62" s="69">
        <f t="shared" si="28"/>
        <v>108.14561274396949</v>
      </c>
      <c r="W62" t="str">
        <f t="shared" si="29"/>
        <v>61 Caring personal service occupations</v>
      </c>
      <c r="X62" s="173">
        <f t="shared" ref="X62:AB62" si="68">X25/X$35*100</f>
        <v>15.891715352945226</v>
      </c>
      <c r="Y62" s="173">
        <f t="shared" si="68"/>
        <v>14.544623293604708</v>
      </c>
      <c r="Z62" s="173">
        <f t="shared" si="68"/>
        <v>13.907066755005722</v>
      </c>
      <c r="AA62" s="173">
        <f t="shared" si="68"/>
        <v>14.313512845367324</v>
      </c>
      <c r="AB62" s="173">
        <f t="shared" si="68"/>
        <v>14.624354718734139</v>
      </c>
      <c r="AD62" s="68">
        <f t="shared" si="31"/>
        <v>17.610567845762439</v>
      </c>
      <c r="AE62" s="69">
        <f t="shared" si="32"/>
        <v>63.796344959770536</v>
      </c>
      <c r="AF62" s="69">
        <f t="shared" si="33"/>
        <v>81.406912805532968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2.2021610108916145</v>
      </c>
      <c r="C63" s="173">
        <f t="shared" si="52"/>
        <v>2.376896117602127</v>
      </c>
      <c r="D63" s="173">
        <f t="shared" si="52"/>
        <v>2.1239630553612474</v>
      </c>
      <c r="E63" s="173">
        <f t="shared" si="52"/>
        <v>2.2051534834882887</v>
      </c>
      <c r="F63" s="173">
        <f t="shared" si="52"/>
        <v>2.2745712239598945</v>
      </c>
      <c r="H63" s="68">
        <f t="shared" si="21"/>
        <v>17.995642792663951</v>
      </c>
      <c r="I63" s="69">
        <f t="shared" si="22"/>
        <v>56.719539714086885</v>
      </c>
      <c r="J63" s="69">
        <f t="shared" si="23"/>
        <v>74.715182506750836</v>
      </c>
      <c r="L63" t="str">
        <f t="shared" si="24"/>
        <v>62 Leisure, travel and related personal service occupations</v>
      </c>
      <c r="M63" s="173">
        <f t="shared" ref="M63:Q63" si="69">M26/M$35*100</f>
        <v>1.1071488339427293</v>
      </c>
      <c r="N63" s="173">
        <f t="shared" si="69"/>
        <v>1.2826635454092734</v>
      </c>
      <c r="O63" s="173">
        <f t="shared" si="69"/>
        <v>1.2862270643776141</v>
      </c>
      <c r="P63" s="173">
        <f t="shared" si="69"/>
        <v>1.3312301585002353</v>
      </c>
      <c r="Q63" s="173">
        <f t="shared" si="69"/>
        <v>1.4365608346871896</v>
      </c>
      <c r="S63" s="68">
        <f t="shared" si="26"/>
        <v>21.252385017527271</v>
      </c>
      <c r="T63" s="69">
        <f t="shared" si="27"/>
        <v>48.38898337366966</v>
      </c>
      <c r="U63" s="69">
        <f t="shared" si="28"/>
        <v>69.64136839119692</v>
      </c>
      <c r="W63" t="str">
        <f t="shared" si="29"/>
        <v>62 Leisure, travel and related personal service occupations</v>
      </c>
      <c r="X63" s="173">
        <f t="shared" ref="X63:AB63" si="70">X26/X$35*100</f>
        <v>3.3934846909449146</v>
      </c>
      <c r="Y63" s="173">
        <f t="shared" si="70"/>
        <v>3.5083755800583836</v>
      </c>
      <c r="Z63" s="173">
        <f t="shared" si="70"/>
        <v>2.9824949021415041</v>
      </c>
      <c r="AA63" s="173">
        <f t="shared" si="70"/>
        <v>3.0893871823837808</v>
      </c>
      <c r="AB63" s="173">
        <f t="shared" si="70"/>
        <v>3.1082089808275497</v>
      </c>
      <c r="AD63" s="68">
        <f t="shared" si="31"/>
        <v>16.556279064794087</v>
      </c>
      <c r="AE63" s="69">
        <f t="shared" si="32"/>
        <v>60.401348037088532</v>
      </c>
      <c r="AF63" s="69">
        <f t="shared" si="33"/>
        <v>76.957627101882622</v>
      </c>
    </row>
    <row r="64" spans="1:32" x14ac:dyDescent="0.2">
      <c r="A64" t="str">
        <f t="shared" si="19"/>
        <v>63 Community and civil enforcement occupations</v>
      </c>
      <c r="B64" s="173">
        <f t="shared" si="52"/>
        <v>8.593133541522531E-2</v>
      </c>
      <c r="C64" s="173">
        <f t="shared" si="52"/>
        <v>6.8890691532366335E-2</v>
      </c>
      <c r="D64" s="173">
        <f t="shared" si="52"/>
        <v>9.2944666620635774E-2</v>
      </c>
      <c r="E64" s="173">
        <f t="shared" si="52"/>
        <v>6.9256445628765081E-2</v>
      </c>
      <c r="F64" s="173">
        <f t="shared" si="52"/>
        <v>6.7718664853754565E-2</v>
      </c>
      <c r="H64" s="68">
        <f t="shared" si="21"/>
        <v>-19.721860072213573</v>
      </c>
      <c r="I64" s="69">
        <f t="shared" si="22"/>
        <v>37.67189901319977</v>
      </c>
      <c r="J64" s="69">
        <f t="shared" si="23"/>
        <v>17.950038940986197</v>
      </c>
      <c r="L64" t="str">
        <f t="shared" si="24"/>
        <v>63 Community and civil enforcement occupations</v>
      </c>
      <c r="M64" s="173">
        <f t="shared" ref="M64:Q64" si="71">M27/M$35*100</f>
        <v>0.12760438923475401</v>
      </c>
      <c r="N64" s="173">
        <f t="shared" si="71"/>
        <v>8.9627650421370622E-2</v>
      </c>
      <c r="O64" s="173">
        <f t="shared" si="71"/>
        <v>0.14300586886278563</v>
      </c>
      <c r="P64" s="173">
        <f t="shared" si="71"/>
        <v>8.6316639526485148E-2</v>
      </c>
      <c r="Q64" s="173">
        <f t="shared" si="71"/>
        <v>8.9392924431511492E-2</v>
      </c>
      <c r="S64" s="68">
        <f t="shared" si="26"/>
        <v>-32.136977928648129</v>
      </c>
      <c r="T64" s="69">
        <f t="shared" si="27"/>
        <v>26.477697090498818</v>
      </c>
      <c r="U64" s="69">
        <f t="shared" si="28"/>
        <v>-5.6592808381493098</v>
      </c>
      <c r="W64" t="str">
        <f t="shared" si="29"/>
        <v>63 Community and civil enforcement occupations</v>
      </c>
      <c r="X64" s="173">
        <f t="shared" ref="X64:AB64" si="72">X27/X$35*100</f>
        <v>4.0592939294669651E-2</v>
      </c>
      <c r="Y64" s="173">
        <f t="shared" si="72"/>
        <v>4.7447861467742235E-2</v>
      </c>
      <c r="Z64" s="173">
        <f t="shared" si="72"/>
        <v>4.1640751215820948E-2</v>
      </c>
      <c r="AA64" s="173">
        <f t="shared" si="72"/>
        <v>5.1994978950024598E-2</v>
      </c>
      <c r="AB64" s="173">
        <f t="shared" si="72"/>
        <v>4.6157498825908583E-2</v>
      </c>
      <c r="AD64" s="68">
        <f t="shared" si="31"/>
        <v>23.973506539787561</v>
      </c>
      <c r="AE64" s="69">
        <f t="shared" si="32"/>
        <v>77.070216660879538</v>
      </c>
      <c r="AF64" s="69">
        <f t="shared" si="33"/>
        <v>101.0437232006671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7.6676981812122014</v>
      </c>
      <c r="C65" s="173">
        <f t="shared" si="73"/>
        <v>7.101690140057797</v>
      </c>
      <c r="D65" s="173">
        <f t="shared" si="73"/>
        <v>7.1772833713620017</v>
      </c>
      <c r="E65" s="173">
        <f t="shared" si="73"/>
        <v>6.4816833456663545</v>
      </c>
      <c r="F65" s="173">
        <f t="shared" si="73"/>
        <v>5.8092819815386356</v>
      </c>
      <c r="H65" s="68">
        <f t="shared" si="21"/>
        <v>-10.818298798575194</v>
      </c>
      <c r="I65" s="69">
        <f t="shared" si="22"/>
        <v>43.185598992913256</v>
      </c>
      <c r="J65" s="69">
        <f t="shared" si="23"/>
        <v>32.367300194338057</v>
      </c>
      <c r="L65" t="str">
        <f t="shared" si="24"/>
        <v>71 Sales occupations</v>
      </c>
      <c r="M65" s="173">
        <f t="shared" ref="M65:Q65" si="74">M28/M$35*100</f>
        <v>5.5016015638024784</v>
      </c>
      <c r="N65" s="173">
        <f t="shared" si="74"/>
        <v>5.4000961802713059</v>
      </c>
      <c r="O65" s="173">
        <f t="shared" si="74"/>
        <v>5.52231377396987</v>
      </c>
      <c r="P65" s="173">
        <f t="shared" si="74"/>
        <v>5.0678367411299989</v>
      </c>
      <c r="Q65" s="173">
        <f t="shared" si="74"/>
        <v>4.764798783559387</v>
      </c>
      <c r="S65" s="68">
        <f t="shared" si="26"/>
        <v>-6.3285166974887215</v>
      </c>
      <c r="T65" s="69">
        <f t="shared" si="27"/>
        <v>31.757778573390521</v>
      </c>
      <c r="U65" s="69">
        <f t="shared" si="28"/>
        <v>25.429261875901798</v>
      </c>
      <c r="W65" t="str">
        <f t="shared" si="29"/>
        <v>71 Sales occupations</v>
      </c>
      <c r="X65" s="173">
        <f t="shared" ref="X65:AB65" si="75">X28/X$35*100</f>
        <v>10.024313247168706</v>
      </c>
      <c r="Y65" s="173">
        <f t="shared" si="75"/>
        <v>8.8612051351923959</v>
      </c>
      <c r="Z65" s="173">
        <f t="shared" si="75"/>
        <v>8.8733357316598394</v>
      </c>
      <c r="AA65" s="173">
        <f t="shared" si="75"/>
        <v>7.9122102317831793</v>
      </c>
      <c r="AB65" s="173">
        <f t="shared" si="75"/>
        <v>6.84831519806602</v>
      </c>
      <c r="AD65" s="68">
        <f t="shared" si="31"/>
        <v>-13.681874478840356</v>
      </c>
      <c r="AE65" s="69">
        <f t="shared" si="32"/>
        <v>50.47424416432704</v>
      </c>
      <c r="AF65" s="69">
        <f t="shared" si="33"/>
        <v>36.792369685486683</v>
      </c>
    </row>
    <row r="66" spans="1:32" x14ac:dyDescent="0.2">
      <c r="A66" t="str">
        <f t="shared" si="19"/>
        <v>72 Customer service occupations</v>
      </c>
      <c r="B66" s="173">
        <f t="shared" si="73"/>
        <v>1.3747813045214567</v>
      </c>
      <c r="C66" s="173">
        <f t="shared" si="73"/>
        <v>1.4835944882636027</v>
      </c>
      <c r="D66" s="173">
        <f t="shared" si="73"/>
        <v>1.5794512706220061</v>
      </c>
      <c r="E66" s="173">
        <f t="shared" si="73"/>
        <v>1.958742338151779</v>
      </c>
      <c r="F66" s="173">
        <f t="shared" si="73"/>
        <v>2.1329440640532038</v>
      </c>
      <c r="H66" s="68">
        <f t="shared" si="21"/>
        <v>48.794412516838825</v>
      </c>
      <c r="I66" s="69">
        <f t="shared" si="22"/>
        <v>61.087813339976506</v>
      </c>
      <c r="J66" s="69">
        <f t="shared" si="23"/>
        <v>109.88222585681532</v>
      </c>
      <c r="L66" t="str">
        <f t="shared" si="24"/>
        <v>72 Customer service occupations</v>
      </c>
      <c r="M66" s="173">
        <f t="shared" ref="M66:Q66" si="76">M29/M$35*100</f>
        <v>1.0366186955059187</v>
      </c>
      <c r="N66" s="173">
        <f t="shared" si="76"/>
        <v>0.96620977302453903</v>
      </c>
      <c r="O66" s="173">
        <f t="shared" si="76"/>
        <v>1.1650540686360493</v>
      </c>
      <c r="P66" s="173">
        <f t="shared" si="76"/>
        <v>1.5516369985230938</v>
      </c>
      <c r="Q66" s="173">
        <f t="shared" si="76"/>
        <v>1.7709922325893053</v>
      </c>
      <c r="S66" s="68">
        <f t="shared" si="26"/>
        <v>65.026803278860328</v>
      </c>
      <c r="T66" s="69">
        <f t="shared" si="27"/>
        <v>49.829211210013725</v>
      </c>
      <c r="U66" s="69">
        <f t="shared" si="28"/>
        <v>114.85601448887405</v>
      </c>
      <c r="W66" t="str">
        <f t="shared" si="29"/>
        <v>72 Customer service occupations</v>
      </c>
      <c r="X66" s="173">
        <f t="shared" ref="X66:AB66" si="77">X29/X$35*100</f>
        <v>1.742686915353421</v>
      </c>
      <c r="Y66" s="173">
        <f t="shared" si="77"/>
        <v>2.0185906073323401</v>
      </c>
      <c r="Z66" s="173">
        <f t="shared" si="77"/>
        <v>2.0041354180750015</v>
      </c>
      <c r="AA66" s="173">
        <f t="shared" si="77"/>
        <v>2.3706506257637381</v>
      </c>
      <c r="AB66" s="173">
        <f t="shared" si="77"/>
        <v>2.4930072765601206</v>
      </c>
      <c r="AD66" s="68">
        <f t="shared" si="31"/>
        <v>39.123872147054655</v>
      </c>
      <c r="AE66" s="69">
        <f t="shared" si="32"/>
        <v>67.795190460288055</v>
      </c>
      <c r="AF66" s="69">
        <f t="shared" si="33"/>
        <v>106.9190626073427</v>
      </c>
    </row>
    <row r="67" spans="1:32" x14ac:dyDescent="0.2">
      <c r="A67" t="str">
        <f t="shared" si="19"/>
        <v>81 Process, plant and machine operatives</v>
      </c>
      <c r="B67" s="173">
        <f t="shared" si="73"/>
        <v>2.7390602375388005</v>
      </c>
      <c r="C67" s="173">
        <f t="shared" si="73"/>
        <v>2.5303302705330908</v>
      </c>
      <c r="D67" s="173">
        <f t="shared" si="73"/>
        <v>2.2617293101648377</v>
      </c>
      <c r="E67" s="173">
        <f t="shared" si="73"/>
        <v>2.6088462125887615</v>
      </c>
      <c r="F67" s="173">
        <f t="shared" si="73"/>
        <v>2.4506771241212331</v>
      </c>
      <c r="H67" s="68">
        <f t="shared" si="21"/>
        <v>19.387500239459829</v>
      </c>
      <c r="I67" s="69">
        <f t="shared" si="22"/>
        <v>45.394727898511391</v>
      </c>
      <c r="J67" s="69">
        <f t="shared" si="23"/>
        <v>64.782228137971217</v>
      </c>
      <c r="L67" t="str">
        <f t="shared" si="24"/>
        <v>81 Process, plant and machine operatives</v>
      </c>
      <c r="M67" s="173">
        <f t="shared" ref="M67:Q67" si="78">M30/M$35*100</f>
        <v>4.2030157369636862</v>
      </c>
      <c r="N67" s="173">
        <f t="shared" si="78"/>
        <v>3.8541791447203386</v>
      </c>
      <c r="O67" s="173">
        <f t="shared" si="78"/>
        <v>3.470026471511547</v>
      </c>
      <c r="P67" s="173">
        <f t="shared" si="78"/>
        <v>3.9425773632734633</v>
      </c>
      <c r="Q67" s="173">
        <f t="shared" si="78"/>
        <v>3.5962326162341727</v>
      </c>
      <c r="S67" s="68">
        <f t="shared" si="26"/>
        <v>12.512014119226277</v>
      </c>
      <c r="T67" s="69">
        <f t="shared" si="27"/>
        <v>40.311077929436081</v>
      </c>
      <c r="U67" s="69">
        <f t="shared" si="28"/>
        <v>52.823092048662367</v>
      </c>
      <c r="W67" t="str">
        <f t="shared" si="29"/>
        <v>81 Process, plant and machine operatives</v>
      </c>
      <c r="X67" s="173">
        <f t="shared" ref="X67:AB67" si="79">X30/X$35*100</f>
        <v>1.1463429237745966</v>
      </c>
      <c r="Y67" s="173">
        <f t="shared" si="79"/>
        <v>1.1614185322022901</v>
      </c>
      <c r="Z67" s="173">
        <f t="shared" si="79"/>
        <v>1.0234375278429317</v>
      </c>
      <c r="AA67" s="173">
        <f t="shared" si="79"/>
        <v>1.2593799665445757</v>
      </c>
      <c r="AB67" s="173">
        <f t="shared" si="79"/>
        <v>1.3110989959296981</v>
      </c>
      <c r="AD67" s="68">
        <f t="shared" si="31"/>
        <v>43.277937321498214</v>
      </c>
      <c r="AE67" s="69">
        <f t="shared" si="32"/>
        <v>63.059023572949435</v>
      </c>
      <c r="AF67" s="69">
        <f t="shared" si="33"/>
        <v>106.33696089444766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3.0565493667797523</v>
      </c>
      <c r="C68" s="173">
        <f t="shared" si="73"/>
        <v>3.1557177506481988</v>
      </c>
      <c r="D68" s="173">
        <f t="shared" si="73"/>
        <v>2.8653724592600223</v>
      </c>
      <c r="E68" s="173">
        <f t="shared" si="73"/>
        <v>2.929899210658943</v>
      </c>
      <c r="F68" s="173">
        <f t="shared" si="73"/>
        <v>2.8326667098244349</v>
      </c>
      <c r="H68" s="68">
        <f t="shared" si="21"/>
        <v>8.9250541663816279</v>
      </c>
      <c r="I68" s="69">
        <f t="shared" si="22"/>
        <v>56.560118416256344</v>
      </c>
      <c r="J68" s="69">
        <f t="shared" si="23"/>
        <v>65.485172582637986</v>
      </c>
      <c r="L68" t="str">
        <f t="shared" si="24"/>
        <v>82 Transport and mobile machine drivers and operatives</v>
      </c>
      <c r="M68" s="173">
        <f t="shared" ref="M68:Q68" si="80">M31/M$35*100</f>
        <v>5.4210599856694071</v>
      </c>
      <c r="N68" s="173">
        <f t="shared" si="80"/>
        <v>5.6906700436863726</v>
      </c>
      <c r="O68" s="173">
        <f t="shared" si="80"/>
        <v>5.1868535976206092</v>
      </c>
      <c r="P68" s="173">
        <f t="shared" si="80"/>
        <v>5.1930432540408269</v>
      </c>
      <c r="Q68" s="173">
        <f t="shared" si="80"/>
        <v>4.9864718903580236</v>
      </c>
      <c r="S68" s="68">
        <f t="shared" si="26"/>
        <v>4.369426432715275</v>
      </c>
      <c r="T68" s="69">
        <f t="shared" si="27"/>
        <v>53.583089754049631</v>
      </c>
      <c r="U68" s="69">
        <f t="shared" si="28"/>
        <v>57.952516186764903</v>
      </c>
      <c r="W68" t="str">
        <f t="shared" si="29"/>
        <v>82 Transport and mobile machine drivers and operatives</v>
      </c>
      <c r="X68" s="173">
        <f t="shared" ref="X68:AB68" si="81">X31/X$35*100</f>
        <v>0.48406884891952279</v>
      </c>
      <c r="Y68" s="173">
        <f t="shared" si="81"/>
        <v>0.53447750358529567</v>
      </c>
      <c r="Z68" s="173">
        <f t="shared" si="81"/>
        <v>0.48626315700589462</v>
      </c>
      <c r="AA68" s="173">
        <f t="shared" si="81"/>
        <v>0.64005504310543315</v>
      </c>
      <c r="AB68" s="173">
        <f t="shared" si="81"/>
        <v>0.6900998127860416</v>
      </c>
      <c r="AD68" s="68">
        <f t="shared" si="31"/>
        <v>58.725139663294492</v>
      </c>
      <c r="AE68" s="69">
        <f t="shared" si="32"/>
        <v>89.103664678616241</v>
      </c>
      <c r="AF68" s="69">
        <f t="shared" si="33"/>
        <v>147.82880434191071</v>
      </c>
    </row>
    <row r="69" spans="1:32" x14ac:dyDescent="0.2">
      <c r="A69" t="str">
        <f t="shared" si="19"/>
        <v>91 Elementary trades and related occupations</v>
      </c>
      <c r="B69" s="173">
        <f t="shared" si="73"/>
        <v>1.9154855699832167</v>
      </c>
      <c r="C69" s="173">
        <f t="shared" si="73"/>
        <v>1.6254269668547503</v>
      </c>
      <c r="D69" s="173">
        <f t="shared" si="73"/>
        <v>1.4733598118724014</v>
      </c>
      <c r="E69" s="173">
        <f t="shared" si="73"/>
        <v>1.2534317415602865</v>
      </c>
      <c r="F69" s="173">
        <f t="shared" si="73"/>
        <v>1.1784881048018709</v>
      </c>
      <c r="H69" s="68">
        <f t="shared" si="21"/>
        <v>-11.868782072083217</v>
      </c>
      <c r="I69" s="69">
        <f t="shared" si="22"/>
        <v>35.042206358296994</v>
      </c>
      <c r="J69" s="69">
        <f t="shared" si="23"/>
        <v>23.173424286213777</v>
      </c>
      <c r="L69" t="str">
        <f t="shared" si="24"/>
        <v>91 Elementary trades and related occupations</v>
      </c>
      <c r="M69" s="173">
        <f t="shared" ref="M69:Q70" si="82">M32/M$35*100</f>
        <v>2.729657924023901</v>
      </c>
      <c r="N69" s="173">
        <f t="shared" si="82"/>
        <v>2.3612211997727663</v>
      </c>
      <c r="O69" s="173">
        <f t="shared" si="82"/>
        <v>2.1844162650544114</v>
      </c>
      <c r="P69" s="173">
        <f t="shared" si="82"/>
        <v>1.843465648815108</v>
      </c>
      <c r="Q69" s="173">
        <f t="shared" si="82"/>
        <v>1.7495007541251422</v>
      </c>
      <c r="S69" s="68">
        <f t="shared" si="26"/>
        <v>-13.051389927123424</v>
      </c>
      <c r="T69" s="69">
        <f t="shared" si="27"/>
        <v>28.49173525649482</v>
      </c>
      <c r="U69" s="69">
        <f t="shared" si="28"/>
        <v>15.4403453293714</v>
      </c>
      <c r="W69" t="str">
        <f t="shared" si="29"/>
        <v>91 Elementary trades and related occupations</v>
      </c>
      <c r="X69" s="173">
        <f t="shared" ref="X69:AB70" si="83">X32/X$35*100</f>
        <v>1.0297029043364876</v>
      </c>
      <c r="Y69" s="173">
        <f t="shared" si="83"/>
        <v>0.86458682710998935</v>
      </c>
      <c r="Z69" s="173">
        <f t="shared" si="83"/>
        <v>0.74465218024899393</v>
      </c>
      <c r="AA69" s="173">
        <f t="shared" si="83"/>
        <v>0.65643673139412273</v>
      </c>
      <c r="AB69" s="173">
        <f t="shared" si="83"/>
        <v>0.61045492738740781</v>
      </c>
      <c r="AD69" s="68">
        <f t="shared" si="31"/>
        <v>-8.3135174509450316</v>
      </c>
      <c r="AE69" s="69">
        <f t="shared" si="32"/>
        <v>54.734835711949195</v>
      </c>
      <c r="AF69" s="69">
        <f t="shared" si="33"/>
        <v>46.42131826100416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9.4026186028474026</v>
      </c>
      <c r="C70" s="173">
        <f t="shared" si="73"/>
        <v>9.2516296167651895</v>
      </c>
      <c r="D70" s="173">
        <f t="shared" si="73"/>
        <v>8.77409437023449</v>
      </c>
      <c r="E70" s="173">
        <f t="shared" si="73"/>
        <v>8.9078677594160069</v>
      </c>
      <c r="F70" s="173">
        <f t="shared" si="73"/>
        <v>8.1709077048301779</v>
      </c>
      <c r="H70" s="68">
        <f t="shared" si="21"/>
        <v>2.6080400269321142</v>
      </c>
      <c r="I70" s="69">
        <f t="shared" si="22"/>
        <v>50.224982681874963</v>
      </c>
      <c r="J70" s="69">
        <f t="shared" si="23"/>
        <v>52.833022708807079</v>
      </c>
      <c r="L70" t="str">
        <f t="shared" si="24"/>
        <v>92 Elementary administration and service occupations</v>
      </c>
      <c r="M70" s="173">
        <f t="shared" si="82"/>
        <v>8.9490308254049751</v>
      </c>
      <c r="N70" s="173">
        <f t="shared" si="82"/>
        <v>8.1584404224468408</v>
      </c>
      <c r="O70" s="173">
        <f t="shared" si="82"/>
        <v>8.3594057783184503</v>
      </c>
      <c r="P70" s="173">
        <f t="shared" si="82"/>
        <v>8.7855676168712353</v>
      </c>
      <c r="Q70" s="173">
        <f t="shared" si="82"/>
        <v>7.9205943957533025</v>
      </c>
      <c r="S70" s="68">
        <f t="shared" si="26"/>
        <v>2.8646798166292853</v>
      </c>
      <c r="T70" s="69">
        <f t="shared" si="27"/>
        <v>41.425224010607572</v>
      </c>
      <c r="U70" s="69">
        <f t="shared" si="28"/>
        <v>44.289903827236856</v>
      </c>
      <c r="W70" t="str">
        <f t="shared" si="29"/>
        <v>92 Elementary administration and service occupations</v>
      </c>
      <c r="X70" s="173">
        <f t="shared" si="83"/>
        <v>9.8961015719186545</v>
      </c>
      <c r="Y70" s="173">
        <f t="shared" si="83"/>
        <v>10.382030185514051</v>
      </c>
      <c r="Z70" s="173">
        <f t="shared" si="83"/>
        <v>9.1990771410455423</v>
      </c>
      <c r="AA70" s="173">
        <f t="shared" si="83"/>
        <v>9.0316107747649816</v>
      </c>
      <c r="AB70" s="173">
        <f t="shared" si="83"/>
        <v>8.4199149106645574</v>
      </c>
      <c r="AD70" s="68">
        <f t="shared" si="31"/>
        <v>2.3690364654091844</v>
      </c>
      <c r="AE70" s="69">
        <f t="shared" si="32"/>
        <v>58.420023931943668</v>
      </c>
      <c r="AF70" s="69">
        <f t="shared" si="33"/>
        <v>60.789060397352856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10.182694366856991</v>
      </c>
      <c r="I72" s="67">
        <f>IF(D35&gt;0,I35/D35*100,0)</f>
        <v>51.060779416688931</v>
      </c>
      <c r="J72" s="67">
        <f>IF(D35&gt;0,(J35/D35)*100,0)</f>
        <v>61.243473783545873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8.5635188320013604</v>
      </c>
      <c r="T72" s="67">
        <f t="shared" ref="T72" si="85">IF(O35&gt;0,T35/O35*100,0)</f>
        <v>42.202819818710267</v>
      </c>
      <c r="U72" s="67">
        <f t="shared" ref="U72" si="86">IF(O35&gt;0,(U35/O35)*100,0)</f>
        <v>50.766338650711639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11.842064117186869</v>
      </c>
      <c r="AE72" s="67">
        <f t="shared" ref="AE72" si="88">IF(Z35&gt;0,AE35/Z35*100,0)</f>
        <v>60.138627920521529</v>
      </c>
      <c r="AF72" s="67">
        <f t="shared" ref="AF72" si="89">IF(Z35&gt;0,(AF35/Z35)*100,0)</f>
        <v>71.980692037708394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Heart of the South-West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Heart of the South-West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Heart of the South-West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3.8940849517862253</v>
      </c>
      <c r="C82" s="18">
        <f t="shared" ref="B82:E107" si="96">IF(AND(D$6-C$6 &lt;&gt; 0,C8&lt;&gt;0,D8&lt;&gt;0),(EXP(LN(D8/C8)/(D$6-C$6))-1)*100,0)</f>
        <v>3.8173160608329315</v>
      </c>
      <c r="D82" s="18">
        <f t="shared" si="96"/>
        <v>-1.3223606645164421</v>
      </c>
      <c r="E82" s="18">
        <f t="shared" si="96"/>
        <v>1.0377851632212831</v>
      </c>
      <c r="F82" s="18">
        <f t="shared" ref="F82:F107" si="97">IF(AND(F$6-D$6 &lt;&gt; 0,D8&lt;&gt;0,F8&lt;&gt;0),(EXP(LN(F8/D8)/(F$6-D$6))-1)*100,0)</f>
        <v>0.24486349557668596</v>
      </c>
      <c r="H82" s="18">
        <f t="shared" ref="H82:H107" si="98">IF($F$6-$D$6 &lt;&gt; 0,(EXP(LN(1+(H45/100))/($F$6-$D$6))-1)*100,0)</f>
        <v>0.24486349557668596</v>
      </c>
      <c r="I82" s="18">
        <f t="shared" ref="I82:I107" si="99">IF(D8&gt;0,((1+(I8/D8))^(1/($F$6-$D$6))-1)*100,0)</f>
        <v>2.7153613105450392</v>
      </c>
      <c r="J82" s="18">
        <f t="shared" ref="J82:J107" si="100">IF($F$6-$D$6 &lt;&gt; 0,(EXP(LN(1+(J45/100))/($F$6-$D$6))-1)*100,0)</f>
        <v>2.8845892715781529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2.5549246308129492</v>
      </c>
      <c r="N82" s="18">
        <f t="shared" si="102"/>
        <v>2.1281888831565343</v>
      </c>
      <c r="O82" s="18">
        <f t="shared" si="102"/>
        <v>-1.843370296730773</v>
      </c>
      <c r="P82" s="18">
        <f t="shared" si="102"/>
        <v>0.67429479542140403</v>
      </c>
      <c r="Q82" s="18">
        <f t="shared" ref="Q82:Q107" si="103">IF(AND(Q$6-O$6 &lt;&gt; 0,O8&lt;&gt;0,Q8&lt;&gt;0),(EXP(LN(Q8/O8)/(Q$6-O$6))-1)*100,0)</f>
        <v>-0.17202150573116803</v>
      </c>
      <c r="S82" s="18">
        <f t="shared" ref="S82:S107" si="104">IF($F$6-$D$6 &lt;&gt; 0,(EXP(LN(1+(S45/100))/($F$6-$D$6))-1)*100,0)</f>
        <v>-0.17202150573116803</v>
      </c>
      <c r="T82" s="18">
        <f t="shared" ref="T82:T107" si="105">IF(O8&gt;0,((1+(T8/O8))^(1/($F$6-$D$6))-1)*100,0)</f>
        <v>2.4392252075893905</v>
      </c>
      <c r="U82" s="18">
        <f t="shared" ref="U82:U107" si="106">IF($F$6-$D$6 &lt;&gt; 0,(EXP(LN(1+(U45/100))/($F$6-$D$6))-1)*100,0)</f>
        <v>2.3169160922544174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7.066011552692264</v>
      </c>
      <c r="Y82" s="18">
        <f t="shared" si="108"/>
        <v>7.4116209976066161</v>
      </c>
      <c r="Z82" s="18">
        <f t="shared" si="108"/>
        <v>-0.30068349252794224</v>
      </c>
      <c r="AA82" s="18">
        <f t="shared" si="108"/>
        <v>1.6879851733078155</v>
      </c>
      <c r="AB82" s="18">
        <f t="shared" ref="AB82:AB107" si="109">IF(AND(AB$6-Z$6 &lt;&gt; 0,Z8&lt;&gt;0,AB8&lt;&gt;0),(EXP(LN(AB8/Z8)/(AB$6-Z$6))-1)*100,0)</f>
        <v>1.0207267642706963</v>
      </c>
      <c r="AD82" s="18">
        <f t="shared" ref="AD82:AD107" si="110">IF($F$6-$D$6 &lt;&gt; 0,(EXP(LN(1+(AD45/100))/($F$6-$D$6))-1)*100,0)</f>
        <v>1.0207267642706963</v>
      </c>
      <c r="AE82" s="18">
        <f t="shared" ref="AE82:AE107" si="111">IF(Z8&gt;0,((1+(AE8/Z8))^(1/($F$6-$D$6))-1)*100,0)</f>
        <v>3.2441691382981697</v>
      </c>
      <c r="AF82" s="18">
        <f t="shared" ref="AF82:AF107" si="112">IF($F$6-$D$6 &lt;&gt; 0,(EXP(LN(1+(AF45/100))/($F$6-$D$6))-1)*100,0)</f>
        <v>3.9144263933878154</v>
      </c>
    </row>
    <row r="83" spans="1:32" x14ac:dyDescent="0.2">
      <c r="A83" t="str">
        <f t="shared" si="95"/>
        <v>12 Other managers and proprietors</v>
      </c>
      <c r="B83" s="18">
        <f t="shared" si="96"/>
        <v>1.9366031185233501</v>
      </c>
      <c r="C83" s="18">
        <f t="shared" si="96"/>
        <v>1.7417786164587667</v>
      </c>
      <c r="D83" s="18">
        <f t="shared" si="96"/>
        <v>4.3462125363214366</v>
      </c>
      <c r="E83" s="18">
        <f t="shared" si="96"/>
        <v>1.4013478332927543</v>
      </c>
      <c r="F83" s="18">
        <f t="shared" si="97"/>
        <v>2.3736171686057794</v>
      </c>
      <c r="H83" s="18">
        <f t="shared" si="98"/>
        <v>2.3736171686057794</v>
      </c>
      <c r="I83" s="18">
        <f t="shared" si="99"/>
        <v>3.6862343130941611</v>
      </c>
      <c r="J83" s="18">
        <f t="shared" si="100"/>
        <v>5.2123122852635317</v>
      </c>
      <c r="L83" t="str">
        <f t="shared" si="101"/>
        <v>12 Other managers and proprietors</v>
      </c>
      <c r="M83" s="18">
        <f t="shared" si="102"/>
        <v>1.7968163673395932</v>
      </c>
      <c r="N83" s="18">
        <f t="shared" si="102"/>
        <v>-2.8714752447379532</v>
      </c>
      <c r="O83" s="18">
        <f t="shared" si="102"/>
        <v>5.0290755185713243</v>
      </c>
      <c r="P83" s="18">
        <f t="shared" si="102"/>
        <v>1.6107198431130287</v>
      </c>
      <c r="Q83" s="18">
        <f t="shared" si="103"/>
        <v>2.737627627203798</v>
      </c>
      <c r="S83" s="18">
        <f t="shared" si="104"/>
        <v>2.737627627203798</v>
      </c>
      <c r="T83" s="18">
        <f t="shared" si="105"/>
        <v>3.5080324294108234</v>
      </c>
      <c r="U83" s="18">
        <f t="shared" si="106"/>
        <v>5.3224803643917129</v>
      </c>
      <c r="W83" t="str">
        <f t="shared" si="107"/>
        <v>12 Other managers and proprietors</v>
      </c>
      <c r="X83" s="18">
        <f t="shared" si="108"/>
        <v>2.1579327236458612</v>
      </c>
      <c r="Y83" s="18">
        <f t="shared" si="108"/>
        <v>8.9817502954702597</v>
      </c>
      <c r="Z83" s="18">
        <f t="shared" si="108"/>
        <v>3.3600486569294041</v>
      </c>
      <c r="AA83" s="18">
        <f t="shared" si="108"/>
        <v>1.0764722694245332</v>
      </c>
      <c r="AB83" s="18">
        <f t="shared" si="109"/>
        <v>1.8320028560638857</v>
      </c>
      <c r="AD83" s="18">
        <f t="shared" si="110"/>
        <v>1.8320028560638857</v>
      </c>
      <c r="AE83" s="18">
        <f t="shared" si="111"/>
        <v>3.9285047116757843</v>
      </c>
      <c r="AF83" s="18">
        <f t="shared" si="112"/>
        <v>5.0554599933624322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2.5130722646335091</v>
      </c>
      <c r="C84" s="18">
        <f t="shared" si="96"/>
        <v>4.3712802926766159</v>
      </c>
      <c r="D84" s="18">
        <f t="shared" si="96"/>
        <v>1.274172908812865</v>
      </c>
      <c r="E84" s="18">
        <f t="shared" si="96"/>
        <v>1.2219766445336955</v>
      </c>
      <c r="F84" s="18">
        <f t="shared" si="97"/>
        <v>1.2393724095278946</v>
      </c>
      <c r="H84" s="18">
        <f t="shared" si="98"/>
        <v>1.2393724095278946</v>
      </c>
      <c r="I84" s="18">
        <f t="shared" si="99"/>
        <v>2.3068578887341484</v>
      </c>
      <c r="J84" s="18">
        <f t="shared" si="100"/>
        <v>3.2293858324006219</v>
      </c>
      <c r="L84" t="str">
        <f t="shared" si="101"/>
        <v>21 Science, research, engineering and technology professionals</v>
      </c>
      <c r="M84" s="18">
        <f t="shared" si="102"/>
        <v>2.5494577151260245</v>
      </c>
      <c r="N84" s="18">
        <f t="shared" si="102"/>
        <v>0.36463393780659104</v>
      </c>
      <c r="O84" s="18">
        <f t="shared" si="102"/>
        <v>0.54784840880925945</v>
      </c>
      <c r="P84" s="18">
        <f t="shared" si="102"/>
        <v>0.97926546759936617</v>
      </c>
      <c r="Q84" s="18">
        <f t="shared" si="103"/>
        <v>0.83525449859713774</v>
      </c>
      <c r="S84" s="18">
        <f t="shared" si="104"/>
        <v>0.83525449859713774</v>
      </c>
      <c r="T84" s="18">
        <f t="shared" si="105"/>
        <v>1.9883733326977238</v>
      </c>
      <c r="U84" s="18">
        <f t="shared" si="106"/>
        <v>2.6316558930473244</v>
      </c>
      <c r="W84" t="str">
        <f t="shared" si="107"/>
        <v>21 Science, research, engineering and technology professionals</v>
      </c>
      <c r="X84" s="18">
        <f t="shared" si="108"/>
        <v>2.3510825566738447</v>
      </c>
      <c r="Y84" s="18">
        <f t="shared" si="108"/>
        <v>22.295639602366315</v>
      </c>
      <c r="Z84" s="18">
        <f t="shared" si="108"/>
        <v>3.776117342412233</v>
      </c>
      <c r="AA84" s="18">
        <f t="shared" si="108"/>
        <v>1.9506080126093783</v>
      </c>
      <c r="AB84" s="18">
        <f t="shared" si="109"/>
        <v>2.555514910073553</v>
      </c>
      <c r="AD84" s="18">
        <f t="shared" si="110"/>
        <v>2.555514910073553</v>
      </c>
      <c r="AE84" s="18">
        <f t="shared" si="111"/>
        <v>3.3700655066510654</v>
      </c>
      <c r="AF84" s="18">
        <f t="shared" si="112"/>
        <v>5.0845642678474468</v>
      </c>
    </row>
    <row r="85" spans="1:32" x14ac:dyDescent="0.2">
      <c r="A85" t="str">
        <f t="shared" si="95"/>
        <v>22 Health professionals</v>
      </c>
      <c r="B85" s="18">
        <f t="shared" si="96"/>
        <v>1.6811329466666303</v>
      </c>
      <c r="C85" s="18">
        <f t="shared" si="96"/>
        <v>-0.85034240170169806</v>
      </c>
      <c r="D85" s="18">
        <f t="shared" si="96"/>
        <v>2.1561820359653927</v>
      </c>
      <c r="E85" s="18">
        <f t="shared" si="96"/>
        <v>1.4303026346677239</v>
      </c>
      <c r="F85" s="18">
        <f t="shared" si="97"/>
        <v>1.6716875291110656</v>
      </c>
      <c r="H85" s="18">
        <f t="shared" si="98"/>
        <v>1.6716875291110656</v>
      </c>
      <c r="I85" s="18">
        <f t="shared" si="99"/>
        <v>3.2344090436478679</v>
      </c>
      <c r="J85" s="18">
        <f t="shared" si="100"/>
        <v>4.3511386510502348</v>
      </c>
      <c r="L85" t="str">
        <f t="shared" si="101"/>
        <v>22 Health professionals</v>
      </c>
      <c r="M85" s="18">
        <f t="shared" si="102"/>
        <v>0.42413741873814637</v>
      </c>
      <c r="N85" s="18">
        <f t="shared" si="102"/>
        <v>11.5032057396248</v>
      </c>
      <c r="O85" s="18">
        <f t="shared" si="102"/>
        <v>2.1689636089759823</v>
      </c>
      <c r="P85" s="18">
        <f t="shared" si="102"/>
        <v>1.5353086460649035</v>
      </c>
      <c r="Q85" s="18">
        <f t="shared" si="103"/>
        <v>1.7460890982478716</v>
      </c>
      <c r="S85" s="18">
        <f t="shared" si="104"/>
        <v>1.7460890982478716</v>
      </c>
      <c r="T85" s="18">
        <f t="shared" si="105"/>
        <v>2.491909043008711</v>
      </c>
      <c r="U85" s="18">
        <f t="shared" si="106"/>
        <v>3.7737623611636018</v>
      </c>
      <c r="W85" t="str">
        <f t="shared" si="107"/>
        <v>22 Health professionals</v>
      </c>
      <c r="X85" s="18">
        <f t="shared" si="108"/>
        <v>2.1277217851123575</v>
      </c>
      <c r="Y85" s="18">
        <f t="shared" si="108"/>
        <v>-5.0582405908050854</v>
      </c>
      <c r="Z85" s="18">
        <f t="shared" si="108"/>
        <v>2.1510671016531147</v>
      </c>
      <c r="AA85" s="18">
        <f t="shared" si="108"/>
        <v>1.3879834301625094</v>
      </c>
      <c r="AB85" s="18">
        <f t="shared" si="109"/>
        <v>1.6417091698825992</v>
      </c>
      <c r="AD85" s="18">
        <f t="shared" si="110"/>
        <v>1.6417091698825992</v>
      </c>
      <c r="AE85" s="18">
        <f t="shared" si="111"/>
        <v>3.5116670069181177</v>
      </c>
      <c r="AF85" s="18">
        <f t="shared" si="112"/>
        <v>4.5701309637491638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1.8938068503599137</v>
      </c>
      <c r="C86" s="18">
        <f t="shared" si="96"/>
        <v>1.3459739456314956</v>
      </c>
      <c r="D86" s="18">
        <f t="shared" si="96"/>
        <v>1.0332272917921381</v>
      </c>
      <c r="E86" s="18">
        <f t="shared" si="96"/>
        <v>0.9507210516803255</v>
      </c>
      <c r="F86" s="18">
        <f t="shared" si="97"/>
        <v>0.97821564270557104</v>
      </c>
      <c r="H86" s="18">
        <f t="shared" si="98"/>
        <v>0.97821564270557104</v>
      </c>
      <c r="I86" s="18">
        <f t="shared" si="99"/>
        <v>2.971868067795902</v>
      </c>
      <c r="J86" s="18">
        <f t="shared" si="100"/>
        <v>3.6365647127875489</v>
      </c>
      <c r="L86" t="str">
        <f t="shared" si="101"/>
        <v>23 Teaching and other educational professionals</v>
      </c>
      <c r="M86" s="18">
        <f t="shared" si="102"/>
        <v>0.65418650180835147</v>
      </c>
      <c r="N86" s="18">
        <f t="shared" si="102"/>
        <v>-5.5379677788803257</v>
      </c>
      <c r="O86" s="18">
        <f t="shared" si="102"/>
        <v>1.7351054466149041</v>
      </c>
      <c r="P86" s="18">
        <f t="shared" si="102"/>
        <v>0.86290564367843547</v>
      </c>
      <c r="Q86" s="18">
        <f t="shared" si="103"/>
        <v>1.1528048872783581</v>
      </c>
      <c r="S86" s="18">
        <f t="shared" si="104"/>
        <v>1.1528048872783581</v>
      </c>
      <c r="T86" s="18">
        <f t="shared" si="105"/>
        <v>2.6041957360831036</v>
      </c>
      <c r="U86" s="18">
        <f t="shared" si="106"/>
        <v>3.4287680533136022</v>
      </c>
      <c r="W86" t="str">
        <f t="shared" si="107"/>
        <v>23 Teaching and other educational professionals</v>
      </c>
      <c r="X86" s="18">
        <f t="shared" si="108"/>
        <v>2.5594034103735952</v>
      </c>
      <c r="Y86" s="18">
        <f t="shared" si="108"/>
        <v>4.8726964567392894</v>
      </c>
      <c r="Z86" s="18">
        <f t="shared" si="108"/>
        <v>0.70265483197216039</v>
      </c>
      <c r="AA86" s="18">
        <f t="shared" si="108"/>
        <v>0.99311744893362253</v>
      </c>
      <c r="AB86" s="18">
        <f t="shared" si="109"/>
        <v>0.89620360702586943</v>
      </c>
      <c r="AD86" s="18">
        <f t="shared" si="110"/>
        <v>0.89620360702586943</v>
      </c>
      <c r="AE86" s="18">
        <f t="shared" si="111"/>
        <v>3.1355231348932922</v>
      </c>
      <c r="AF86" s="18">
        <f t="shared" si="112"/>
        <v>3.7305206168043004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2.9397536633849253</v>
      </c>
      <c r="C87" s="18">
        <f t="shared" si="96"/>
        <v>9.2952861736417027</v>
      </c>
      <c r="D87" s="18">
        <f t="shared" si="96"/>
        <v>2.4990667787461396</v>
      </c>
      <c r="E87" s="18">
        <f t="shared" si="96"/>
        <v>1.3571868135824339</v>
      </c>
      <c r="F87" s="18">
        <f t="shared" si="97"/>
        <v>1.7363929808476897</v>
      </c>
      <c r="H87" s="18">
        <f t="shared" si="98"/>
        <v>1.7363929808476897</v>
      </c>
      <c r="I87" s="18">
        <f t="shared" si="99"/>
        <v>2.9794185488887237</v>
      </c>
      <c r="J87" s="18">
        <f t="shared" si="100"/>
        <v>4.1787330654460275</v>
      </c>
      <c r="L87" t="str">
        <f t="shared" si="101"/>
        <v>24 Business, media and public service professionals</v>
      </c>
      <c r="M87" s="18">
        <f t="shared" si="102"/>
        <v>1.5293528549660262</v>
      </c>
      <c r="N87" s="18">
        <f t="shared" si="102"/>
        <v>6.6862837305029288</v>
      </c>
      <c r="O87" s="18">
        <f t="shared" si="102"/>
        <v>2.581907390638194</v>
      </c>
      <c r="P87" s="18">
        <f t="shared" si="102"/>
        <v>1.127210034093884</v>
      </c>
      <c r="Q87" s="18">
        <f t="shared" si="103"/>
        <v>1.609802494309176</v>
      </c>
      <c r="S87" s="18">
        <f t="shared" si="104"/>
        <v>1.609802494309176</v>
      </c>
      <c r="T87" s="18">
        <f t="shared" si="105"/>
        <v>2.6699818674359443</v>
      </c>
      <c r="U87" s="18">
        <f t="shared" si="106"/>
        <v>3.8226415228857613</v>
      </c>
      <c r="W87" t="str">
        <f t="shared" si="107"/>
        <v>24 Business, media and public service professionals</v>
      </c>
      <c r="X87" s="18">
        <f t="shared" si="108"/>
        <v>5.0277836419218902</v>
      </c>
      <c r="Y87" s="18">
        <f t="shared" si="108"/>
        <v>12.844604886459443</v>
      </c>
      <c r="Z87" s="18">
        <f t="shared" si="108"/>
        <v>2.3921243997510055</v>
      </c>
      <c r="AA87" s="18">
        <f t="shared" si="108"/>
        <v>1.6488905824703526</v>
      </c>
      <c r="AB87" s="18">
        <f t="shared" si="109"/>
        <v>1.8960338114988762</v>
      </c>
      <c r="AD87" s="18">
        <f t="shared" si="110"/>
        <v>1.8960338114988762</v>
      </c>
      <c r="AE87" s="18">
        <f t="shared" si="111"/>
        <v>3.3591817179825734</v>
      </c>
      <c r="AF87" s="18">
        <f t="shared" si="112"/>
        <v>4.613024771429064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3.4055640429607514</v>
      </c>
      <c r="C88" s="18">
        <f t="shared" si="96"/>
        <v>10.889110318576201</v>
      </c>
      <c r="D88" s="18">
        <f t="shared" si="96"/>
        <v>-2.4417947467083145</v>
      </c>
      <c r="E88" s="18">
        <f t="shared" si="96"/>
        <v>0.7309803497463907</v>
      </c>
      <c r="F88" s="18">
        <f t="shared" si="97"/>
        <v>-0.3379136626144974</v>
      </c>
      <c r="H88" s="18">
        <f t="shared" si="98"/>
        <v>-0.3379136626144974</v>
      </c>
      <c r="I88" s="18">
        <f t="shared" si="99"/>
        <v>2.1435120450477241</v>
      </c>
      <c r="J88" s="18">
        <f t="shared" si="100"/>
        <v>1.8940406369323259</v>
      </c>
      <c r="L88" t="str">
        <f t="shared" si="101"/>
        <v>31 Science, engineering and technology associate professionals</v>
      </c>
      <c r="M88" s="18">
        <f t="shared" si="102"/>
        <v>4.1912212453615094</v>
      </c>
      <c r="N88" s="18">
        <f t="shared" si="102"/>
        <v>5.924060214907545</v>
      </c>
      <c r="O88" s="18">
        <f t="shared" si="102"/>
        <v>-3.8394233260865662</v>
      </c>
      <c r="P88" s="18">
        <f t="shared" si="102"/>
        <v>0.21730893156834963</v>
      </c>
      <c r="Q88" s="18">
        <f t="shared" si="103"/>
        <v>-1.1536028829136513</v>
      </c>
      <c r="S88" s="18">
        <f t="shared" si="104"/>
        <v>-1.1536028829136513</v>
      </c>
      <c r="T88" s="18">
        <f t="shared" si="105"/>
        <v>1.7897469004655164</v>
      </c>
      <c r="U88" s="18">
        <f t="shared" si="106"/>
        <v>0.90741747795730632</v>
      </c>
      <c r="W88" t="str">
        <f t="shared" si="107"/>
        <v>31 Science, engineering and technology associate professionals</v>
      </c>
      <c r="X88" s="18">
        <f t="shared" si="108"/>
        <v>1.2034360087043172</v>
      </c>
      <c r="Y88" s="18">
        <f t="shared" si="108"/>
        <v>25.85949629729658</v>
      </c>
      <c r="Z88" s="18">
        <f t="shared" si="108"/>
        <v>0.78410392824077579</v>
      </c>
      <c r="AA88" s="18">
        <f t="shared" si="108"/>
        <v>1.6956832008069744</v>
      </c>
      <c r="AB88" s="18">
        <f t="shared" si="109"/>
        <v>1.3909109825802846</v>
      </c>
      <c r="AD88" s="18">
        <f t="shared" si="110"/>
        <v>1.3909109825802846</v>
      </c>
      <c r="AE88" s="18">
        <f t="shared" si="111"/>
        <v>2.9711441886550061</v>
      </c>
      <c r="AF88" s="18">
        <f t="shared" si="112"/>
        <v>3.9253902635695281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0.62797583631377663</v>
      </c>
      <c r="C89" s="18">
        <f t="shared" si="96"/>
        <v>0.85849411617513471</v>
      </c>
      <c r="D89" s="18">
        <f t="shared" si="96"/>
        <v>0.79451159050312192</v>
      </c>
      <c r="E89" s="18">
        <f t="shared" si="96"/>
        <v>1.302168456281505</v>
      </c>
      <c r="F89" s="18">
        <f t="shared" si="97"/>
        <v>1.1326660417005918</v>
      </c>
      <c r="H89" s="18">
        <f t="shared" si="98"/>
        <v>1.1326660417005918</v>
      </c>
      <c r="I89" s="18">
        <f t="shared" si="99"/>
        <v>3.2573843784548417</v>
      </c>
      <c r="J89" s="18">
        <f t="shared" si="100"/>
        <v>4.0019593383155527</v>
      </c>
      <c r="L89" t="str">
        <f t="shared" si="101"/>
        <v>32 Health and social care associate professionals</v>
      </c>
      <c r="M89" s="18">
        <f t="shared" si="102"/>
        <v>-2.7576482807926461</v>
      </c>
      <c r="N89" s="18">
        <f t="shared" si="102"/>
        <v>12.482264914811969</v>
      </c>
      <c r="O89" s="18">
        <f t="shared" si="102"/>
        <v>-0.84235403461383473</v>
      </c>
      <c r="P89" s="18">
        <f t="shared" si="102"/>
        <v>1.0890672916832322</v>
      </c>
      <c r="Q89" s="18">
        <f>IF(AND(Q$6-O$6 &lt;&gt; 0,O15&lt;&gt;0,Q15&lt;&gt;0),(EXP(LN(Q15/O15)/(Q$6-O$6))-1)*100,0)</f>
        <v>0.44111587703490329</v>
      </c>
      <c r="S89" s="18">
        <f t="shared" si="104"/>
        <v>0.44111587703490329</v>
      </c>
      <c r="T89" s="18">
        <f t="shared" si="105"/>
        <v>2.6632525645741589</v>
      </c>
      <c r="U89" s="18">
        <f t="shared" si="106"/>
        <v>2.9716053934811804</v>
      </c>
      <c r="W89" t="str">
        <f t="shared" si="107"/>
        <v>32 Health and social care associate professionals</v>
      </c>
      <c r="X89" s="18">
        <f t="shared" si="108"/>
        <v>1.5960781897714105</v>
      </c>
      <c r="Y89" s="18">
        <f t="shared" si="108"/>
        <v>-2.1185334668864741</v>
      </c>
      <c r="Z89" s="18">
        <f t="shared" si="108"/>
        <v>1.2566215336595521</v>
      </c>
      <c r="AA89" s="18">
        <f t="shared" si="108"/>
        <v>1.3579813540108177</v>
      </c>
      <c r="AB89" s="18">
        <f t="shared" si="109"/>
        <v>1.324183478559271</v>
      </c>
      <c r="AD89" s="18">
        <f t="shared" si="110"/>
        <v>1.324183478559271</v>
      </c>
      <c r="AE89" s="18">
        <f t="shared" si="111"/>
        <v>3.4234949885566746</v>
      </c>
      <c r="AF89" s="18">
        <f t="shared" si="112"/>
        <v>4.279802506832997</v>
      </c>
    </row>
    <row r="90" spans="1:32" x14ac:dyDescent="0.2">
      <c r="A90" t="str">
        <f t="shared" si="95"/>
        <v>33 Protective service occupations</v>
      </c>
      <c r="B90" s="18">
        <f t="shared" si="96"/>
        <v>0.13623975843832792</v>
      </c>
      <c r="C90" s="18">
        <f t="shared" si="96"/>
        <v>7.8659834917092386</v>
      </c>
      <c r="D90" s="18">
        <f t="shared" si="96"/>
        <v>3.7143214959352466</v>
      </c>
      <c r="E90" s="18">
        <f t="shared" si="96"/>
        <v>1.3164126853984159</v>
      </c>
      <c r="F90" s="18">
        <f t="shared" si="97"/>
        <v>2.109491408489883</v>
      </c>
      <c r="H90" s="18">
        <f t="shared" si="98"/>
        <v>2.109491408489883</v>
      </c>
      <c r="I90" s="18">
        <f t="shared" si="99"/>
        <v>2.3732188248828168</v>
      </c>
      <c r="J90" s="18">
        <f t="shared" si="100"/>
        <v>3.9552767419541945</v>
      </c>
      <c r="L90" t="str">
        <f t="shared" si="101"/>
        <v>33 Protective service occupations</v>
      </c>
      <c r="M90" s="18">
        <f t="shared" si="102"/>
        <v>-0.73322321787424594</v>
      </c>
      <c r="N90" s="18">
        <f t="shared" si="102"/>
        <v>6.417362750310196</v>
      </c>
      <c r="O90" s="18">
        <f t="shared" si="102"/>
        <v>2.7826591732896588</v>
      </c>
      <c r="P90" s="18">
        <f t="shared" si="102"/>
        <v>0.77253283055080946</v>
      </c>
      <c r="Q90" s="18">
        <f t="shared" si="103"/>
        <v>1.4381685216998674</v>
      </c>
      <c r="S90" s="18">
        <f t="shared" si="104"/>
        <v>1.4381685216998674</v>
      </c>
      <c r="T90" s="18">
        <f t="shared" si="105"/>
        <v>1.8871486826433692</v>
      </c>
      <c r="U90" s="18">
        <f t="shared" si="106"/>
        <v>3.0202191605874118</v>
      </c>
      <c r="W90" t="str">
        <f t="shared" si="107"/>
        <v>33 Protective service occupations</v>
      </c>
      <c r="X90" s="18">
        <f t="shared" si="108"/>
        <v>2.6670301627191417</v>
      </c>
      <c r="Y90" s="18">
        <f t="shared" si="108"/>
        <v>11.743382771507971</v>
      </c>
      <c r="Z90" s="18">
        <f t="shared" si="108"/>
        <v>5.9485263774658126</v>
      </c>
      <c r="AA90" s="18">
        <f t="shared" si="108"/>
        <v>2.4232671405874928</v>
      </c>
      <c r="AB90" s="18">
        <f t="shared" si="109"/>
        <v>3.5851239842096261</v>
      </c>
      <c r="AD90" s="18">
        <f t="shared" si="110"/>
        <v>3.5851239842096261</v>
      </c>
      <c r="AE90" s="18">
        <f t="shared" si="111"/>
        <v>3.4835019651877852</v>
      </c>
      <c r="AF90" s="18">
        <f t="shared" si="112"/>
        <v>5.9137811576961408</v>
      </c>
    </row>
    <row r="91" spans="1:32" x14ac:dyDescent="0.2">
      <c r="A91" t="str">
        <f t="shared" si="95"/>
        <v>34 Culture, media and sports occupations</v>
      </c>
      <c r="B91" s="18">
        <f t="shared" si="96"/>
        <v>0.80187829692632828</v>
      </c>
      <c r="C91" s="18">
        <f t="shared" si="96"/>
        <v>-0.36162607222123277</v>
      </c>
      <c r="D91" s="18">
        <f t="shared" si="96"/>
        <v>0.89151771419855308</v>
      </c>
      <c r="E91" s="18">
        <f t="shared" si="96"/>
        <v>1.4613825361152522</v>
      </c>
      <c r="F91" s="18">
        <f t="shared" si="97"/>
        <v>1.2710708499651391</v>
      </c>
      <c r="H91" s="18">
        <f t="shared" si="98"/>
        <v>1.2710708499651391</v>
      </c>
      <c r="I91" s="18">
        <f t="shared" si="99"/>
        <v>2.8547529658287329</v>
      </c>
      <c r="J91" s="18">
        <f t="shared" si="100"/>
        <v>3.7374248557087597</v>
      </c>
      <c r="L91" t="str">
        <f t="shared" si="101"/>
        <v>34 Culture, media and sports occupations</v>
      </c>
      <c r="M91" s="18">
        <f t="shared" si="102"/>
        <v>-0.84437608963613409</v>
      </c>
      <c r="N91" s="18">
        <f t="shared" si="102"/>
        <v>-8.1138333380620491</v>
      </c>
      <c r="O91" s="18">
        <f t="shared" si="102"/>
        <v>0.83930438547878961</v>
      </c>
      <c r="P91" s="18">
        <f t="shared" si="102"/>
        <v>1.452828834301112</v>
      </c>
      <c r="Q91" s="18">
        <f t="shared" si="103"/>
        <v>1.2479070474818332</v>
      </c>
      <c r="S91" s="18">
        <f t="shared" si="104"/>
        <v>1.2479070474818332</v>
      </c>
      <c r="T91" s="18">
        <f t="shared" si="105"/>
        <v>2.4670580974459178</v>
      </c>
      <c r="U91" s="18">
        <f t="shared" si="106"/>
        <v>3.3772366866908543</v>
      </c>
      <c r="W91" t="str">
        <f t="shared" si="107"/>
        <v>34 Culture, media and sports occupations</v>
      </c>
      <c r="X91" s="18">
        <f t="shared" si="108"/>
        <v>2.3271223189904156</v>
      </c>
      <c r="Y91" s="18">
        <f t="shared" si="108"/>
        <v>6.2769029706039259</v>
      </c>
      <c r="Z91" s="18">
        <f>IF(AND(AA$6-Z$6 &lt;&gt; 0,Z17&lt;&gt;0,AA17&lt;&gt;0),(EXP(LN(AA17/Z17)/(AA$6-Z$6))-1)*100,0)</f>
        <v>0.93010616860846884</v>
      </c>
      <c r="AA91" s="18">
        <f t="shared" si="108"/>
        <v>1.467682981845031</v>
      </c>
      <c r="AB91" s="18">
        <f t="shared" si="109"/>
        <v>1.2881733218753189</v>
      </c>
      <c r="AD91" s="18">
        <f t="shared" si="110"/>
        <v>1.2881733218753189</v>
      </c>
      <c r="AE91" s="18">
        <f t="shared" si="111"/>
        <v>3.1291606717766429</v>
      </c>
      <c r="AF91" s="18">
        <f t="shared" si="112"/>
        <v>3.993253917462436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1.1727264311809149</v>
      </c>
      <c r="C92" s="18">
        <f t="shared" si="96"/>
        <v>5.0041795110705944</v>
      </c>
      <c r="D92" s="18">
        <f t="shared" si="96"/>
        <v>-0.51434270921616454</v>
      </c>
      <c r="E92" s="18">
        <f t="shared" si="96"/>
        <v>0.50959354516713073</v>
      </c>
      <c r="F92" s="18">
        <f t="shared" si="97"/>
        <v>0.16711582267938674</v>
      </c>
      <c r="H92" s="18">
        <f t="shared" si="98"/>
        <v>0.16711582267938674</v>
      </c>
      <c r="I92" s="18">
        <f t="shared" si="99"/>
        <v>2.5297109700662457</v>
      </c>
      <c r="J92" s="18">
        <f t="shared" si="100"/>
        <v>2.6479334508165531</v>
      </c>
      <c r="L92" t="str">
        <f t="shared" si="101"/>
        <v>35 Business and public service associate professionals</v>
      </c>
      <c r="M92" s="18">
        <f t="shared" si="102"/>
        <v>0.35561052228105794</v>
      </c>
      <c r="N92" s="18">
        <f t="shared" si="102"/>
        <v>4.5574366140439082</v>
      </c>
      <c r="O92" s="18">
        <f t="shared" si="102"/>
        <v>-1.3294435665620052</v>
      </c>
      <c r="P92" s="18">
        <f t="shared" si="102"/>
        <v>6.1770330105015425E-2</v>
      </c>
      <c r="Q92" s="18">
        <f t="shared" si="103"/>
        <v>-0.40413359319935171</v>
      </c>
      <c r="S92" s="18">
        <f t="shared" si="104"/>
        <v>-0.40413359319935171</v>
      </c>
      <c r="T92" s="18">
        <f t="shared" si="105"/>
        <v>2.0636156529947547</v>
      </c>
      <c r="U92" s="18">
        <f t="shared" si="106"/>
        <v>1.7622869316621825</v>
      </c>
      <c r="W92" t="str">
        <f t="shared" si="107"/>
        <v>35 Business and public service associate professionals</v>
      </c>
      <c r="X92" s="18">
        <f t="shared" si="108"/>
        <v>2.1485999826199587</v>
      </c>
      <c r="Y92" s="18">
        <f t="shared" si="108"/>
        <v>5.5146231511396859</v>
      </c>
      <c r="Z92" s="18">
        <f t="shared" si="108"/>
        <v>0.37740459835822193</v>
      </c>
      <c r="AA92" s="18">
        <f t="shared" si="108"/>
        <v>0.95668511194948458</v>
      </c>
      <c r="AB92" s="18">
        <f t="shared" si="109"/>
        <v>0.76322110780522312</v>
      </c>
      <c r="AD92" s="18">
        <f t="shared" si="110"/>
        <v>0.76322110780522312</v>
      </c>
      <c r="AE92" s="18">
        <f t="shared" si="111"/>
        <v>3.0239387713202337</v>
      </c>
      <c r="AF92" s="18">
        <f t="shared" si="112"/>
        <v>3.5364224497431707</v>
      </c>
    </row>
    <row r="93" spans="1:32" x14ac:dyDescent="0.2">
      <c r="A93" t="str">
        <f t="shared" si="95"/>
        <v>41 Administrative occupations</v>
      </c>
      <c r="B93" s="18">
        <f t="shared" si="96"/>
        <v>-0.88909318870020737</v>
      </c>
      <c r="C93" s="18">
        <f t="shared" si="96"/>
        <v>5.6070411971360867</v>
      </c>
      <c r="D93" s="18">
        <f t="shared" si="96"/>
        <v>-1.6569548742003004</v>
      </c>
      <c r="E93" s="18">
        <f t="shared" si="96"/>
        <v>-0.53637718120091993</v>
      </c>
      <c r="F93" s="18">
        <f t="shared" si="97"/>
        <v>-0.91131466505343095</v>
      </c>
      <c r="H93" s="18">
        <f t="shared" si="98"/>
        <v>-0.91131466505343095</v>
      </c>
      <c r="I93" s="18">
        <f t="shared" si="99"/>
        <v>2.5509318617005894</v>
      </c>
      <c r="J93" s="18">
        <f t="shared" si="100"/>
        <v>1.9235608010333083</v>
      </c>
      <c r="L93" t="str">
        <f t="shared" si="101"/>
        <v>41 Administrative occupations</v>
      </c>
      <c r="M93" s="18">
        <f t="shared" si="102"/>
        <v>-2.5341448962719282</v>
      </c>
      <c r="N93" s="18">
        <f t="shared" si="102"/>
        <v>20.491116736912041</v>
      </c>
      <c r="O93" s="18">
        <f t="shared" si="102"/>
        <v>-1.2855627204155784</v>
      </c>
      <c r="P93" s="18">
        <f t="shared" si="102"/>
        <v>0.56415940574188195</v>
      </c>
      <c r="Q93" s="18">
        <f t="shared" si="103"/>
        <v>-5.623405440905449E-2</v>
      </c>
      <c r="S93" s="18">
        <f t="shared" si="104"/>
        <v>-5.623405440905449E-2</v>
      </c>
      <c r="T93" s="18">
        <f t="shared" si="105"/>
        <v>2.0498784639662482</v>
      </c>
      <c r="U93" s="18">
        <f t="shared" si="106"/>
        <v>2.0075945711601983</v>
      </c>
      <c r="W93" t="str">
        <f t="shared" si="107"/>
        <v>41 Administrative occupations</v>
      </c>
      <c r="X93" s="18">
        <f t="shared" si="108"/>
        <v>-0.31521337578886977</v>
      </c>
      <c r="Y93" s="18">
        <f t="shared" si="108"/>
        <v>0.6995977204574233</v>
      </c>
      <c r="Z93" s="18">
        <f t="shared" si="108"/>
        <v>-1.8050297940936377</v>
      </c>
      <c r="AA93" s="18">
        <f t="shared" si="108"/>
        <v>-1.0152664342488626</v>
      </c>
      <c r="AB93" s="18">
        <f t="shared" si="109"/>
        <v>-1.2792241448784325</v>
      </c>
      <c r="AD93" s="18">
        <f t="shared" si="110"/>
        <v>-1.2792241448784325</v>
      </c>
      <c r="AE93" s="18">
        <f t="shared" si="111"/>
        <v>2.7395365658970938</v>
      </c>
      <c r="AF93" s="18">
        <f t="shared" si="112"/>
        <v>1.8901398088049026</v>
      </c>
    </row>
    <row r="94" spans="1:32" x14ac:dyDescent="0.2">
      <c r="A94" t="str">
        <f t="shared" si="95"/>
        <v>42 Secretarial and related occupations</v>
      </c>
      <c r="B94" s="18">
        <f t="shared" si="96"/>
        <v>-2.8585692559848663</v>
      </c>
      <c r="C94" s="18">
        <f t="shared" si="96"/>
        <v>-2.1500454535900992</v>
      </c>
      <c r="D94" s="18">
        <f t="shared" si="96"/>
        <v>1.1992937528331415</v>
      </c>
      <c r="E94" s="18">
        <f t="shared" si="96"/>
        <v>-1.0511168295885942</v>
      </c>
      <c r="F94" s="18">
        <f t="shared" si="97"/>
        <v>-0.3065960150967495</v>
      </c>
      <c r="H94" s="18">
        <f t="shared" si="98"/>
        <v>-0.3065960150967495</v>
      </c>
      <c r="I94" s="18">
        <f t="shared" si="99"/>
        <v>2.8741701599533265</v>
      </c>
      <c r="J94" s="18">
        <f t="shared" si="100"/>
        <v>2.669516940382155</v>
      </c>
      <c r="L94" t="str">
        <f t="shared" si="101"/>
        <v>42 Secretarial and related occupations</v>
      </c>
      <c r="M94" s="18">
        <f t="shared" si="102"/>
        <v>-7.2313849677204338</v>
      </c>
      <c r="N94" s="18">
        <f t="shared" si="102"/>
        <v>-7.1448308814843431</v>
      </c>
      <c r="O94" s="18">
        <f t="shared" si="102"/>
        <v>7.3309125034966671</v>
      </c>
      <c r="P94" s="18">
        <f t="shared" si="102"/>
        <v>2.2468671748390401</v>
      </c>
      <c r="Q94" s="18">
        <f t="shared" si="103"/>
        <v>3.9142116915690028</v>
      </c>
      <c r="S94" s="18">
        <f t="shared" si="104"/>
        <v>3.9142116915690028</v>
      </c>
      <c r="T94" s="18">
        <f t="shared" si="105"/>
        <v>2.7353487481683869</v>
      </c>
      <c r="U94" s="18">
        <f t="shared" si="106"/>
        <v>5.641384255881654</v>
      </c>
      <c r="W94" t="str">
        <f t="shared" si="107"/>
        <v>42 Secretarial and related occupations</v>
      </c>
      <c r="X94" s="18">
        <f t="shared" si="108"/>
        <v>-2.3884288139030652</v>
      </c>
      <c r="Y94" s="18">
        <f t="shared" si="108"/>
        <v>-1.6778048194720285</v>
      </c>
      <c r="Z94" s="18">
        <f t="shared" si="108"/>
        <v>0.57362771093012466</v>
      </c>
      <c r="AA94" s="18">
        <f t="shared" si="108"/>
        <v>-1.5361977782712311</v>
      </c>
      <c r="AB94" s="18">
        <f t="shared" si="109"/>
        <v>-0.83788678496571345</v>
      </c>
      <c r="AD94" s="18">
        <f t="shared" si="110"/>
        <v>-0.83788678496571345</v>
      </c>
      <c r="AE94" s="18">
        <f t="shared" si="111"/>
        <v>2.8864388212167302</v>
      </c>
      <c r="AF94" s="18">
        <f t="shared" si="112"/>
        <v>2.3355246249378903</v>
      </c>
    </row>
    <row r="95" spans="1:32" x14ac:dyDescent="0.2">
      <c r="A95" t="str">
        <f t="shared" si="95"/>
        <v>51 Skilled agricultural and related trades</v>
      </c>
      <c r="B95" s="18">
        <f t="shared" si="96"/>
        <v>-1.8178535955722941</v>
      </c>
      <c r="C95" s="18">
        <f t="shared" si="96"/>
        <v>8.4466129633410603</v>
      </c>
      <c r="D95" s="18">
        <f t="shared" si="96"/>
        <v>-7.22202186658083E-2</v>
      </c>
      <c r="E95" s="18">
        <f t="shared" si="96"/>
        <v>0.74462119721481201</v>
      </c>
      <c r="F95" s="18">
        <f t="shared" si="97"/>
        <v>0.47160150546781132</v>
      </c>
      <c r="H95" s="18">
        <f t="shared" si="98"/>
        <v>0.47160150546781132</v>
      </c>
      <c r="I95" s="18">
        <f t="shared" si="99"/>
        <v>2.9435356991422523</v>
      </c>
      <c r="J95" s="18">
        <f t="shared" si="100"/>
        <v>3.2613486237268674</v>
      </c>
      <c r="L95" t="str">
        <f t="shared" si="101"/>
        <v>51 Skilled agricultural and related trades</v>
      </c>
      <c r="M95" s="18">
        <f t="shared" si="102"/>
        <v>-2.5550476602169803</v>
      </c>
      <c r="N95" s="18">
        <f t="shared" si="102"/>
        <v>8.2379427753445977</v>
      </c>
      <c r="O95" s="18">
        <f t="shared" si="102"/>
        <v>-0.19079286412670982</v>
      </c>
      <c r="P95" s="18">
        <f t="shared" si="102"/>
        <v>0.47132956227258216</v>
      </c>
      <c r="Q95" s="18">
        <f t="shared" si="103"/>
        <v>0.25013547116194967</v>
      </c>
      <c r="S95" s="18">
        <f t="shared" si="104"/>
        <v>0.25013547116194967</v>
      </c>
      <c r="T95" s="18">
        <f t="shared" si="105"/>
        <v>2.7839317619325898</v>
      </c>
      <c r="U95" s="18">
        <f t="shared" si="106"/>
        <v>2.955236138033146</v>
      </c>
      <c r="W95" t="str">
        <f t="shared" si="107"/>
        <v>51 Skilled agricultural and related trades</v>
      </c>
      <c r="X95" s="18">
        <f t="shared" si="108"/>
        <v>4.3612110740667287</v>
      </c>
      <c r="Y95" s="18">
        <f t="shared" si="108"/>
        <v>9.9234993296918095</v>
      </c>
      <c r="Z95" s="18">
        <f t="shared" si="108"/>
        <v>0.73888892126052763</v>
      </c>
      <c r="AA95" s="18">
        <f t="shared" si="108"/>
        <v>2.41120207567318</v>
      </c>
      <c r="AB95" s="18">
        <f t="shared" si="109"/>
        <v>1.8507023210321716</v>
      </c>
      <c r="AD95" s="18">
        <f t="shared" si="110"/>
        <v>1.8507023210321716</v>
      </c>
      <c r="AE95" s="18">
        <f t="shared" si="111"/>
        <v>3.9691318934539144</v>
      </c>
      <c r="AF95" s="18">
        <f t="shared" si="112"/>
        <v>5.1024451906300783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-1.1902823647976568</v>
      </c>
      <c r="C96" s="18">
        <f t="shared" si="96"/>
        <v>-9.7885263117630572</v>
      </c>
      <c r="D96" s="18">
        <f t="shared" si="96"/>
        <v>-0.24256164125830981</v>
      </c>
      <c r="E96" s="18">
        <f t="shared" si="96"/>
        <v>-0.25740428585846464</v>
      </c>
      <c r="F96" s="18">
        <f t="shared" si="97"/>
        <v>-0.2524569830521628</v>
      </c>
      <c r="H96" s="18">
        <f t="shared" si="98"/>
        <v>-0.2524569830521628</v>
      </c>
      <c r="I96" s="18">
        <f t="shared" si="99"/>
        <v>2.1594583305123427</v>
      </c>
      <c r="J96" s="18">
        <f t="shared" si="100"/>
        <v>1.9731795278679742</v>
      </c>
      <c r="L96" t="str">
        <f t="shared" si="101"/>
        <v>52 Skilled metal, electrical and electronic trades</v>
      </c>
      <c r="M96" s="18">
        <f t="shared" si="102"/>
        <v>-1.5311514233290691</v>
      </c>
      <c r="N96" s="18">
        <f t="shared" si="102"/>
        <v>-9.4604657841748203</v>
      </c>
      <c r="O96" s="18">
        <f t="shared" si="102"/>
        <v>-0.95482393272929844</v>
      </c>
      <c r="P96" s="18">
        <f t="shared" si="102"/>
        <v>-0.56588515053347388</v>
      </c>
      <c r="Q96" s="18">
        <f t="shared" si="103"/>
        <v>-0.69570081764800396</v>
      </c>
      <c r="S96" s="18">
        <f t="shared" si="104"/>
        <v>-0.69570081764800396</v>
      </c>
      <c r="T96" s="18">
        <f t="shared" si="105"/>
        <v>2.0166695499680865</v>
      </c>
      <c r="U96" s="18">
        <f t="shared" si="106"/>
        <v>1.4973806731425343</v>
      </c>
      <c r="W96" t="str">
        <f t="shared" si="107"/>
        <v>52 Skilled metal, electrical and electronic trades</v>
      </c>
      <c r="X96" s="18">
        <f t="shared" si="108"/>
        <v>13.947076971725192</v>
      </c>
      <c r="Y96" s="18">
        <f t="shared" si="108"/>
        <v>-20.030918979856938</v>
      </c>
      <c r="Z96" s="18">
        <f t="shared" si="108"/>
        <v>17.26017906487083</v>
      </c>
      <c r="AA96" s="18">
        <f t="shared" si="108"/>
        <v>3.6146511056768249</v>
      </c>
      <c r="AB96" s="18">
        <f t="shared" si="109"/>
        <v>7.9769270686548932</v>
      </c>
      <c r="AD96" s="18">
        <f t="shared" si="110"/>
        <v>7.9769270686548932</v>
      </c>
      <c r="AE96" s="18">
        <f t="shared" si="111"/>
        <v>5.9773892602502654</v>
      </c>
      <c r="AF96" s="18">
        <f t="shared" si="112"/>
        <v>10.630094274980983</v>
      </c>
    </row>
    <row r="97" spans="1:32" x14ac:dyDescent="0.2">
      <c r="A97" t="str">
        <f t="shared" si="95"/>
        <v>53 Skilled construction and building trades</v>
      </c>
      <c r="B97" s="18">
        <f t="shared" si="96"/>
        <v>-0.97663521703625911</v>
      </c>
      <c r="C97" s="18">
        <f t="shared" si="96"/>
        <v>-18.85862285492783</v>
      </c>
      <c r="D97" s="18">
        <f t="shared" si="96"/>
        <v>1.8780080207583927</v>
      </c>
      <c r="E97" s="18">
        <f t="shared" si="96"/>
        <v>0.12644568702750991</v>
      </c>
      <c r="F97" s="18">
        <f t="shared" si="97"/>
        <v>0.70692795347044868</v>
      </c>
      <c r="H97" s="18">
        <f t="shared" si="98"/>
        <v>0.70692795347044868</v>
      </c>
      <c r="I97" s="18">
        <f t="shared" si="99"/>
        <v>2.576822442667126</v>
      </c>
      <c r="J97" s="18">
        <f t="shared" si="100"/>
        <v>3.0795610264909401</v>
      </c>
      <c r="L97" t="str">
        <f t="shared" si="101"/>
        <v>53 Skilled construction and building trades</v>
      </c>
      <c r="M97" s="18">
        <f t="shared" si="102"/>
        <v>-1.0610870912915016</v>
      </c>
      <c r="N97" s="18">
        <f t="shared" si="102"/>
        <v>-19.514073197917781</v>
      </c>
      <c r="O97" s="18">
        <f t="shared" si="102"/>
        <v>1.8597961979823996</v>
      </c>
      <c r="P97" s="18">
        <f t="shared" si="102"/>
        <v>7.4257972861957455E-2</v>
      </c>
      <c r="Q97" s="18">
        <f t="shared" si="103"/>
        <v>0.66593229965583589</v>
      </c>
      <c r="S97" s="18">
        <f t="shared" si="104"/>
        <v>0.66593229965583589</v>
      </c>
      <c r="T97" s="18">
        <f t="shared" si="105"/>
        <v>2.5554994470640358</v>
      </c>
      <c r="U97" s="18">
        <f t="shared" si="106"/>
        <v>3.030004870241676</v>
      </c>
      <c r="W97" t="str">
        <f t="shared" si="107"/>
        <v>53 Skilled construction and building trades</v>
      </c>
      <c r="X97" s="18">
        <f t="shared" si="108"/>
        <v>4.8944667279341658</v>
      </c>
      <c r="Y97" s="18">
        <f t="shared" si="108"/>
        <v>20.594956556786602</v>
      </c>
      <c r="Z97" s="18">
        <f t="shared" si="108"/>
        <v>2.5990952247470389</v>
      </c>
      <c r="AA97" s="18">
        <f t="shared" si="108"/>
        <v>1.9812904258247999</v>
      </c>
      <c r="AB97" s="18">
        <f t="shared" si="109"/>
        <v>2.1868109000355407</v>
      </c>
      <c r="AD97" s="18">
        <f t="shared" si="110"/>
        <v>2.1868109000355407</v>
      </c>
      <c r="AE97" s="18">
        <f t="shared" si="111"/>
        <v>3.3859511208601312</v>
      </c>
      <c r="AF97" s="18">
        <f t="shared" si="112"/>
        <v>4.8375112774156959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-1.5397336618861335</v>
      </c>
      <c r="C98" s="18">
        <f t="shared" si="96"/>
        <v>-2.4293799010187911</v>
      </c>
      <c r="D98" s="18">
        <f t="shared" si="96"/>
        <v>0.17020892206505156</v>
      </c>
      <c r="E98" s="18">
        <f t="shared" si="96"/>
        <v>-0.39025680486971526</v>
      </c>
      <c r="F98" s="18">
        <f t="shared" si="97"/>
        <v>-0.20378419637873124</v>
      </c>
      <c r="H98" s="18">
        <f t="shared" si="98"/>
        <v>-0.20378419637873124</v>
      </c>
      <c r="I98" s="18">
        <f t="shared" si="99"/>
        <v>2.4642334313033532</v>
      </c>
      <c r="J98" s="18">
        <f t="shared" si="100"/>
        <v>2.319938903681007</v>
      </c>
      <c r="L98" t="str">
        <f t="shared" si="101"/>
        <v>54 Textiles, printing and other skilled trades</v>
      </c>
      <c r="M98" s="18">
        <f t="shared" si="102"/>
        <v>-2.0915881081817966</v>
      </c>
      <c r="N98" s="18">
        <f t="shared" si="102"/>
        <v>-9.8746589529526752</v>
      </c>
      <c r="O98" s="18">
        <f t="shared" si="102"/>
        <v>-0.2540226075709584</v>
      </c>
      <c r="P98" s="18">
        <f t="shared" si="102"/>
        <v>-0.53316849370562691</v>
      </c>
      <c r="Q98" s="18">
        <f t="shared" si="103"/>
        <v>-0.44020677410151476</v>
      </c>
      <c r="S98" s="18">
        <f t="shared" si="104"/>
        <v>-0.44020677410151476</v>
      </c>
      <c r="T98" s="18">
        <f t="shared" si="105"/>
        <v>1.7943135333415405</v>
      </c>
      <c r="U98" s="18">
        <f t="shared" si="106"/>
        <v>1.4536387877737367</v>
      </c>
      <c r="W98" t="str">
        <f t="shared" si="107"/>
        <v>54 Textiles, printing and other skilled trades</v>
      </c>
      <c r="X98" s="18">
        <f t="shared" si="108"/>
        <v>-0.73521294877739729</v>
      </c>
      <c r="Y98" s="18">
        <f t="shared" si="108"/>
        <v>8.0579526982410101</v>
      </c>
      <c r="Z98" s="18">
        <f t="shared" si="108"/>
        <v>0.65959891772813251</v>
      </c>
      <c r="AA98" s="18">
        <f t="shared" si="108"/>
        <v>-0.23201037037893224</v>
      </c>
      <c r="AB98" s="18">
        <f t="shared" si="109"/>
        <v>6.4311744411682525E-2</v>
      </c>
      <c r="AD98" s="18">
        <f t="shared" si="110"/>
        <v>6.4311744411682525E-2</v>
      </c>
      <c r="AE98" s="18">
        <f t="shared" si="111"/>
        <v>3.1801565348859917</v>
      </c>
      <c r="AF98" s="18">
        <f t="shared" si="112"/>
        <v>3.2217164815951271</v>
      </c>
    </row>
    <row r="99" spans="1:32" x14ac:dyDescent="0.2">
      <c r="A99" t="str">
        <f t="shared" si="95"/>
        <v>61 Caring personal service occupations</v>
      </c>
      <c r="B99" s="18">
        <f t="shared" si="96"/>
        <v>-1.2242316867705383</v>
      </c>
      <c r="C99" s="18">
        <f t="shared" si="96"/>
        <v>-4.2365630387978577</v>
      </c>
      <c r="D99" s="18">
        <f t="shared" si="96"/>
        <v>1.8406325805964796</v>
      </c>
      <c r="E99" s="18">
        <f t="shared" si="96"/>
        <v>0.9897525448024691</v>
      </c>
      <c r="F99" s="18">
        <f t="shared" si="97"/>
        <v>1.2725863741116061</v>
      </c>
      <c r="H99" s="18">
        <f t="shared" si="98"/>
        <v>1.2725863741116061</v>
      </c>
      <c r="I99" s="18">
        <f t="shared" si="99"/>
        <v>3.3189347060220475</v>
      </c>
      <c r="J99" s="18">
        <f t="shared" si="100"/>
        <v>4.1518283846284199</v>
      </c>
      <c r="L99" t="str">
        <f t="shared" si="101"/>
        <v>61 Caring personal service occupations</v>
      </c>
      <c r="M99" s="18">
        <f t="shared" si="102"/>
        <v>-2.4322667128389819</v>
      </c>
      <c r="N99" s="18">
        <f t="shared" si="102"/>
        <v>0.51615876312012254</v>
      </c>
      <c r="O99" s="18">
        <f t="shared" si="102"/>
        <v>4.5539573985138304</v>
      </c>
      <c r="P99" s="18">
        <f t="shared" si="102"/>
        <v>1.8717806109261881</v>
      </c>
      <c r="Q99" s="18">
        <f t="shared" si="103"/>
        <v>2.7581057929748631</v>
      </c>
      <c r="S99" s="18">
        <f t="shared" si="104"/>
        <v>2.7581057929748631</v>
      </c>
      <c r="T99" s="18">
        <f t="shared" si="105"/>
        <v>3.0854959939303761</v>
      </c>
      <c r="U99" s="18">
        <f t="shared" si="106"/>
        <v>5.0085070771878737</v>
      </c>
      <c r="W99" t="str">
        <f t="shared" si="107"/>
        <v>61 Caring personal service occupations</v>
      </c>
      <c r="X99" s="18">
        <f t="shared" si="108"/>
        <v>-1.0927115722138336</v>
      </c>
      <c r="Y99" s="18">
        <f t="shared" si="108"/>
        <v>-4.7366081951455978</v>
      </c>
      <c r="Z99" s="18">
        <f t="shared" si="108"/>
        <v>1.5209314666016382</v>
      </c>
      <c r="AA99" s="18">
        <f t="shared" si="108"/>
        <v>0.87111879967800565</v>
      </c>
      <c r="AB99" s="18">
        <f t="shared" si="109"/>
        <v>1.0872595573682808</v>
      </c>
      <c r="AD99" s="18">
        <f t="shared" si="110"/>
        <v>1.0872595573682808</v>
      </c>
      <c r="AE99" s="18">
        <f t="shared" si="111"/>
        <v>3.3443997464478681</v>
      </c>
      <c r="AF99" s="18">
        <f t="shared" si="112"/>
        <v>4.0503604039683339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2.3988827012427993</v>
      </c>
      <c r="C100" s="18">
        <f t="shared" si="96"/>
        <v>-11.37471326040399</v>
      </c>
      <c r="D100" s="18">
        <f t="shared" si="96"/>
        <v>1.5666769000630687</v>
      </c>
      <c r="E100" s="18">
        <f t="shared" si="96"/>
        <v>0.88137091978586213</v>
      </c>
      <c r="F100" s="18">
        <f t="shared" si="97"/>
        <v>1.1092909219772018</v>
      </c>
      <c r="H100" s="18">
        <f t="shared" si="98"/>
        <v>1.1092909219772018</v>
      </c>
      <c r="I100" s="18">
        <f t="shared" si="99"/>
        <v>3.0405598874222228</v>
      </c>
      <c r="J100" s="18">
        <f t="shared" si="100"/>
        <v>3.7899676085481282</v>
      </c>
      <c r="L100" t="str">
        <f t="shared" si="101"/>
        <v>62 Leisure, travel and related personal service occupations</v>
      </c>
      <c r="M100" s="18">
        <f t="shared" si="102"/>
        <v>3.5866074531564873</v>
      </c>
      <c r="N100" s="18">
        <f t="shared" si="102"/>
        <v>-0.98293051600507608</v>
      </c>
      <c r="O100" s="18">
        <f t="shared" si="102"/>
        <v>1.3746704116625263</v>
      </c>
      <c r="P100" s="18">
        <f t="shared" si="102"/>
        <v>1.2521610786147663</v>
      </c>
      <c r="Q100" s="18">
        <f t="shared" si="103"/>
        <v>1.2929810641040929</v>
      </c>
      <c r="S100" s="18">
        <f t="shared" si="104"/>
        <v>1.2929810641040929</v>
      </c>
      <c r="T100" s="18">
        <f t="shared" si="105"/>
        <v>2.6660320599693588</v>
      </c>
      <c r="U100" s="18">
        <f t="shared" si="106"/>
        <v>3.5862515863147371</v>
      </c>
      <c r="W100" t="str">
        <f t="shared" si="107"/>
        <v>62 Leisure, travel and related personal service occupations</v>
      </c>
      <c r="X100" s="18">
        <f t="shared" si="108"/>
        <v>1.9671819663085177</v>
      </c>
      <c r="Y100" s="18">
        <f t="shared" si="108"/>
        <v>-15.303276676719978</v>
      </c>
      <c r="Z100" s="18">
        <f t="shared" si="108"/>
        <v>1.6510762841565274</v>
      </c>
      <c r="AA100" s="18">
        <f t="shared" si="108"/>
        <v>0.71579305530844461</v>
      </c>
      <c r="AB100" s="18">
        <f t="shared" si="109"/>
        <v>1.0265940377312877</v>
      </c>
      <c r="AD100" s="18">
        <f t="shared" si="110"/>
        <v>1.0265940377312877</v>
      </c>
      <c r="AE100" s="18">
        <f t="shared" si="111"/>
        <v>3.2001988854407415</v>
      </c>
      <c r="AF100" s="18">
        <f t="shared" si="112"/>
        <v>3.8782486736205657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-4.9379488577955382</v>
      </c>
      <c r="C101" s="18">
        <f t="shared" si="96"/>
        <v>33.808846246312015</v>
      </c>
      <c r="D101" s="18">
        <f t="shared" si="96"/>
        <v>-4.9526494541895065</v>
      </c>
      <c r="E101" s="18">
        <f t="shared" si="96"/>
        <v>0.34361025798874678</v>
      </c>
      <c r="F101" s="18">
        <f t="shared" si="97"/>
        <v>-1.4538141153571105</v>
      </c>
      <c r="H101" s="18">
        <f t="shared" si="98"/>
        <v>-1.4538141153571105</v>
      </c>
      <c r="I101" s="18">
        <f t="shared" si="99"/>
        <v>2.1542297500299235</v>
      </c>
      <c r="J101" s="18">
        <f t="shared" si="100"/>
        <v>1.1066852862414711</v>
      </c>
      <c r="L101" t="str">
        <f t="shared" si="101"/>
        <v>63 Community and civil enforcement occupations</v>
      </c>
      <c r="M101" s="18">
        <f t="shared" si="102"/>
        <v>-8.5947747553761662</v>
      </c>
      <c r="N101" s="18">
        <f t="shared" si="102"/>
        <v>57.549498958485557</v>
      </c>
      <c r="O101" s="18">
        <f t="shared" si="102"/>
        <v>-8.9897123472501441</v>
      </c>
      <c r="P101" s="18">
        <f t="shared" si="102"/>
        <v>0.83657267437142746</v>
      </c>
      <c r="Q101" s="18">
        <f t="shared" si="103"/>
        <v>-2.5514129705305755</v>
      </c>
      <c r="S101" s="18">
        <f t="shared" si="104"/>
        <v>-2.5514129705305755</v>
      </c>
      <c r="T101" s="18">
        <f t="shared" si="105"/>
        <v>1.5782975895065832</v>
      </c>
      <c r="U101" s="18">
        <f t="shared" si="106"/>
        <v>-0.38762867345087937</v>
      </c>
      <c r="W101" t="str">
        <f t="shared" si="107"/>
        <v>63 Community and civil enforcement occupations</v>
      </c>
      <c r="X101" s="18">
        <f t="shared" si="108"/>
        <v>5.1445838982185466</v>
      </c>
      <c r="Y101" s="18">
        <f t="shared" si="108"/>
        <v>-12.563071912041512</v>
      </c>
      <c r="Z101" s="18">
        <f t="shared" si="108"/>
        <v>5.5217598146102498</v>
      </c>
      <c r="AA101" s="18">
        <f t="shared" si="108"/>
        <v>-0.53692636271152061</v>
      </c>
      <c r="AB101" s="18">
        <f t="shared" si="109"/>
        <v>1.4429629659516996</v>
      </c>
      <c r="AD101" s="18">
        <f t="shared" si="110"/>
        <v>1.4429629659516996</v>
      </c>
      <c r="AE101" s="18">
        <f t="shared" si="111"/>
        <v>3.8826535454510092</v>
      </c>
      <c r="AF101" s="18">
        <f t="shared" si="112"/>
        <v>4.7657600168310221</v>
      </c>
    </row>
    <row r="102" spans="1:32" x14ac:dyDescent="0.2">
      <c r="A102" t="str">
        <f t="shared" si="95"/>
        <v>71 Sales occupations</v>
      </c>
      <c r="B102" s="18">
        <f t="shared" si="96"/>
        <v>-1.4448978608098018</v>
      </c>
      <c r="C102" s="18">
        <f t="shared" si="96"/>
        <v>0.23497127962979203</v>
      </c>
      <c r="D102" s="18">
        <f t="shared" si="96"/>
        <v>-1.2269615334353556</v>
      </c>
      <c r="E102" s="18">
        <f t="shared" si="96"/>
        <v>-0.52627796429979279</v>
      </c>
      <c r="F102" s="18">
        <f t="shared" si="97"/>
        <v>-0.76038970453511379</v>
      </c>
      <c r="H102" s="18">
        <f t="shared" si="98"/>
        <v>-0.76038970453511379</v>
      </c>
      <c r="I102" s="18">
        <f t="shared" si="99"/>
        <v>2.4220087974622828</v>
      </c>
      <c r="J102" s="18">
        <f t="shared" si="100"/>
        <v>1.8869857284851577</v>
      </c>
      <c r="L102" t="str">
        <f t="shared" si="101"/>
        <v>71 Sales occupations</v>
      </c>
      <c r="M102" s="18">
        <f t="shared" si="102"/>
        <v>-0.61862214366892321</v>
      </c>
      <c r="N102" s="18">
        <f t="shared" si="102"/>
        <v>0.9775341808133664</v>
      </c>
      <c r="O102" s="18">
        <f t="shared" si="102"/>
        <v>-1.0347646725631043</v>
      </c>
      <c r="P102" s="18">
        <f t="shared" si="102"/>
        <v>-0.13359672324060323</v>
      </c>
      <c r="Q102" s="18">
        <f t="shared" si="103"/>
        <v>-0.43489414126951509</v>
      </c>
      <c r="S102" s="18">
        <f t="shared" si="104"/>
        <v>-0.43489414126951509</v>
      </c>
      <c r="T102" s="18">
        <f t="shared" si="105"/>
        <v>1.8556405400946385</v>
      </c>
      <c r="U102" s="18">
        <f t="shared" si="106"/>
        <v>1.5219438018213127</v>
      </c>
      <c r="W102" t="str">
        <f t="shared" si="107"/>
        <v>71 Sales occupations</v>
      </c>
      <c r="X102" s="18">
        <f t="shared" si="108"/>
        <v>-1.9483489392803199</v>
      </c>
      <c r="Y102" s="18">
        <f t="shared" si="108"/>
        <v>-0.23295667308462775</v>
      </c>
      <c r="Z102" s="18">
        <f t="shared" si="108"/>
        <v>-1.3503301529973033</v>
      </c>
      <c r="AA102" s="18">
        <f t="shared" si="108"/>
        <v>-0.78841636060213993</v>
      </c>
      <c r="AB102" s="18">
        <f t="shared" si="109"/>
        <v>-0.97607569306883413</v>
      </c>
      <c r="AD102" s="18">
        <f t="shared" si="110"/>
        <v>-0.97607569306883413</v>
      </c>
      <c r="AE102" s="18">
        <f t="shared" si="111"/>
        <v>2.7615890561445644</v>
      </c>
      <c r="AF102" s="18">
        <f t="shared" si="112"/>
        <v>2.110591401059736</v>
      </c>
    </row>
    <row r="103" spans="1:32" x14ac:dyDescent="0.2">
      <c r="A103" t="str">
        <f t="shared" si="95"/>
        <v>72 Customer service occupations</v>
      </c>
      <c r="B103" s="18">
        <f t="shared" si="96"/>
        <v>2.3941943723077896</v>
      </c>
      <c r="C103" s="18">
        <f t="shared" si="96"/>
        <v>5.5873564309509627</v>
      </c>
      <c r="D103" s="18">
        <f t="shared" si="96"/>
        <v>5.2415137578256665</v>
      </c>
      <c r="E103" s="18">
        <f t="shared" si="96"/>
        <v>1.4296949162207362</v>
      </c>
      <c r="F103" s="18">
        <f t="shared" si="97"/>
        <v>2.6847085691315442</v>
      </c>
      <c r="H103" s="18">
        <f t="shared" si="98"/>
        <v>2.6847085691315442</v>
      </c>
      <c r="I103" s="18">
        <f t="shared" si="99"/>
        <v>3.2295844480399127</v>
      </c>
      <c r="J103" s="18">
        <f t="shared" si="100"/>
        <v>5.0666884381613819</v>
      </c>
      <c r="L103" t="str">
        <f t="shared" si="101"/>
        <v>72 Customer service occupations</v>
      </c>
      <c r="M103" s="18">
        <f t="shared" si="102"/>
        <v>-1.895253297275612</v>
      </c>
      <c r="N103" s="18">
        <f t="shared" si="102"/>
        <v>19.063825396030509</v>
      </c>
      <c r="O103" s="18">
        <f t="shared" si="102"/>
        <v>6.6181551671279149</v>
      </c>
      <c r="P103" s="18">
        <f t="shared" si="102"/>
        <v>1.8215882219250412</v>
      </c>
      <c r="Q103" s="18">
        <f t="shared" si="103"/>
        <v>3.3959749061919231</v>
      </c>
      <c r="S103" s="18">
        <f t="shared" si="104"/>
        <v>3.3959749061919231</v>
      </c>
      <c r="T103" s="18">
        <f t="shared" si="105"/>
        <v>2.732163166508017</v>
      </c>
      <c r="U103" s="18">
        <f t="shared" si="106"/>
        <v>5.2308716326032734</v>
      </c>
      <c r="W103" t="str">
        <f t="shared" si="107"/>
        <v>72 Customer service occupations</v>
      </c>
      <c r="X103" s="18">
        <f t="shared" si="108"/>
        <v>4.9065464441866657</v>
      </c>
      <c r="Y103" s="18">
        <f t="shared" si="108"/>
        <v>-1.0828047797709961</v>
      </c>
      <c r="Z103" s="18">
        <f t="shared" si="108"/>
        <v>4.3858311496281832</v>
      </c>
      <c r="AA103" s="18">
        <f t="shared" si="108"/>
        <v>1.162461679807425</v>
      </c>
      <c r="AB103" s="18">
        <f t="shared" si="109"/>
        <v>2.2257040796734184</v>
      </c>
      <c r="AD103" s="18">
        <f t="shared" si="110"/>
        <v>2.2257040796734184</v>
      </c>
      <c r="AE103" s="18">
        <f t="shared" si="111"/>
        <v>3.5107131117348978</v>
      </c>
      <c r="AF103" s="18">
        <f t="shared" si="112"/>
        <v>4.967140607334608</v>
      </c>
    </row>
    <row r="104" spans="1:32" x14ac:dyDescent="0.2">
      <c r="A104" t="str">
        <f t="shared" si="95"/>
        <v>81 Process, plant and machine operatives</v>
      </c>
      <c r="B104" s="18">
        <f t="shared" si="96"/>
        <v>-1.5084795490758141</v>
      </c>
      <c r="C104" s="18">
        <f t="shared" si="96"/>
        <v>-11.348862708136354</v>
      </c>
      <c r="D104" s="18">
        <f t="shared" si="96"/>
        <v>3.7276266077599596</v>
      </c>
      <c r="E104" s="18">
        <f t="shared" si="96"/>
        <v>-5.7855179318411221E-2</v>
      </c>
      <c r="F104" s="18">
        <f t="shared" si="97"/>
        <v>1.1883677852390084</v>
      </c>
      <c r="H104" s="18">
        <f t="shared" si="98"/>
        <v>1.1883677852390084</v>
      </c>
      <c r="I104" s="18">
        <f t="shared" si="99"/>
        <v>2.526605142656102</v>
      </c>
      <c r="J104" s="18">
        <f t="shared" si="100"/>
        <v>3.3857520854231327</v>
      </c>
      <c r="L104" t="str">
        <f t="shared" si="101"/>
        <v>81 Process, plant and machine operatives</v>
      </c>
      <c r="M104" s="18">
        <f t="shared" si="102"/>
        <v>-2.2943577504329071</v>
      </c>
      <c r="N104" s="18">
        <f t="shared" si="102"/>
        <v>-11.099118394259044</v>
      </c>
      <c r="O104" s="18">
        <f t="shared" si="102"/>
        <v>3.2837128625568202</v>
      </c>
      <c r="P104" s="18">
        <f t="shared" si="102"/>
        <v>-0.43562563495751494</v>
      </c>
      <c r="Q104" s="18">
        <f t="shared" si="103"/>
        <v>0.78902870115944435</v>
      </c>
      <c r="S104" s="18">
        <f t="shared" si="104"/>
        <v>0.78902870115944435</v>
      </c>
      <c r="T104" s="18">
        <f t="shared" si="105"/>
        <v>2.2836295748632995</v>
      </c>
      <c r="U104" s="18">
        <f t="shared" si="106"/>
        <v>2.8677558672590031</v>
      </c>
      <c r="W104" t="str">
        <f t="shared" si="107"/>
        <v>81 Process, plant and machine operatives</v>
      </c>
      <c r="X104" s="18">
        <f t="shared" si="108"/>
        <v>1.4527725176728845</v>
      </c>
      <c r="Y104" s="18">
        <f t="shared" si="108"/>
        <v>-12.20585278197095</v>
      </c>
      <c r="Z104" s="18">
        <f t="shared" si="108"/>
        <v>5.2137606374192069</v>
      </c>
      <c r="AA104" s="18">
        <f t="shared" si="108"/>
        <v>1.0605506296316181</v>
      </c>
      <c r="AB104" s="18">
        <f t="shared" si="109"/>
        <v>2.4264108379634663</v>
      </c>
      <c r="AD104" s="18">
        <f t="shared" si="110"/>
        <v>2.4264108379634663</v>
      </c>
      <c r="AE104" s="18">
        <f t="shared" si="111"/>
        <v>3.313321084079246</v>
      </c>
      <c r="AF104" s="18">
        <f t="shared" si="112"/>
        <v>4.9474285799568918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1.2678569615512947</v>
      </c>
      <c r="C105" s="18">
        <f t="shared" si="96"/>
        <v>-9.9458303926524554</v>
      </c>
      <c r="D105" s="18">
        <f t="shared" si="96"/>
        <v>1.2574975300061908</v>
      </c>
      <c r="E105" s="18">
        <f t="shared" si="96"/>
        <v>0.23033535139258543</v>
      </c>
      <c r="F105" s="18">
        <f t="shared" si="97"/>
        <v>0.57155976075535797</v>
      </c>
      <c r="H105" s="18">
        <f t="shared" si="98"/>
        <v>0.57155976075535797</v>
      </c>
      <c r="I105" s="18">
        <f t="shared" si="99"/>
        <v>3.0335687732508054</v>
      </c>
      <c r="J105" s="18">
        <f t="shared" si="100"/>
        <v>3.4150959293278493</v>
      </c>
      <c r="L105" t="str">
        <f t="shared" si="101"/>
        <v>82 Transport and mobile machine drivers and operatives</v>
      </c>
      <c r="M105" s="18">
        <f t="shared" si="102"/>
        <v>1.0640555010943187</v>
      </c>
      <c r="N105" s="18">
        <f t="shared" si="102"/>
        <v>-9.9993260005316049</v>
      </c>
      <c r="O105" s="18">
        <f t="shared" si="102"/>
        <v>0.70381987153795844</v>
      </c>
      <c r="P105" s="18">
        <f t="shared" si="102"/>
        <v>7.7018296967468203E-2</v>
      </c>
      <c r="Q105" s="18">
        <f t="shared" si="103"/>
        <v>0.28551746900209451</v>
      </c>
      <c r="S105" s="18">
        <f t="shared" si="104"/>
        <v>0.28551746900209451</v>
      </c>
      <c r="T105" s="18">
        <f t="shared" si="105"/>
        <v>2.9017814417543031</v>
      </c>
      <c r="U105" s="18">
        <f t="shared" si="106"/>
        <v>3.0944066047797314</v>
      </c>
      <c r="W105" t="str">
        <f t="shared" si="107"/>
        <v>82 Transport and mobile machine drivers and operatives</v>
      </c>
      <c r="X105" s="18">
        <f t="shared" si="108"/>
        <v>3.6575510858868343</v>
      </c>
      <c r="Y105" s="18">
        <f t="shared" si="108"/>
        <v>-9.3568658649612395</v>
      </c>
      <c r="Z105" s="18">
        <f t="shared" si="108"/>
        <v>6.6406164577797133</v>
      </c>
      <c r="AA105" s="18">
        <f t="shared" si="108"/>
        <v>1.4152459695637498</v>
      </c>
      <c r="AB105" s="18">
        <f t="shared" si="109"/>
        <v>3.1279491351152044</v>
      </c>
      <c r="AD105" s="18">
        <f t="shared" si="110"/>
        <v>3.1279491351152044</v>
      </c>
      <c r="AE105" s="18">
        <f t="shared" si="111"/>
        <v>4.3389983058642168</v>
      </c>
      <c r="AF105" s="18">
        <f t="shared" si="112"/>
        <v>6.2372414832845058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-3.5777905174207425</v>
      </c>
      <c r="C106" s="18">
        <f t="shared" si="96"/>
        <v>-10.09946934127629</v>
      </c>
      <c r="D106" s="18">
        <f t="shared" si="96"/>
        <v>-2.3996794251559206</v>
      </c>
      <c r="E106" s="18">
        <f t="shared" si="96"/>
        <v>-4.8951308104649982E-2</v>
      </c>
      <c r="F106" s="18">
        <f t="shared" si="97"/>
        <v>-0.8387518122129678</v>
      </c>
      <c r="H106" s="18">
        <f t="shared" si="98"/>
        <v>-0.8387518122129678</v>
      </c>
      <c r="I106" s="18">
        <f t="shared" si="99"/>
        <v>2.0229714484073069</v>
      </c>
      <c r="J106" s="18">
        <f t="shared" si="100"/>
        <v>1.3991857771194605</v>
      </c>
      <c r="L106" t="str">
        <f t="shared" si="101"/>
        <v>91 Elementary trades and related occupations</v>
      </c>
      <c r="M106" s="18">
        <f t="shared" si="102"/>
        <v>-3.7093683346785533</v>
      </c>
      <c r="N106" s="18">
        <f t="shared" si="102"/>
        <v>-8.6509774289159189</v>
      </c>
      <c r="O106" s="18">
        <f t="shared" si="102"/>
        <v>-2.6799588353522807</v>
      </c>
      <c r="P106" s="18">
        <f t="shared" si="102"/>
        <v>-4.0258946151794373E-2</v>
      </c>
      <c r="Q106" s="18">
        <f t="shared" si="103"/>
        <v>-0.92801993832468677</v>
      </c>
      <c r="S106" s="18">
        <f t="shared" si="104"/>
        <v>-0.92801993832468677</v>
      </c>
      <c r="T106" s="18">
        <f t="shared" si="105"/>
        <v>1.6853402776566551</v>
      </c>
      <c r="U106" s="18">
        <f t="shared" si="106"/>
        <v>0.96182084899705256</v>
      </c>
      <c r="W106" t="str">
        <f t="shared" si="107"/>
        <v>91 Elementary trades and related occupations</v>
      </c>
      <c r="X106" s="18">
        <f t="shared" si="108"/>
        <v>-3.2012966395141285</v>
      </c>
      <c r="Y106" s="18">
        <f t="shared" si="108"/>
        <v>-14.190014309024956</v>
      </c>
      <c r="Z106" s="18">
        <f t="shared" si="108"/>
        <v>-1.5759261105470435</v>
      </c>
      <c r="AA106" s="18">
        <f t="shared" si="108"/>
        <v>-7.3687183316928362E-2</v>
      </c>
      <c r="AB106" s="18">
        <f t="shared" si="109"/>
        <v>-0.57696398012280214</v>
      </c>
      <c r="AD106" s="18">
        <f t="shared" si="110"/>
        <v>-0.57696398012280214</v>
      </c>
      <c r="AE106" s="18">
        <f t="shared" si="111"/>
        <v>2.9530474771213955</v>
      </c>
      <c r="AF106" s="18">
        <f t="shared" si="112"/>
        <v>2.5747075684781295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5.6956687754805557E-2</v>
      </c>
      <c r="C107" s="18">
        <f t="shared" si="96"/>
        <v>-5.9400031740024506</v>
      </c>
      <c r="D107" s="18">
        <f t="shared" si="96"/>
        <v>1.1130387346310222</v>
      </c>
      <c r="E107" s="18">
        <f t="shared" si="96"/>
        <v>-0.29554635486475078</v>
      </c>
      <c r="F107" s="18">
        <f t="shared" si="97"/>
        <v>0.17178809707321108</v>
      </c>
      <c r="H107" s="18">
        <f t="shared" si="98"/>
        <v>0.17178809707321108</v>
      </c>
      <c r="I107" s="18">
        <f t="shared" si="99"/>
        <v>2.7502319284307353</v>
      </c>
      <c r="J107" s="18">
        <f t="shared" si="100"/>
        <v>2.8682014865403005</v>
      </c>
      <c r="L107" t="str">
        <f t="shared" si="101"/>
        <v>92 Elementary administration and service occupations</v>
      </c>
      <c r="M107" s="18">
        <f t="shared" si="102"/>
        <v>-2.4370981575565387</v>
      </c>
      <c r="N107" s="18">
        <f t="shared" si="102"/>
        <v>1.1750523128793766</v>
      </c>
      <c r="O107" s="18">
        <f t="shared" si="102"/>
        <v>1.6860173705756543</v>
      </c>
      <c r="P107" s="18">
        <f t="shared" si="102"/>
        <v>-0.55201022223978491</v>
      </c>
      <c r="Q107" s="18">
        <f t="shared" si="103"/>
        <v>0.18847172028220172</v>
      </c>
      <c r="S107" s="18">
        <f t="shared" si="104"/>
        <v>0.18847172028220172</v>
      </c>
      <c r="T107" s="18">
        <f t="shared" si="105"/>
        <v>2.3375757876064718</v>
      </c>
      <c r="U107" s="18">
        <f t="shared" si="106"/>
        <v>2.4744815103447504</v>
      </c>
      <c r="W107" t="str">
        <f t="shared" si="107"/>
        <v>92 Elementary administration and service occupations</v>
      </c>
      <c r="X107" s="18">
        <f t="shared" si="108"/>
        <v>2.3410589675342042</v>
      </c>
      <c r="Y107" s="18">
        <f t="shared" si="108"/>
        <v>-11.721498615758907</v>
      </c>
      <c r="Z107" s="18">
        <f t="shared" si="108"/>
        <v>0.56749803991746894</v>
      </c>
      <c r="AA107" s="18">
        <f t="shared" si="108"/>
        <v>-4.8793983691963749E-2</v>
      </c>
      <c r="AB107" s="18">
        <f t="shared" si="109"/>
        <v>0.1562159076196501</v>
      </c>
      <c r="AD107" s="18">
        <f t="shared" si="110"/>
        <v>0.1562159076196501</v>
      </c>
      <c r="AE107" s="18">
        <f t="shared" si="111"/>
        <v>3.114721143703103</v>
      </c>
      <c r="AF107" s="18">
        <f t="shared" si="112"/>
        <v>3.2168101046949227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0.4627205958001479</v>
      </c>
      <c r="C109" s="26">
        <f>IF(AND(D$6-C$6 &lt;&gt; 0,C35&lt;&gt;0,D35&lt;&gt;0),(EXP(LN(D35/C35)/(D$6-C$6))-1)*100,0)</f>
        <v>-0.82073252592768098</v>
      </c>
      <c r="D109" s="26">
        <f>IF(AND(E$6-D$6 &lt;&gt; 0,D35&lt;&gt;0,E35&lt;&gt;0),(EXP(LN(E35/D35)/(E$6-D$6))-1)*100,0)</f>
        <v>0.80750600951531304</v>
      </c>
      <c r="E109" s="26">
        <f>IF(AND(F$6-E$6 &lt;&gt; 0,E35&lt;&gt;0,F35&lt;&gt;0),(EXP(LN(F35/E35)/(F$6-E$6))-1)*100,0)</f>
        <v>0.56917873885600212</v>
      </c>
      <c r="F109" s="26">
        <f t="shared" ref="F109" si="113">IF(AND(F$6-D$6 &lt;&gt; 0,D35&lt;&gt;0,F35&lt;&gt;0),(EXP(LN(F35/D35)/(F$6-D$6))-1)*100,0)</f>
        <v>0.64855849109186625</v>
      </c>
      <c r="H109" s="26">
        <f t="shared" ref="H109" si="114">IF($F$6-$D$6 &lt;&gt; 0,(EXP(LN(1+(H72/100))/($F$6-$D$6))-1)*100,0)</f>
        <v>0.64855849109186625</v>
      </c>
      <c r="I109" s="26">
        <f>IF(D35&gt;0,((1+(I35/D35))^(1/($F$6-$D$6))-1)*100,0)</f>
        <v>2.7882443068531826</v>
      </c>
      <c r="J109" s="26">
        <f t="shared" ref="J109" si="115">IF($F$6-$D$6 &lt;&gt; 0,(EXP(LN(1+(J72/100))/($F$6-$D$6))-1)*100,0)</f>
        <v>3.2362315560045429</v>
      </c>
      <c r="L109" s="24" t="str">
        <f>L35</f>
        <v>All occupations</v>
      </c>
      <c r="M109" s="26">
        <f>IF(AND(N$6-M$6 &lt;&gt; 0,M35&lt;&gt;0,N35&lt;&gt;0),(EXP(LN(N35/M35)/(N$6-M$6))-1)*100,0)</f>
        <v>-0.15486153686057325</v>
      </c>
      <c r="N109" s="26">
        <f>IF(AND(O$6-N$6 &lt;&gt; 0,N35&lt;&gt;0,O35&lt;&gt;0),(EXP(LN(O35/N35)/(O$6-N$6))-1)*100,0)</f>
        <v>-1.257259376801112</v>
      </c>
      <c r="O109" s="26">
        <f>IF(AND(P$6-O$6 &lt;&gt; 0,O35&lt;&gt;0,P35&lt;&gt;0),(EXP(LN(P35/O35)/(P$6-O$6))-1)*100,0)</f>
        <v>0.67980237714417857</v>
      </c>
      <c r="P109" s="26">
        <f>IF(AND(Q$6-P$6 &lt;&gt; 0,P35&lt;&gt;0,Q35&lt;&gt;0),(EXP(LN(Q35/P35)/(Q$6-P$6))-1)*100,0)</f>
        <v>0.48406920509171947</v>
      </c>
      <c r="Q109" s="26">
        <f t="shared" ref="Q109" si="116">IF(AND(Q$6-O$6 &lt;&gt; 0,O35&lt;&gt;0,Q35&lt;&gt;0),(EXP(LN(Q35/O35)/(Q$6-O$6))-1)*100,0)</f>
        <v>0.54927127832280487</v>
      </c>
      <c r="S109" s="26">
        <f t="shared" ref="S109" si="117">IF($F$6-$D$6 &lt;&gt; 0,(EXP(LN(1+(S72/100))/($F$6-$D$6))-1)*100,0)</f>
        <v>0.54927127832280487</v>
      </c>
      <c r="T109" s="26">
        <f t="shared" ref="T109" si="118">IF(O35&gt;0,((1+(T35/O35))^(1/($F$6-$D$6))-1)*100,0)</f>
        <v>2.3749919352803017</v>
      </c>
      <c r="U109" s="26">
        <f t="shared" ref="U109" si="119">IF($F$6-$D$6 &lt;&gt; 0,(EXP(LN(1+(U72/100))/($F$6-$D$6))-1)*100,0)</f>
        <v>2.7748754657884289</v>
      </c>
      <c r="W109" s="24" t="str">
        <f>W35</f>
        <v>All occupations</v>
      </c>
      <c r="X109" s="26">
        <f>IF(AND(Y$6-X$6 &lt;&gt; 0,X35&lt;&gt;0,Y35&lt;&gt;0),(EXP(LN(Y35/X35)/(Y$6-X$6))-1)*100,0)</f>
        <v>1.1219348475506097</v>
      </c>
      <c r="Y109" s="26">
        <f>IF(AND(Z$6-Y$6 &lt;&gt; 0,Y35&lt;&gt;0,Z35&lt;&gt;0),(EXP(LN(Z35/Y35)/(Z$6-Y$6))-1)*100,0)</f>
        <v>-0.36934661480978459</v>
      </c>
      <c r="Z109" s="26">
        <f>IF(AND(AA$6-Z$6 &lt;&gt; 0,Z35&lt;&gt;0,AA35&lt;&gt;0),(EXP(LN(AA35/Z35)/(AA$6-Z$6))-1)*100,0)</f>
        <v>0.93771178802841693</v>
      </c>
      <c r="AA109" s="26">
        <f>IF(AND(AB$6-AA$6 &lt;&gt; 0,AA35&lt;&gt;0,AB35&lt;&gt;0),(EXP(LN(AB35/AA35)/(AB$6-AA$6))-1)*100,0)</f>
        <v>0.65463764770776756</v>
      </c>
      <c r="AB109" s="26">
        <f t="shared" ref="AB109" si="120">IF(AND(AB$6-Z$6 &lt;&gt; 0,Z35&lt;&gt;0,AB35&lt;&gt;0),(EXP(LN(AB35/Z35)/(AB$6-Z$6))-1)*100,0)</f>
        <v>0.74890737707800081</v>
      </c>
      <c r="AD109" s="26">
        <f t="shared" ref="AD109" si="121">IF($F$6-$D$6 &lt;&gt; 0,(EXP(LN(1+(AD72/100))/($F$6-$D$6))-1)*100,0)</f>
        <v>0.74890737707800081</v>
      </c>
      <c r="AE109" s="26">
        <f t="shared" ref="AE109" si="122">IF(Z35&gt;0,((1+(AE35/Z35))^(1/($F$6-$D$6))-1)*100,0)</f>
        <v>3.1889215430535245</v>
      </c>
      <c r="AF109" s="26">
        <f t="shared" ref="AF109" si="123">IF($F$6-$D$6 &lt;&gt; 0,(EXP(LN(1+(AF72/100))/($F$6-$D$6))-1)*100,0)</f>
        <v>3.6808731945040529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Heart of the South-West (Continued)</v>
      </c>
      <c r="L112" s="19" t="str">
        <f>CONCATENATE(L$1," (Continued)")</f>
        <v>Occupation Table 2.1  Males: Employment Change by Occupation (SOC 2020) and Replacement Demand, 2015-2035, Heart of the South-West (Continued)</v>
      </c>
      <c r="W112" s="19" t="str">
        <f>CONCATENATE(W$1," (Continued)")</f>
        <v>Occupation Table 2.2  Females: Employment Change by Occupation (SOC 2020) and Replacement Demand, 2015-2035, Heart of the South-West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8.6194519323388761</v>
      </c>
      <c r="C119" s="27">
        <f t="shared" si="125"/>
        <v>2.3219527189068003</v>
      </c>
      <c r="D119" s="27">
        <f t="shared" si="125"/>
        <v>-4.0663001699076489</v>
      </c>
      <c r="E119" s="27">
        <f t="shared" si="125"/>
        <v>6.425906209808538</v>
      </c>
      <c r="F119" s="27">
        <f t="shared" ref="F119:F144" si="126">F8-D8</f>
        <v>2.3596060399008891</v>
      </c>
      <c r="L119" t="str">
        <f t="shared" ref="L119:L144" si="127">L8</f>
        <v>11 Corporate managers and directors</v>
      </c>
      <c r="M119" s="27">
        <f t="shared" ref="M119:P144" si="128">N8-M8</f>
        <v>3.9720395929663894</v>
      </c>
      <c r="N119" s="27">
        <f t="shared" si="128"/>
        <v>0.88065176647513965</v>
      </c>
      <c r="O119" s="27">
        <f t="shared" si="128"/>
        <v>-3.7541521157064679</v>
      </c>
      <c r="P119" s="27">
        <f t="shared" si="128"/>
        <v>2.6767157564989077</v>
      </c>
      <c r="Q119" s="27">
        <f t="shared" ref="Q119:Q144" si="129">Q8-O8</f>
        <v>-1.0774363592075602</v>
      </c>
      <c r="W119" t="str">
        <f t="shared" ref="W119:W144" si="130">W8</f>
        <v>11 Corporate managers and directors</v>
      </c>
      <c r="X119" s="27">
        <f t="shared" ref="X119:AA144" si="131">Y8-X8</f>
        <v>4.6474123393723783</v>
      </c>
      <c r="Y119" s="27">
        <f t="shared" si="131"/>
        <v>1.4413009524316784</v>
      </c>
      <c r="Z119" s="27">
        <f t="shared" si="131"/>
        <v>-0.31214805420125202</v>
      </c>
      <c r="AA119" s="27">
        <f t="shared" si="131"/>
        <v>3.7491904533096374</v>
      </c>
      <c r="AB119" s="27">
        <f t="shared" ref="AB119:AB144" si="132">AB8-Z8</f>
        <v>3.4370423991083854</v>
      </c>
    </row>
    <row r="120" spans="1:28" x14ac:dyDescent="0.2">
      <c r="A120" t="str">
        <f t="shared" si="124"/>
        <v>12 Other managers and proprietors</v>
      </c>
      <c r="B120" s="27">
        <f t="shared" si="125"/>
        <v>2.5248343635266011</v>
      </c>
      <c r="C120" s="27">
        <f t="shared" si="125"/>
        <v>0.59545749312923846</v>
      </c>
      <c r="D120" s="27">
        <f t="shared" si="125"/>
        <v>8.2447453694423203</v>
      </c>
      <c r="E120" s="27">
        <f t="shared" si="125"/>
        <v>6.424364693262774</v>
      </c>
      <c r="F120" s="27">
        <f t="shared" si="126"/>
        <v>14.669110062705094</v>
      </c>
      <c r="L120" t="str">
        <f t="shared" si="127"/>
        <v>12 Other managers and proprietors</v>
      </c>
      <c r="M120" s="27">
        <f t="shared" si="128"/>
        <v>1.4357287820875904</v>
      </c>
      <c r="N120" s="27">
        <f t="shared" si="128"/>
        <v>-0.59960218390371978</v>
      </c>
      <c r="O120" s="27">
        <f t="shared" si="128"/>
        <v>5.6393262473986532</v>
      </c>
      <c r="P120" s="27">
        <f t="shared" si="128"/>
        <v>4.4911527506976263</v>
      </c>
      <c r="Q120" s="27">
        <f t="shared" si="129"/>
        <v>10.130478998096279</v>
      </c>
      <c r="W120" t="str">
        <f t="shared" si="130"/>
        <v>12 Other managers and proprietors</v>
      </c>
      <c r="X120" s="27">
        <f t="shared" si="131"/>
        <v>1.0891055814389929</v>
      </c>
      <c r="Y120" s="27">
        <f t="shared" si="131"/>
        <v>1.195059677033008</v>
      </c>
      <c r="Z120" s="27">
        <f t="shared" si="131"/>
        <v>2.6054191220435943</v>
      </c>
      <c r="AA120" s="27">
        <f t="shared" si="131"/>
        <v>1.9332119425651797</v>
      </c>
      <c r="AB120" s="27">
        <f t="shared" si="132"/>
        <v>4.538631064608774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4.3787850082562798</v>
      </c>
      <c r="C121" s="27">
        <f t="shared" si="125"/>
        <v>2.0252480972338844</v>
      </c>
      <c r="D121" s="27">
        <f t="shared" si="125"/>
        <v>3.1602103282812521</v>
      </c>
      <c r="E121" s="27">
        <f t="shared" si="125"/>
        <v>6.6528529268017067</v>
      </c>
      <c r="F121" s="27">
        <f t="shared" si="126"/>
        <v>9.8130632550829588</v>
      </c>
      <c r="L121" t="str">
        <f t="shared" si="127"/>
        <v>21 Science, research, engineering and technology professionals</v>
      </c>
      <c r="M121" s="27">
        <f t="shared" si="128"/>
        <v>3.6274469558099014</v>
      </c>
      <c r="N121" s="27">
        <f t="shared" si="128"/>
        <v>0.13807395325420657</v>
      </c>
      <c r="O121" s="27">
        <f t="shared" si="128"/>
        <v>1.0525053519695007</v>
      </c>
      <c r="P121" s="27">
        <f t="shared" si="128"/>
        <v>3.9977420804566464</v>
      </c>
      <c r="Q121" s="27">
        <f t="shared" si="129"/>
        <v>5.050247432426147</v>
      </c>
      <c r="W121" t="str">
        <f t="shared" si="130"/>
        <v>21 Science, research, engineering and technology professionals</v>
      </c>
      <c r="X121" s="27">
        <f t="shared" si="131"/>
        <v>0.75133805244621144</v>
      </c>
      <c r="Y121" s="27">
        <f t="shared" si="131"/>
        <v>1.8871741439798697</v>
      </c>
      <c r="Z121" s="27">
        <f t="shared" si="131"/>
        <v>2.1077049763116555</v>
      </c>
      <c r="AA121" s="27">
        <f t="shared" si="131"/>
        <v>2.6551108463450372</v>
      </c>
      <c r="AB121" s="27">
        <f t="shared" si="132"/>
        <v>4.7628158226566928</v>
      </c>
    </row>
    <row r="122" spans="1:28" x14ac:dyDescent="0.2">
      <c r="A122" t="str">
        <f t="shared" si="124"/>
        <v>22 Health professionals</v>
      </c>
      <c r="B122" s="27">
        <f t="shared" si="125"/>
        <v>2.7682537545284021</v>
      </c>
      <c r="C122" s="27">
        <f t="shared" si="125"/>
        <v>-0.36489102690217123</v>
      </c>
      <c r="D122" s="27">
        <f t="shared" si="125"/>
        <v>4.7889788785491447</v>
      </c>
      <c r="E122" s="27">
        <f t="shared" si="125"/>
        <v>7.22316897033987</v>
      </c>
      <c r="F122" s="27">
        <f t="shared" si="126"/>
        <v>12.012147848889015</v>
      </c>
      <c r="L122" t="str">
        <f t="shared" si="127"/>
        <v>22 Health professionals</v>
      </c>
      <c r="M122" s="27">
        <f t="shared" si="128"/>
        <v>0.18302586897745066</v>
      </c>
      <c r="N122" s="27">
        <f t="shared" si="128"/>
        <v>1.2541665040688343</v>
      </c>
      <c r="O122" s="27">
        <f t="shared" si="128"/>
        <v>1.3768412033351201</v>
      </c>
      <c r="P122" s="27">
        <f t="shared" si="128"/>
        <v>2.2274451774303952</v>
      </c>
      <c r="Q122" s="27">
        <f t="shared" si="129"/>
        <v>3.6042863807655152</v>
      </c>
      <c r="W122" t="str">
        <f t="shared" si="130"/>
        <v>22 Health professionals</v>
      </c>
      <c r="X122" s="27">
        <f t="shared" si="131"/>
        <v>2.5852278855508963</v>
      </c>
      <c r="Y122" s="27">
        <f t="shared" si="131"/>
        <v>-1.6190575309709985</v>
      </c>
      <c r="Z122" s="27">
        <f t="shared" si="131"/>
        <v>3.4121376752140904</v>
      </c>
      <c r="AA122" s="27">
        <f t="shared" si="131"/>
        <v>4.9957237929094163</v>
      </c>
      <c r="AB122" s="27">
        <f t="shared" si="132"/>
        <v>8.4078614681235067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3.2590085368459469</v>
      </c>
      <c r="C123" s="27">
        <f t="shared" si="125"/>
        <v>0.60673690837787575</v>
      </c>
      <c r="D123" s="27">
        <f t="shared" si="125"/>
        <v>2.4094087032425549</v>
      </c>
      <c r="E123" s="27">
        <f t="shared" si="125"/>
        <v>4.7730644888799461</v>
      </c>
      <c r="F123" s="27">
        <f t="shared" si="126"/>
        <v>7.1824731921225009</v>
      </c>
      <c r="L123" t="str">
        <f t="shared" si="127"/>
        <v>23 Teaching and other educational professionals</v>
      </c>
      <c r="M123" s="27">
        <f t="shared" si="128"/>
        <v>0.39314260776543009</v>
      </c>
      <c r="N123" s="27">
        <f t="shared" si="128"/>
        <v>-0.84568190039131785</v>
      </c>
      <c r="O123" s="27">
        <f t="shared" si="128"/>
        <v>1.2956269087133823</v>
      </c>
      <c r="P123" s="27">
        <f t="shared" si="128"/>
        <v>1.4104421700429324</v>
      </c>
      <c r="Q123" s="27">
        <f t="shared" si="129"/>
        <v>2.7060690787563146</v>
      </c>
      <c r="W123" t="str">
        <f t="shared" si="130"/>
        <v>23 Teaching and other educational professionals</v>
      </c>
      <c r="X123" s="27">
        <f t="shared" si="131"/>
        <v>2.8658659290805915</v>
      </c>
      <c r="Y123" s="27">
        <f t="shared" si="131"/>
        <v>1.4524188087691705</v>
      </c>
      <c r="Z123" s="27">
        <f t="shared" si="131"/>
        <v>1.1137817945291104</v>
      </c>
      <c r="AA123" s="27">
        <f t="shared" si="131"/>
        <v>3.3626223188369906</v>
      </c>
      <c r="AB123" s="27">
        <f t="shared" si="132"/>
        <v>4.476404113366101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5.5372420565357174</v>
      </c>
      <c r="C124" s="27">
        <f t="shared" si="125"/>
        <v>4.7034368610624924</v>
      </c>
      <c r="D124" s="27">
        <f t="shared" si="125"/>
        <v>7.2645086186311545</v>
      </c>
      <c r="E124" s="27">
        <f t="shared" si="125"/>
        <v>9.0295092291828922</v>
      </c>
      <c r="F124" s="27">
        <f t="shared" si="126"/>
        <v>16.294017847814047</v>
      </c>
      <c r="L124" t="str">
        <f t="shared" si="127"/>
        <v>24 Business, media and public service professionals</v>
      </c>
      <c r="M124" s="27">
        <f t="shared" si="128"/>
        <v>1.7178545513884664</v>
      </c>
      <c r="N124" s="27">
        <f t="shared" si="128"/>
        <v>1.9499344876232598</v>
      </c>
      <c r="O124" s="27">
        <f t="shared" si="128"/>
        <v>4.2293943489297092</v>
      </c>
      <c r="P124" s="27">
        <f t="shared" si="128"/>
        <v>4.1921197387719857</v>
      </c>
      <c r="Q124" s="27">
        <f t="shared" si="129"/>
        <v>8.421514087701695</v>
      </c>
      <c r="W124" t="str">
        <f t="shared" si="130"/>
        <v>24 Business, media and public service professionals</v>
      </c>
      <c r="X124" s="27">
        <f t="shared" si="131"/>
        <v>3.8193875051472936</v>
      </c>
      <c r="Y124" s="27">
        <f t="shared" si="131"/>
        <v>2.7535023734391757</v>
      </c>
      <c r="Z124" s="27">
        <f t="shared" si="131"/>
        <v>3.0351142697013671</v>
      </c>
      <c r="AA124" s="27">
        <f t="shared" si="131"/>
        <v>4.8373894904111232</v>
      </c>
      <c r="AB124" s="27">
        <f t="shared" si="132"/>
        <v>7.8725037601124903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1.8502887795712315</v>
      </c>
      <c r="C125" s="27">
        <f t="shared" si="125"/>
        <v>1.6070828945194489</v>
      </c>
      <c r="D125" s="27">
        <f t="shared" si="125"/>
        <v>-1.9028603558067392</v>
      </c>
      <c r="E125" s="27">
        <f t="shared" si="125"/>
        <v>1.092668166192011</v>
      </c>
      <c r="F125" s="27">
        <f t="shared" si="126"/>
        <v>-0.81019218961472816</v>
      </c>
      <c r="L125" t="str">
        <f t="shared" si="127"/>
        <v>31 Science, engineering and technology associate professionals</v>
      </c>
      <c r="M125" s="27">
        <f t="shared" si="128"/>
        <v>1.6785464034351918</v>
      </c>
      <c r="N125" s="27">
        <f t="shared" si="128"/>
        <v>0.65655725208666205</v>
      </c>
      <c r="O125" s="27">
        <f t="shared" si="128"/>
        <v>-2.0871003749653791</v>
      </c>
      <c r="P125" s="27">
        <f t="shared" si="128"/>
        <v>0.21181728008141398</v>
      </c>
      <c r="Q125" s="27">
        <f t="shared" si="129"/>
        <v>-1.8752830948839652</v>
      </c>
      <c r="W125" t="str">
        <f t="shared" si="130"/>
        <v>31 Science, engineering and technology associate professionals</v>
      </c>
      <c r="X125" s="27">
        <f t="shared" si="131"/>
        <v>0.17174237613602505</v>
      </c>
      <c r="Y125" s="27">
        <f t="shared" si="131"/>
        <v>0.9505256424328139</v>
      </c>
      <c r="Z125" s="27">
        <f t="shared" si="131"/>
        <v>0.1842400191586222</v>
      </c>
      <c r="AA125" s="27">
        <f t="shared" si="131"/>
        <v>0.88085088611060236</v>
      </c>
      <c r="AB125" s="27">
        <f t="shared" si="132"/>
        <v>1.0650909052692246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0.45139162166057289</v>
      </c>
      <c r="C126" s="27">
        <f t="shared" si="125"/>
        <v>0.15670184047646529</v>
      </c>
      <c r="D126" s="27">
        <f t="shared" si="125"/>
        <v>0.74305414836942418</v>
      </c>
      <c r="E126" s="27">
        <f t="shared" si="125"/>
        <v>2.6453613521101396</v>
      </c>
      <c r="F126" s="27">
        <f t="shared" si="126"/>
        <v>3.3884155004795637</v>
      </c>
      <c r="L126" t="str">
        <f t="shared" si="127"/>
        <v>32 Health and social care associate professionals</v>
      </c>
      <c r="M126" s="27">
        <f t="shared" si="128"/>
        <v>-0.44046914635560919</v>
      </c>
      <c r="N126" s="27">
        <f t="shared" si="128"/>
        <v>0.46455423589003919</v>
      </c>
      <c r="O126" s="27">
        <f t="shared" si="128"/>
        <v>-0.17337051488185207</v>
      </c>
      <c r="P126" s="27">
        <f t="shared" si="128"/>
        <v>0.45908368259488608</v>
      </c>
      <c r="Q126" s="27">
        <f t="shared" si="129"/>
        <v>0.28571316771303401</v>
      </c>
      <c r="W126" t="str">
        <f t="shared" si="130"/>
        <v>32 Health and social care associate professionals</v>
      </c>
      <c r="X126" s="27">
        <f t="shared" si="131"/>
        <v>0.89186076801617276</v>
      </c>
      <c r="Y126" s="27">
        <f t="shared" si="131"/>
        <v>-0.30785239541359566</v>
      </c>
      <c r="Z126" s="27">
        <f t="shared" si="131"/>
        <v>0.91642466325133221</v>
      </c>
      <c r="AA126" s="27">
        <f t="shared" si="131"/>
        <v>2.1862776695152295</v>
      </c>
      <c r="AB126" s="27">
        <f t="shared" si="132"/>
        <v>3.1027023327665617</v>
      </c>
    </row>
    <row r="127" spans="1:28" x14ac:dyDescent="0.2">
      <c r="A127" t="str">
        <f t="shared" si="124"/>
        <v>33 Protective service occupations</v>
      </c>
      <c r="B127" s="27">
        <f t="shared" si="125"/>
        <v>3.5677673968408818E-2</v>
      </c>
      <c r="C127" s="27">
        <f t="shared" si="125"/>
        <v>0.51672967292766536</v>
      </c>
      <c r="D127" s="27">
        <f t="shared" si="125"/>
        <v>1.4174224528810058</v>
      </c>
      <c r="E127" s="27">
        <f t="shared" si="125"/>
        <v>1.1880810730691547</v>
      </c>
      <c r="F127" s="27">
        <f t="shared" si="126"/>
        <v>2.6055035259501604</v>
      </c>
      <c r="L127" t="str">
        <f t="shared" si="127"/>
        <v>33 Protective service occupations</v>
      </c>
      <c r="M127" s="27">
        <f t="shared" si="128"/>
        <v>-0.14287268306024092</v>
      </c>
      <c r="N127" s="27">
        <f t="shared" si="128"/>
        <v>0.3069055134680756</v>
      </c>
      <c r="O127" s="27">
        <f t="shared" si="128"/>
        <v>0.7486130907623707</v>
      </c>
      <c r="P127" s="27">
        <f t="shared" si="128"/>
        <v>0.46700621517297503</v>
      </c>
      <c r="Q127" s="27">
        <f t="shared" si="129"/>
        <v>1.2156193059353457</v>
      </c>
      <c r="W127" t="str">
        <f t="shared" si="130"/>
        <v>33 Protective service occupations</v>
      </c>
      <c r="X127" s="27">
        <f t="shared" si="131"/>
        <v>0.17855035702863664</v>
      </c>
      <c r="Y127" s="27">
        <f t="shared" si="131"/>
        <v>0.20982415945958932</v>
      </c>
      <c r="Z127" s="27">
        <f t="shared" si="131"/>
        <v>0.66880936211864683</v>
      </c>
      <c r="AA127" s="27">
        <f t="shared" si="131"/>
        <v>0.72107485789616277</v>
      </c>
      <c r="AB127" s="27">
        <f t="shared" si="132"/>
        <v>1.3898842200148096</v>
      </c>
    </row>
    <row r="128" spans="1:28" x14ac:dyDescent="0.2">
      <c r="A128" t="str">
        <f t="shared" si="124"/>
        <v>34 Culture, media and sports occupations</v>
      </c>
      <c r="B128" s="27">
        <f t="shared" si="125"/>
        <v>0.56430739657698581</v>
      </c>
      <c r="C128" s="27">
        <f t="shared" si="125"/>
        <v>-6.4902477257867019E-2</v>
      </c>
      <c r="D128" s="27">
        <f t="shared" si="125"/>
        <v>0.81146851595934066</v>
      </c>
      <c r="E128" s="27">
        <f t="shared" si="125"/>
        <v>2.9187430185152614</v>
      </c>
      <c r="F128" s="27">
        <f t="shared" si="126"/>
        <v>3.7302115344746021</v>
      </c>
      <c r="L128" t="str">
        <f t="shared" si="127"/>
        <v>34 Culture, media and sports occupations</v>
      </c>
      <c r="M128" s="27">
        <f t="shared" si="128"/>
        <v>-0.28563566921019223</v>
      </c>
      <c r="N128" s="27">
        <f t="shared" si="128"/>
        <v>-0.67176359814424202</v>
      </c>
      <c r="O128" s="27">
        <f t="shared" si="128"/>
        <v>0.32465345885440389</v>
      </c>
      <c r="P128" s="27">
        <f t="shared" si="128"/>
        <v>1.230737797845598</v>
      </c>
      <c r="Q128" s="27">
        <f t="shared" si="129"/>
        <v>1.5553912567000019</v>
      </c>
      <c r="W128" t="str">
        <f t="shared" si="130"/>
        <v>34 Culture, media and sports occupations</v>
      </c>
      <c r="X128" s="27">
        <f t="shared" si="131"/>
        <v>0.84994306578716383</v>
      </c>
      <c r="Y128" s="27">
        <f t="shared" si="131"/>
        <v>0.60686112088638033</v>
      </c>
      <c r="Z128" s="27">
        <f t="shared" si="131"/>
        <v>0.4868150571049501</v>
      </c>
      <c r="AA128" s="27">
        <f t="shared" si="131"/>
        <v>1.6880052206696465</v>
      </c>
      <c r="AB128" s="27">
        <f t="shared" si="132"/>
        <v>2.1748202777745966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2.1742801771147739</v>
      </c>
      <c r="C129" s="27">
        <f t="shared" si="125"/>
        <v>2.3878850688908955</v>
      </c>
      <c r="D129" s="27">
        <f t="shared" si="125"/>
        <v>-1.2753876683752736</v>
      </c>
      <c r="E129" s="27">
        <f t="shared" si="125"/>
        <v>2.546205909866984</v>
      </c>
      <c r="F129" s="27">
        <f t="shared" si="126"/>
        <v>1.2708182414917104</v>
      </c>
      <c r="L129" t="str">
        <f t="shared" si="127"/>
        <v>35 Business and public service associate professionals</v>
      </c>
      <c r="M129" s="27">
        <f t="shared" si="128"/>
        <v>0.35876959163953259</v>
      </c>
      <c r="N129" s="27">
        <f t="shared" si="128"/>
        <v>1.1597179844815599</v>
      </c>
      <c r="O129" s="27">
        <f t="shared" si="128"/>
        <v>-1.7221839446813973</v>
      </c>
      <c r="P129" s="27">
        <f t="shared" si="128"/>
        <v>0.15413880750279318</v>
      </c>
      <c r="Q129" s="27">
        <f t="shared" si="129"/>
        <v>-1.5680451371786042</v>
      </c>
      <c r="W129" t="str">
        <f t="shared" si="130"/>
        <v>35 Business and public service associate professionals</v>
      </c>
      <c r="X129" s="27">
        <f t="shared" si="131"/>
        <v>1.8155105854752023</v>
      </c>
      <c r="Y129" s="27">
        <f t="shared" si="131"/>
        <v>1.2281670844093853</v>
      </c>
      <c r="Z129" s="27">
        <f t="shared" si="131"/>
        <v>0.44679627630610597</v>
      </c>
      <c r="AA129" s="27">
        <f t="shared" si="131"/>
        <v>2.3920671023642122</v>
      </c>
      <c r="AB129" s="27">
        <f t="shared" si="132"/>
        <v>2.8388633786703181</v>
      </c>
    </row>
    <row r="130" spans="1:28" x14ac:dyDescent="0.2">
      <c r="A130" t="str">
        <f t="shared" si="124"/>
        <v>41 Administrative occupations</v>
      </c>
      <c r="B130" s="27">
        <f t="shared" si="125"/>
        <v>-2.3984333018602513</v>
      </c>
      <c r="C130" s="27">
        <f t="shared" si="125"/>
        <v>3.6977376386567897</v>
      </c>
      <c r="D130" s="27">
        <f t="shared" si="125"/>
        <v>-5.5819307616856264</v>
      </c>
      <c r="E130" s="27">
        <f t="shared" si="125"/>
        <v>-3.3544770386761797</v>
      </c>
      <c r="F130" s="27">
        <f t="shared" si="126"/>
        <v>-8.9364078003618062</v>
      </c>
      <c r="L130" t="str">
        <f t="shared" si="127"/>
        <v>41 Administrative occupations</v>
      </c>
      <c r="M130" s="27">
        <f t="shared" si="128"/>
        <v>-1.768143601523839</v>
      </c>
      <c r="N130" s="27">
        <f t="shared" si="128"/>
        <v>3.3507664050919317</v>
      </c>
      <c r="O130" s="27">
        <f t="shared" si="128"/>
        <v>-1.2343288586694428</v>
      </c>
      <c r="P130" s="27">
        <f t="shared" si="128"/>
        <v>1.0687840896169867</v>
      </c>
      <c r="Q130" s="27">
        <f t="shared" si="129"/>
        <v>-0.16554476905245608</v>
      </c>
      <c r="W130" t="str">
        <f t="shared" si="130"/>
        <v>41 Administrative occupations</v>
      </c>
      <c r="X130" s="27">
        <f t="shared" si="131"/>
        <v>-0.63028970033631992</v>
      </c>
      <c r="Y130" s="27">
        <f t="shared" si="131"/>
        <v>0.34697123356482962</v>
      </c>
      <c r="Z130" s="27">
        <f t="shared" si="131"/>
        <v>-4.3476019030160771</v>
      </c>
      <c r="AA130" s="27">
        <f t="shared" si="131"/>
        <v>-4.4232611282932339</v>
      </c>
      <c r="AB130" s="27">
        <f t="shared" si="132"/>
        <v>-8.770863031309311</v>
      </c>
    </row>
    <row r="131" spans="1:28" x14ac:dyDescent="0.2">
      <c r="A131" t="str">
        <f t="shared" si="124"/>
        <v>42 Secretarial and related occupations</v>
      </c>
      <c r="B131" s="27">
        <f t="shared" si="125"/>
        <v>-1.9904068271044295</v>
      </c>
      <c r="C131" s="27">
        <f t="shared" si="125"/>
        <v>-0.34790745862824224</v>
      </c>
      <c r="D131" s="27">
        <f t="shared" si="125"/>
        <v>0.97249860594280335</v>
      </c>
      <c r="E131" s="27">
        <f t="shared" si="125"/>
        <v>-1.6852493603566909</v>
      </c>
      <c r="F131" s="27">
        <f t="shared" si="126"/>
        <v>-0.71275075441388758</v>
      </c>
      <c r="L131" t="str">
        <f t="shared" si="127"/>
        <v>42 Secretarial and related occupations</v>
      </c>
      <c r="M131" s="27">
        <f t="shared" si="128"/>
        <v>-0.48948029526762138</v>
      </c>
      <c r="N131" s="27">
        <f t="shared" si="128"/>
        <v>-9.9866599169629255E-2</v>
      </c>
      <c r="O131" s="27">
        <f t="shared" si="128"/>
        <v>0.55078664072882266</v>
      </c>
      <c r="P131" s="27">
        <f t="shared" si="128"/>
        <v>0.45998648694643918</v>
      </c>
      <c r="Q131" s="27">
        <f t="shared" si="129"/>
        <v>1.0107731276752618</v>
      </c>
      <c r="W131" t="str">
        <f t="shared" si="130"/>
        <v>42 Secretarial and related occupations</v>
      </c>
      <c r="X131" s="27">
        <f t="shared" si="131"/>
        <v>-1.5009265318368268</v>
      </c>
      <c r="Y131" s="27">
        <f t="shared" si="131"/>
        <v>-0.2480408594586212</v>
      </c>
      <c r="Z131" s="27">
        <f t="shared" si="131"/>
        <v>0.42171196521399246</v>
      </c>
      <c r="AA131" s="27">
        <f t="shared" si="131"/>
        <v>-2.1452358473031303</v>
      </c>
      <c r="AB131" s="27">
        <f t="shared" si="132"/>
        <v>-1.7235238820891379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-1.0153127589794053</v>
      </c>
      <c r="C132" s="27">
        <f t="shared" si="125"/>
        <v>1.1262984780776648</v>
      </c>
      <c r="D132" s="27">
        <f t="shared" si="125"/>
        <v>-5.2142086023142298E-2</v>
      </c>
      <c r="E132" s="27">
        <f t="shared" si="125"/>
        <v>1.1095592013700308</v>
      </c>
      <c r="F132" s="27">
        <f t="shared" si="126"/>
        <v>1.0574171153468885</v>
      </c>
      <c r="L132" t="str">
        <f t="shared" si="127"/>
        <v>51 Skilled agricultural and related trades</v>
      </c>
      <c r="M132" s="27">
        <f t="shared" si="128"/>
        <v>-1.2744332735916633</v>
      </c>
      <c r="N132" s="27">
        <f t="shared" si="128"/>
        <v>0.96248379499189518</v>
      </c>
      <c r="O132" s="27">
        <f t="shared" si="128"/>
        <v>-0.12017914549660169</v>
      </c>
      <c r="P132" s="27">
        <f t="shared" si="128"/>
        <v>0.6030609054948517</v>
      </c>
      <c r="Q132" s="27">
        <f t="shared" si="129"/>
        <v>0.48288175999825</v>
      </c>
      <c r="W132" t="str">
        <f t="shared" si="130"/>
        <v>51 Skilled agricultural and related trades</v>
      </c>
      <c r="X132" s="27">
        <f t="shared" si="131"/>
        <v>0.25912051461226504</v>
      </c>
      <c r="Y132" s="27">
        <f t="shared" si="131"/>
        <v>0.16381468308576164</v>
      </c>
      <c r="Z132" s="27">
        <f t="shared" si="131"/>
        <v>6.8037059473451844E-2</v>
      </c>
      <c r="AA132" s="27">
        <f t="shared" si="131"/>
        <v>0.50649829587519113</v>
      </c>
      <c r="AB132" s="27">
        <f t="shared" si="132"/>
        <v>0.57453535534864297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-1.7290060380780758</v>
      </c>
      <c r="C133" s="27">
        <f t="shared" si="125"/>
        <v>-3.4495628301555357</v>
      </c>
      <c r="D133" s="27">
        <f t="shared" si="125"/>
        <v>-0.38370175871360601</v>
      </c>
      <c r="E133" s="27">
        <f t="shared" si="125"/>
        <v>-0.79914509603234052</v>
      </c>
      <c r="F133" s="27">
        <f t="shared" si="126"/>
        <v>-1.1828468547459465</v>
      </c>
      <c r="L133" t="str">
        <f t="shared" si="127"/>
        <v>52 Skilled metal, electrical and electronic trades</v>
      </c>
      <c r="M133" s="27">
        <f t="shared" si="128"/>
        <v>-2.1739530843844292</v>
      </c>
      <c r="N133" s="27">
        <f t="shared" si="128"/>
        <v>-3.230480176464809</v>
      </c>
      <c r="O133" s="27">
        <f t="shared" si="128"/>
        <v>-1.4480806450683374</v>
      </c>
      <c r="P133" s="27">
        <f t="shared" si="128"/>
        <v>-1.6257538935791409</v>
      </c>
      <c r="Q133" s="27">
        <f t="shared" si="129"/>
        <v>-3.0738345386474784</v>
      </c>
      <c r="W133" t="str">
        <f t="shared" si="130"/>
        <v>52 Skilled metal, electrical and electronic trades</v>
      </c>
      <c r="X133" s="27">
        <f t="shared" si="131"/>
        <v>0.44494704630625925</v>
      </c>
      <c r="Y133" s="27">
        <f t="shared" si="131"/>
        <v>-0.2190826536906586</v>
      </c>
      <c r="Z133" s="27">
        <f t="shared" si="131"/>
        <v>1.0643788863547083</v>
      </c>
      <c r="AA133" s="27">
        <f t="shared" si="131"/>
        <v>0.82660879754685124</v>
      </c>
      <c r="AB133" s="27">
        <f t="shared" si="132"/>
        <v>1.8909876839015598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-1.378982557552682</v>
      </c>
      <c r="C134" s="27">
        <f t="shared" si="125"/>
        <v>-6.4952284432586502</v>
      </c>
      <c r="D134" s="27">
        <f t="shared" si="125"/>
        <v>2.7246172298610425</v>
      </c>
      <c r="E134" s="27">
        <f t="shared" si="125"/>
        <v>0.39003675374598146</v>
      </c>
      <c r="F134" s="27">
        <f t="shared" si="126"/>
        <v>3.1146539836070239</v>
      </c>
      <c r="L134" t="str">
        <f t="shared" si="127"/>
        <v>53 Skilled construction and building trades</v>
      </c>
      <c r="M134" s="27">
        <f t="shared" si="128"/>
        <v>-1.4769057581488667</v>
      </c>
      <c r="N134" s="27">
        <f t="shared" si="128"/>
        <v>-6.611144333157938</v>
      </c>
      <c r="O134" s="27">
        <f t="shared" si="128"/>
        <v>2.6317042504378207</v>
      </c>
      <c r="P134" s="27">
        <f t="shared" si="128"/>
        <v>0.22277038380148895</v>
      </c>
      <c r="Q134" s="27">
        <f t="shared" si="129"/>
        <v>2.8544746342393097</v>
      </c>
      <c r="W134" t="str">
        <f t="shared" si="130"/>
        <v>53 Skilled construction and building trades</v>
      </c>
      <c r="X134" s="27">
        <f t="shared" si="131"/>
        <v>9.7923200596260251E-2</v>
      </c>
      <c r="Y134" s="27">
        <f t="shared" si="131"/>
        <v>0.11591588989928348</v>
      </c>
      <c r="Z134" s="27">
        <f t="shared" si="131"/>
        <v>9.2912979423171782E-2</v>
      </c>
      <c r="AA134" s="27">
        <f t="shared" si="131"/>
        <v>0.16726636994451161</v>
      </c>
      <c r="AB134" s="27">
        <f t="shared" si="132"/>
        <v>0.26017934936768339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-1.1256451000057552</v>
      </c>
      <c r="C135" s="27">
        <f t="shared" si="125"/>
        <v>-0.42704976302657727</v>
      </c>
      <c r="D135" s="27">
        <f t="shared" si="125"/>
        <v>0.14646466313338635</v>
      </c>
      <c r="E135" s="27">
        <f t="shared" si="125"/>
        <v>-0.66333220227278744</v>
      </c>
      <c r="F135" s="27">
        <f t="shared" si="126"/>
        <v>-0.51686753913940109</v>
      </c>
      <c r="L135" t="str">
        <f t="shared" si="127"/>
        <v>54 Textiles, printing and other skilled trades</v>
      </c>
      <c r="M135" s="27">
        <f t="shared" si="128"/>
        <v>-0.90700975678743845</v>
      </c>
      <c r="N135" s="27">
        <f t="shared" si="128"/>
        <v>-1.0151416676627179</v>
      </c>
      <c r="O135" s="27">
        <f t="shared" si="128"/>
        <v>-0.11708127266238222</v>
      </c>
      <c r="P135" s="27">
        <f t="shared" si="128"/>
        <v>-0.47620765684535193</v>
      </c>
      <c r="Q135" s="27">
        <f t="shared" si="129"/>
        <v>-0.59328892950773415</v>
      </c>
      <c r="W135" t="str">
        <f t="shared" si="130"/>
        <v>54 Textiles, printing and other skilled trades</v>
      </c>
      <c r="X135" s="27">
        <f t="shared" si="131"/>
        <v>-0.21863534321831857</v>
      </c>
      <c r="Y135" s="27">
        <f t="shared" si="131"/>
        <v>0.58809190463615746</v>
      </c>
      <c r="Z135" s="27">
        <f t="shared" si="131"/>
        <v>0.2635459357957739</v>
      </c>
      <c r="AA135" s="27">
        <f t="shared" si="131"/>
        <v>-0.18712454542747281</v>
      </c>
      <c r="AB135" s="27">
        <f t="shared" si="132"/>
        <v>7.642139036830109E-2</v>
      </c>
    </row>
    <row r="136" spans="1:28" x14ac:dyDescent="0.2">
      <c r="A136" t="str">
        <f t="shared" si="124"/>
        <v>61 Caring personal service occupations</v>
      </c>
      <c r="B136" s="27">
        <f t="shared" si="125"/>
        <v>-3.5141795226959829</v>
      </c>
      <c r="C136" s="27">
        <f t="shared" si="125"/>
        <v>-2.9478057837122549</v>
      </c>
      <c r="D136" s="27">
        <f t="shared" si="125"/>
        <v>6.3622197624506072</v>
      </c>
      <c r="E136" s="27">
        <f t="shared" si="125"/>
        <v>7.5550724082089715</v>
      </c>
      <c r="F136" s="27">
        <f t="shared" si="126"/>
        <v>13.917292170659579</v>
      </c>
      <c r="L136" t="str">
        <f t="shared" si="127"/>
        <v>61 Caring personal service occupations</v>
      </c>
      <c r="M136" s="27">
        <f t="shared" si="128"/>
        <v>-0.68560897277513178</v>
      </c>
      <c r="N136" s="27">
        <f t="shared" si="128"/>
        <v>3.4189251267209286E-2</v>
      </c>
      <c r="O136" s="27">
        <f t="shared" si="128"/>
        <v>1.6605157878847647</v>
      </c>
      <c r="P136" s="27">
        <f t="shared" si="128"/>
        <v>1.6949541367509902</v>
      </c>
      <c r="Q136" s="27">
        <f t="shared" si="129"/>
        <v>3.3554699246357549</v>
      </c>
      <c r="W136" t="str">
        <f t="shared" si="130"/>
        <v>61 Caring personal service occupations</v>
      </c>
      <c r="X136" s="27">
        <f t="shared" si="131"/>
        <v>-2.8285705499209115</v>
      </c>
      <c r="Y136" s="27">
        <f t="shared" si="131"/>
        <v>-2.981995034979505</v>
      </c>
      <c r="Z136" s="27">
        <f t="shared" si="131"/>
        <v>4.7017039745658025</v>
      </c>
      <c r="AA136" s="27">
        <f t="shared" si="131"/>
        <v>5.8601182714580062</v>
      </c>
      <c r="AB136" s="27">
        <f t="shared" si="132"/>
        <v>10.561822246023809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1.893171659309111</v>
      </c>
      <c r="C137" s="27">
        <f t="shared" si="125"/>
        <v>-2.3803837182596652</v>
      </c>
      <c r="D137" s="27">
        <f t="shared" si="125"/>
        <v>1.4990669948691639</v>
      </c>
      <c r="E137" s="27">
        <f t="shared" si="125"/>
        <v>1.8385118254022217</v>
      </c>
      <c r="F137" s="27">
        <f t="shared" si="126"/>
        <v>3.3375788202713856</v>
      </c>
      <c r="L137" t="str">
        <f t="shared" si="127"/>
        <v>62 Leisure, travel and related personal service occupations</v>
      </c>
      <c r="M137" s="27">
        <f t="shared" si="128"/>
        <v>0.75475945323458316</v>
      </c>
      <c r="N137" s="27">
        <f t="shared" si="128"/>
        <v>-5.6429939387370176E-2</v>
      </c>
      <c r="O137" s="27">
        <f t="shared" si="128"/>
        <v>0.4016107101934745</v>
      </c>
      <c r="P137" s="27">
        <f t="shared" si="128"/>
        <v>0.80649381031284406</v>
      </c>
      <c r="Q137" s="27">
        <f t="shared" si="129"/>
        <v>1.2081045205063186</v>
      </c>
      <c r="W137" t="str">
        <f t="shared" si="130"/>
        <v>62 Leisure, travel and related personal service occupations</v>
      </c>
      <c r="X137" s="27">
        <f t="shared" si="131"/>
        <v>1.1384122060745412</v>
      </c>
      <c r="Y137" s="27">
        <f t="shared" si="131"/>
        <v>-2.3239537788722959</v>
      </c>
      <c r="Z137" s="27">
        <f t="shared" si="131"/>
        <v>1.0974562846756744</v>
      </c>
      <c r="AA137" s="27">
        <f t="shared" si="131"/>
        <v>1.0320180150893918</v>
      </c>
      <c r="AB137" s="27">
        <f t="shared" si="132"/>
        <v>2.1294742997650662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-0.13618877333513257</v>
      </c>
      <c r="C138" s="27">
        <f t="shared" si="125"/>
        <v>0.20506295287889531</v>
      </c>
      <c r="D138" s="27">
        <f t="shared" si="125"/>
        <v>-0.18203261940769699</v>
      </c>
      <c r="E138" s="27">
        <f t="shared" si="125"/>
        <v>2.1970134200531732E-2</v>
      </c>
      <c r="F138" s="27">
        <f t="shared" si="126"/>
        <v>-0.16006248520716526</v>
      </c>
      <c r="L138" t="str">
        <f t="shared" si="127"/>
        <v>63 Community and civil enforcement occupations</v>
      </c>
      <c r="M138" s="27">
        <f t="shared" si="128"/>
        <v>-0.17352921572734548</v>
      </c>
      <c r="N138" s="27">
        <f t="shared" si="128"/>
        <v>0.23086472083922194</v>
      </c>
      <c r="O138" s="27">
        <f t="shared" si="128"/>
        <v>-0.23739743493706383</v>
      </c>
      <c r="P138" s="27">
        <f t="shared" si="128"/>
        <v>3.4284264100687412E-2</v>
      </c>
      <c r="Q138" s="27">
        <f t="shared" si="129"/>
        <v>-0.20311317083637642</v>
      </c>
      <c r="W138" t="str">
        <f t="shared" si="130"/>
        <v>63 Community and civil enforcement occupations</v>
      </c>
      <c r="X138" s="27">
        <f t="shared" si="131"/>
        <v>3.7340442392214068E-2</v>
      </c>
      <c r="Y138" s="27">
        <f t="shared" si="131"/>
        <v>-2.5801767960327376E-2</v>
      </c>
      <c r="Z138" s="27">
        <f t="shared" si="131"/>
        <v>5.5364815529367117E-2</v>
      </c>
      <c r="AA138" s="27">
        <f t="shared" si="131"/>
        <v>-1.231412990015629E-2</v>
      </c>
      <c r="AB138" s="27">
        <f t="shared" si="132"/>
        <v>4.3050685629210828E-2</v>
      </c>
    </row>
    <row r="139" spans="1:28" x14ac:dyDescent="0.2">
      <c r="A139" t="str">
        <f t="shared" si="124"/>
        <v>71 Sales occupations</v>
      </c>
      <c r="B139" s="27">
        <f t="shared" si="125"/>
        <v>-3.7481320769654332</v>
      </c>
      <c r="C139" s="27">
        <f t="shared" si="125"/>
        <v>0.14691725775386288</v>
      </c>
      <c r="D139" s="27">
        <f t="shared" si="125"/>
        <v>-3.7516409736238714</v>
      </c>
      <c r="E139" s="27">
        <f t="shared" si="125"/>
        <v>-3.0284617557060898</v>
      </c>
      <c r="F139" s="27">
        <f t="shared" si="126"/>
        <v>-6.7801027293299612</v>
      </c>
      <c r="L139" t="str">
        <f t="shared" si="127"/>
        <v>71 Sales occupations</v>
      </c>
      <c r="M139" s="27">
        <f t="shared" si="128"/>
        <v>-0.60744768261211846</v>
      </c>
      <c r="N139" s="27">
        <f t="shared" si="128"/>
        <v>0.23626939034670258</v>
      </c>
      <c r="O139" s="27">
        <f t="shared" si="128"/>
        <v>-1.2368703450981293</v>
      </c>
      <c r="P139" s="27">
        <f t="shared" si="128"/>
        <v>-0.30768046716599073</v>
      </c>
      <c r="Q139" s="27">
        <f t="shared" si="129"/>
        <v>-1.5445508122641201</v>
      </c>
      <c r="W139" t="str">
        <f t="shared" si="130"/>
        <v>71 Sales occupations</v>
      </c>
      <c r="X139" s="27">
        <f t="shared" si="131"/>
        <v>-3.1406843943533858</v>
      </c>
      <c r="Y139" s="27">
        <f t="shared" si="131"/>
        <v>-8.9352132592821931E-2</v>
      </c>
      <c r="Z139" s="27">
        <f t="shared" si="131"/>
        <v>-2.5147706285257314</v>
      </c>
      <c r="AA139" s="27">
        <f t="shared" si="131"/>
        <v>-2.7207812885400742</v>
      </c>
      <c r="AB139" s="27">
        <f t="shared" si="132"/>
        <v>-5.2355519170658056</v>
      </c>
    </row>
    <row r="140" spans="1:28" x14ac:dyDescent="0.2">
      <c r="A140" t="str">
        <f t="shared" si="124"/>
        <v>72 Customer service occupations</v>
      </c>
      <c r="B140" s="27">
        <f t="shared" si="125"/>
        <v>1.1794906983618603</v>
      </c>
      <c r="C140" s="27">
        <f t="shared" si="125"/>
        <v>0.72982359580640122</v>
      </c>
      <c r="D140" s="27">
        <f t="shared" si="125"/>
        <v>4.0138135318044981</v>
      </c>
      <c r="E140" s="27">
        <f t="shared" si="125"/>
        <v>2.7158528289258221</v>
      </c>
      <c r="F140" s="27">
        <f t="shared" si="126"/>
        <v>6.7296663607303202</v>
      </c>
      <c r="L140" t="str">
        <f t="shared" si="127"/>
        <v>72 Customer service occupations</v>
      </c>
      <c r="M140" s="27">
        <f t="shared" si="128"/>
        <v>-0.34399094754061021</v>
      </c>
      <c r="N140" s="27">
        <f t="shared" si="128"/>
        <v>0.82443323555320092</v>
      </c>
      <c r="O140" s="27">
        <f t="shared" si="128"/>
        <v>1.9448068952567636</v>
      </c>
      <c r="P140" s="27">
        <f t="shared" si="128"/>
        <v>1.4034415514720129</v>
      </c>
      <c r="Q140" s="27">
        <f t="shared" si="129"/>
        <v>3.3482484467287765</v>
      </c>
      <c r="W140" t="str">
        <f t="shared" si="130"/>
        <v>72 Customer service occupations</v>
      </c>
      <c r="X140" s="27">
        <f t="shared" si="131"/>
        <v>1.5234816459024598</v>
      </c>
      <c r="Y140" s="27">
        <f t="shared" si="131"/>
        <v>-9.4609639746794372E-2</v>
      </c>
      <c r="Z140" s="27">
        <f t="shared" si="131"/>
        <v>2.0690066365477282</v>
      </c>
      <c r="AA140" s="27">
        <f t="shared" si="131"/>
        <v>1.3124112774537959</v>
      </c>
      <c r="AB140" s="27">
        <f t="shared" si="132"/>
        <v>3.3814179140015241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-1.3964922967422382</v>
      </c>
      <c r="C141" s="27">
        <f t="shared" si="125"/>
        <v>-2.5282840533515518</v>
      </c>
      <c r="D141" s="27">
        <f t="shared" si="125"/>
        <v>3.9657986881194418</v>
      </c>
      <c r="E141" s="27">
        <f t="shared" si="125"/>
        <v>-0.13684907862156592</v>
      </c>
      <c r="F141" s="27">
        <f t="shared" si="126"/>
        <v>3.8289496094978759</v>
      </c>
      <c r="L141" t="str">
        <f t="shared" si="127"/>
        <v>81 Process, plant and machine operatives</v>
      </c>
      <c r="M141" s="27">
        <f t="shared" si="128"/>
        <v>-1.6783176107152613</v>
      </c>
      <c r="N141" s="27">
        <f t="shared" si="128"/>
        <v>-1.9146720373183346</v>
      </c>
      <c r="O141" s="27">
        <f t="shared" si="128"/>
        <v>2.6888346718167764</v>
      </c>
      <c r="P141" s="27">
        <f t="shared" si="128"/>
        <v>-0.7699927229834671</v>
      </c>
      <c r="Q141" s="27">
        <f t="shared" si="129"/>
        <v>1.9188419488333093</v>
      </c>
      <c r="W141" t="str">
        <f t="shared" si="130"/>
        <v>81 Process, plant and machine operatives</v>
      </c>
      <c r="X141" s="27">
        <f t="shared" si="131"/>
        <v>0.2818253139730027</v>
      </c>
      <c r="Y141" s="27">
        <f t="shared" si="131"/>
        <v>-0.61361201603320215</v>
      </c>
      <c r="Z141" s="27">
        <f t="shared" si="131"/>
        <v>1.276964016302629</v>
      </c>
      <c r="AA141" s="27">
        <f t="shared" si="131"/>
        <v>0.63314364436192871</v>
      </c>
      <c r="AB141" s="27">
        <f t="shared" si="132"/>
        <v>1.9101076606645577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1.3654907146390478</v>
      </c>
      <c r="C142" s="27">
        <f t="shared" si="125"/>
        <v>-2.7633475732338155</v>
      </c>
      <c r="D142" s="27">
        <f t="shared" si="125"/>
        <v>1.6132349972670958</v>
      </c>
      <c r="E142" s="27">
        <f t="shared" si="125"/>
        <v>0.6198700409664113</v>
      </c>
      <c r="F142" s="27">
        <f t="shared" si="126"/>
        <v>2.2331050382335071</v>
      </c>
      <c r="L142" t="str">
        <f t="shared" si="127"/>
        <v>82 Transport and mobile machine drivers and operatives</v>
      </c>
      <c r="M142" s="27">
        <f t="shared" si="128"/>
        <v>1.0558453098199827</v>
      </c>
      <c r="N142" s="27">
        <f t="shared" si="128"/>
        <v>-2.546878025162993</v>
      </c>
      <c r="O142" s="27">
        <f t="shared" si="128"/>
        <v>0.81814062982569524</v>
      </c>
      <c r="P142" s="27">
        <f t="shared" si="128"/>
        <v>0.18349003532538433</v>
      </c>
      <c r="Q142" s="27">
        <f t="shared" si="129"/>
        <v>1.0016306651510796</v>
      </c>
      <c r="W142" t="str">
        <f t="shared" si="130"/>
        <v>82 Transport and mobile machine drivers and operatives</v>
      </c>
      <c r="X142" s="27">
        <f t="shared" si="131"/>
        <v>0.30964540481905489</v>
      </c>
      <c r="Y142" s="27">
        <f t="shared" si="131"/>
        <v>-0.21646954807081453</v>
      </c>
      <c r="Z142" s="27">
        <f t="shared" si="131"/>
        <v>0.79509436744137307</v>
      </c>
      <c r="AA142" s="27">
        <f t="shared" si="131"/>
        <v>0.4363800056409759</v>
      </c>
      <c r="AB142" s="27">
        <f t="shared" si="132"/>
        <v>1.231474373082349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-2.2452060908134399</v>
      </c>
      <c r="C143" s="27">
        <f t="shared" si="125"/>
        <v>-1.4453143946316569</v>
      </c>
      <c r="D143" s="27">
        <f t="shared" si="125"/>
        <v>-1.4713227119292469</v>
      </c>
      <c r="E143" s="27">
        <f t="shared" si="125"/>
        <v>-5.5653191964475823E-2</v>
      </c>
      <c r="F143" s="27">
        <f t="shared" si="126"/>
        <v>-1.5269759038937227</v>
      </c>
      <c r="L143" t="str">
        <f t="shared" si="127"/>
        <v>91 Elementary trades and related occupations</v>
      </c>
      <c r="M143" s="27">
        <f t="shared" si="128"/>
        <v>-1.7250365042099745</v>
      </c>
      <c r="N143" s="27">
        <f t="shared" si="128"/>
        <v>-0.91427294060392228</v>
      </c>
      <c r="O143" s="27">
        <f t="shared" si="128"/>
        <v>-1.2261334041690279</v>
      </c>
      <c r="P143" s="27">
        <f t="shared" si="128"/>
        <v>-3.3868951768244671E-2</v>
      </c>
      <c r="Q143" s="27">
        <f t="shared" si="129"/>
        <v>-1.2600023559372726</v>
      </c>
      <c r="W143" t="str">
        <f t="shared" si="130"/>
        <v>91 Elementary trades and related occupations</v>
      </c>
      <c r="X143" s="27">
        <f t="shared" si="131"/>
        <v>-0.52016958660343304</v>
      </c>
      <c r="Y143" s="27">
        <f t="shared" si="131"/>
        <v>-0.53104145402776126</v>
      </c>
      <c r="Z143" s="27">
        <f t="shared" si="131"/>
        <v>-0.24518930776021541</v>
      </c>
      <c r="AA143" s="27">
        <f t="shared" si="131"/>
        <v>-2.1784240196230709E-2</v>
      </c>
      <c r="AB143" s="27">
        <f t="shared" si="132"/>
        <v>-0.26697354795644612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0.18531097089953619</v>
      </c>
      <c r="C144" s="27">
        <f t="shared" si="125"/>
        <v>-4.8383939562808536</v>
      </c>
      <c r="D144" s="27">
        <f t="shared" si="125"/>
        <v>4.3598076166690873</v>
      </c>
      <c r="E144" s="27">
        <f t="shared" si="125"/>
        <v>-2.3616315072192577</v>
      </c>
      <c r="F144" s="27">
        <f t="shared" si="126"/>
        <v>1.9981761094498296</v>
      </c>
      <c r="L144" t="str">
        <f t="shared" si="127"/>
        <v>92 Elementary administration and service occupations</v>
      </c>
      <c r="M144" s="27">
        <f t="shared" si="128"/>
        <v>-3.7876306398633801</v>
      </c>
      <c r="N144" s="27">
        <f t="shared" si="128"/>
        <v>0.42908008865178715</v>
      </c>
      <c r="O144" s="27">
        <f t="shared" si="128"/>
        <v>3.2212951647210772</v>
      </c>
      <c r="P144" s="27">
        <f t="shared" si="128"/>
        <v>-2.1629418219515841</v>
      </c>
      <c r="Q144" s="27">
        <f t="shared" si="129"/>
        <v>1.0583533427694931</v>
      </c>
      <c r="W144" t="str">
        <f t="shared" si="130"/>
        <v>92 Elementary administration and service occupations</v>
      </c>
      <c r="X144" s="27">
        <f t="shared" si="131"/>
        <v>3.9729416107629589</v>
      </c>
      <c r="Y144" s="27">
        <f t="shared" si="131"/>
        <v>-5.2674740449327402</v>
      </c>
      <c r="Z144" s="27">
        <f t="shared" si="131"/>
        <v>1.1385124519481096</v>
      </c>
      <c r="AA144" s="27">
        <f t="shared" si="131"/>
        <v>-0.19868968526768072</v>
      </c>
      <c r="AB144" s="27">
        <f t="shared" si="132"/>
        <v>0.93982276668042886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16.109000000000719</v>
      </c>
      <c r="C146" s="29">
        <f t="shared" ref="C146" si="133">D35-C35</f>
        <v>-7.2260000000009086</v>
      </c>
      <c r="D146" s="29">
        <f>E35-D35</f>
        <v>35.830000000000837</v>
      </c>
      <c r="E146" s="29">
        <f>F35-E35</f>
        <v>53.086000000000013</v>
      </c>
      <c r="F146" s="29">
        <f t="shared" ref="F146" si="134">F35-D35</f>
        <v>88.916000000000849</v>
      </c>
      <c r="L146" s="24" t="str">
        <f>L35</f>
        <v>All occupations</v>
      </c>
      <c r="M146" s="29">
        <f>N35-M35</f>
        <v>-2.7833057246491535</v>
      </c>
      <c r="N146" s="29">
        <f t="shared" ref="N146" si="135">O35-N35</f>
        <v>-5.6272848172772569</v>
      </c>
      <c r="O146" s="29">
        <f>P35-O35</f>
        <v>15.227777304492236</v>
      </c>
      <c r="P146" s="29">
        <f>Q35-P35</f>
        <v>22.619221606624023</v>
      </c>
      <c r="Q146" s="29">
        <f t="shared" ref="Q146" si="136">Q35-O35</f>
        <v>37.846998911116259</v>
      </c>
      <c r="W146" s="24" t="str">
        <f>W35</f>
        <v>All occupations</v>
      </c>
      <c r="X146" s="29">
        <f>Y35-X35</f>
        <v>18.892305724649361</v>
      </c>
      <c r="Y146" s="29">
        <f t="shared" ref="Y146" si="137">Z35-Y35</f>
        <v>-1.5987151827229695</v>
      </c>
      <c r="Z146" s="29">
        <f>AA35-Z35</f>
        <v>20.60222269550809</v>
      </c>
      <c r="AA146" s="29">
        <f>AB35-AA35</f>
        <v>30.466778393375762</v>
      </c>
      <c r="AB146" s="29">
        <f t="shared" ref="AB146" si="138">AB35-Z35</f>
        <v>51.069001088883851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52.207387708499219</v>
      </c>
      <c r="C153" s="11">
        <f t="shared" ref="C153:F153" si="143">C8</f>
        <v>60.826839640838095</v>
      </c>
      <c r="D153" s="11">
        <f t="shared" si="143"/>
        <v>63.148792359744895</v>
      </c>
      <c r="E153" s="11">
        <f t="shared" si="143"/>
        <v>59.082492189837247</v>
      </c>
      <c r="F153" s="11">
        <f t="shared" si="143"/>
        <v>65.508398399645785</v>
      </c>
      <c r="H153" s="40">
        <f>IF(D$151-B$151 &lt;&gt; 0,(EXP(LN(D153/B153)/(D$151-B$151))-1)*100,0)</f>
        <v>3.8787266335281734</v>
      </c>
      <c r="I153" s="40">
        <f>IF(F$151-D$151 &lt;&gt; 0,(EXP(LN(F153/D153)/(F$151-D$151))-1)*100,0)</f>
        <v>0.24486349557668596</v>
      </c>
      <c r="L153" s="10" t="str">
        <f>L8</f>
        <v>11 Corporate managers and directors</v>
      </c>
      <c r="M153" s="11">
        <f>M8</f>
        <v>37.408299034164827</v>
      </c>
      <c r="N153" s="11">
        <f t="shared" ref="N153:Q153" si="144">N8</f>
        <v>41.380338627131216</v>
      </c>
      <c r="O153" s="11">
        <f t="shared" si="144"/>
        <v>42.260990393606356</v>
      </c>
      <c r="P153" s="11">
        <f t="shared" si="144"/>
        <v>38.506838277899888</v>
      </c>
      <c r="Q153" s="11">
        <f t="shared" si="144"/>
        <v>41.183554034398796</v>
      </c>
      <c r="S153" s="40">
        <f>IF(O$151-M$151 &lt;&gt; 0,(EXP(LN(O153/M153)/(O$151-M$151))-1)*100,0)</f>
        <v>2.4694350722287206</v>
      </c>
      <c r="T153" s="40">
        <f>IF(Q$151-O$151 &lt;&gt; 0,(EXP(LN(Q153/O153)/(Q$151-O$151))-1)*100,0)</f>
        <v>-0.17202150573116803</v>
      </c>
      <c r="W153" s="10" t="str">
        <f>W8</f>
        <v>11 Corporate managers and directors</v>
      </c>
      <c r="X153" s="11">
        <f>X8</f>
        <v>14.799088674334472</v>
      </c>
      <c r="Y153" s="11">
        <f t="shared" ref="Y153:AB153" si="145">Y8</f>
        <v>19.44650101370685</v>
      </c>
      <c r="Z153" s="11">
        <f t="shared" si="145"/>
        <v>20.887801966138529</v>
      </c>
      <c r="AA153" s="11">
        <f t="shared" si="145"/>
        <v>20.575653911937277</v>
      </c>
      <c r="AB153" s="11">
        <f t="shared" si="145"/>
        <v>24.324844365246914</v>
      </c>
      <c r="AD153" s="40">
        <f>IF(Z$151-X$151 &lt;&gt; 0,(EXP(LN(Z153/X153)/(Z$151-X$151))-1)*100,0)</f>
        <v>7.1350443638696692</v>
      </c>
      <c r="AE153" s="40">
        <f>IF(AB$151-Z$151 &lt;&gt; 0,(EXP(LN(AB153/Z153)/(AB$151-Z$151))-1)*100,0)</f>
        <v>1.0207267642706963</v>
      </c>
    </row>
    <row r="154" spans="1:31" x14ac:dyDescent="0.2">
      <c r="A154" s="10" t="str">
        <f t="shared" si="142"/>
        <v>12 Other managers and proprietors</v>
      </c>
      <c r="B154" s="11">
        <f t="shared" si="142"/>
        <v>31.661915175279304</v>
      </c>
      <c r="C154" s="11">
        <f t="shared" ref="C154:F178" si="146">C9</f>
        <v>34.186749538805906</v>
      </c>
      <c r="D154" s="11">
        <f t="shared" si="146"/>
        <v>34.782207031935144</v>
      </c>
      <c r="E154" s="11">
        <f t="shared" si="146"/>
        <v>43.026952401377464</v>
      </c>
      <c r="F154" s="11">
        <f t="shared" si="146"/>
        <v>49.451317094640238</v>
      </c>
      <c r="H154" s="40">
        <f t="shared" ref="H154:H177" si="147">IF(D$151-B$151 &lt;&gt; 0,(EXP(LN(D154/B154)/(D$151-B$151))-1)*100,0)</f>
        <v>1.8976083955186906</v>
      </c>
      <c r="I154" s="40">
        <f t="shared" ref="I154:I180" si="148">IF(F$151-D$151 &lt;&gt; 0,(EXP(LN(F154/D154)/(F$151-D$151))-1)*100,0)</f>
        <v>2.3736171686057794</v>
      </c>
      <c r="L154" s="10" t="str">
        <f t="shared" ref="L154:Q154" si="149">L9</f>
        <v>12 Other managers and proprietors</v>
      </c>
      <c r="M154" s="11">
        <f t="shared" si="149"/>
        <v>19.44559990087787</v>
      </c>
      <c r="N154" s="11">
        <f t="shared" si="149"/>
        <v>20.88132868296546</v>
      </c>
      <c r="O154" s="11">
        <f t="shared" si="149"/>
        <v>20.28172649906174</v>
      </c>
      <c r="P154" s="11">
        <f t="shared" si="149"/>
        <v>25.921052746460393</v>
      </c>
      <c r="Q154" s="11">
        <f t="shared" si="149"/>
        <v>30.41220549715802</v>
      </c>
      <c r="S154" s="40">
        <f t="shared" ref="S154:S177" si="150">IF(O$151-M$151 &lt;&gt; 0,(EXP(LN(O154/M154)/(O$151-M$151))-1)*100,0)</f>
        <v>0.84554450171605566</v>
      </c>
      <c r="T154" s="40">
        <f t="shared" ref="T154:T177" si="151">IF(Q$151-O$151 &lt;&gt; 0,(EXP(LN(Q154/O154)/(Q$151-O$151))-1)*100,0)</f>
        <v>2.737627627203798</v>
      </c>
      <c r="W154" s="10" t="str">
        <f t="shared" ref="W154:AB154" si="152">W9</f>
        <v>12 Other managers and proprietors</v>
      </c>
      <c r="X154" s="11">
        <f t="shared" si="152"/>
        <v>12.216315274401422</v>
      </c>
      <c r="Y154" s="11">
        <f t="shared" si="152"/>
        <v>13.305420855840415</v>
      </c>
      <c r="Z154" s="11">
        <f t="shared" si="152"/>
        <v>14.500480532873423</v>
      </c>
      <c r="AA154" s="11">
        <f t="shared" si="152"/>
        <v>17.105899654917017</v>
      </c>
      <c r="AB154" s="11">
        <f t="shared" si="152"/>
        <v>19.039111597482197</v>
      </c>
      <c r="AD154" s="40">
        <f t="shared" ref="AD154:AD177" si="153">IF(Z$151-X$151 &lt;&gt; 0,(EXP(LN(Z154/X154)/(Z$151-X$151))-1)*100,0)</f>
        <v>3.4876279270013466</v>
      </c>
      <c r="AE154" s="40">
        <f t="shared" ref="AE154:AE177" si="154">IF(AB$151-Z$151 &lt;&gt; 0,(EXP(LN(AB154/Z154)/(AB$151-Z$151))-1)*100,0)</f>
        <v>1.8320028560638857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41.951991369247139</v>
      </c>
      <c r="C155" s="11">
        <f t="shared" si="146"/>
        <v>46.330776377503419</v>
      </c>
      <c r="D155" s="11">
        <f t="shared" si="146"/>
        <v>48.356024474737303</v>
      </c>
      <c r="E155" s="11">
        <f t="shared" si="146"/>
        <v>51.516234803018556</v>
      </c>
      <c r="F155" s="11">
        <f t="shared" si="146"/>
        <v>58.169087729820262</v>
      </c>
      <c r="H155" s="40">
        <f t="shared" si="147"/>
        <v>2.8820481784318952</v>
      </c>
      <c r="I155" s="40">
        <f t="shared" si="148"/>
        <v>1.2393724095278946</v>
      </c>
      <c r="L155" s="10" t="str">
        <f t="shared" ref="L155:Q155" si="155">L10</f>
        <v>21 Science, research, engineering and technology professionals</v>
      </c>
      <c r="M155" s="11">
        <f t="shared" si="155"/>
        <v>34.239010040698503</v>
      </c>
      <c r="N155" s="11">
        <f t="shared" si="155"/>
        <v>37.866456996508404</v>
      </c>
      <c r="O155" s="11">
        <f t="shared" si="155"/>
        <v>38.004530949762611</v>
      </c>
      <c r="P155" s="11">
        <f t="shared" si="155"/>
        <v>39.057036301732111</v>
      </c>
      <c r="Q155" s="11">
        <f t="shared" si="155"/>
        <v>43.054778382188758</v>
      </c>
      <c r="S155" s="40">
        <f t="shared" si="150"/>
        <v>2.1087208096485677</v>
      </c>
      <c r="T155" s="40">
        <f t="shared" si="151"/>
        <v>0.83525449859713774</v>
      </c>
      <c r="W155" s="10" t="str">
        <f t="shared" ref="W155:AB155" si="156">W10</f>
        <v>21 Science, research, engineering and technology professionals</v>
      </c>
      <c r="X155" s="11">
        <f t="shared" si="156"/>
        <v>7.7129813285487057</v>
      </c>
      <c r="Y155" s="11">
        <f t="shared" si="156"/>
        <v>8.4643193809949171</v>
      </c>
      <c r="Z155" s="11">
        <f t="shared" si="156"/>
        <v>10.351493524974787</v>
      </c>
      <c r="AA155" s="11">
        <f t="shared" si="156"/>
        <v>12.459198501286442</v>
      </c>
      <c r="AB155" s="11">
        <f t="shared" si="156"/>
        <v>15.11430934763148</v>
      </c>
      <c r="AD155" s="40">
        <f t="shared" si="153"/>
        <v>6.0611048636207032</v>
      </c>
      <c r="AE155" s="40">
        <f t="shared" si="154"/>
        <v>2.555514910073553</v>
      </c>
    </row>
    <row r="156" spans="1:31" x14ac:dyDescent="0.2">
      <c r="A156" s="10" t="str">
        <f t="shared" si="142"/>
        <v>22 Health professionals</v>
      </c>
      <c r="B156" s="11">
        <f t="shared" si="142"/>
        <v>40.142816676859681</v>
      </c>
      <c r="C156" s="11">
        <f t="shared" si="146"/>
        <v>42.911070431388083</v>
      </c>
      <c r="D156" s="11">
        <f t="shared" si="146"/>
        <v>42.546179404485912</v>
      </c>
      <c r="E156" s="11">
        <f t="shared" si="146"/>
        <v>47.335158283035057</v>
      </c>
      <c r="F156" s="11">
        <f t="shared" si="146"/>
        <v>54.558327253374927</v>
      </c>
      <c r="H156" s="40">
        <f t="shared" si="147"/>
        <v>1.1697192917272003</v>
      </c>
      <c r="I156" s="40">
        <f t="shared" si="148"/>
        <v>1.6716875291110656</v>
      </c>
      <c r="L156" s="10" t="str">
        <f t="shared" ref="L156:Q156" si="157">L11</f>
        <v>22 Health professionals</v>
      </c>
      <c r="M156" s="11">
        <f t="shared" si="157"/>
        <v>10.719730566549377</v>
      </c>
      <c r="N156" s="11">
        <f t="shared" si="157"/>
        <v>10.902756435526827</v>
      </c>
      <c r="O156" s="11">
        <f t="shared" si="157"/>
        <v>12.156922939595662</v>
      </c>
      <c r="P156" s="11">
        <f t="shared" si="157"/>
        <v>13.533764142930782</v>
      </c>
      <c r="Q156" s="11">
        <f t="shared" si="157"/>
        <v>15.761209320361177</v>
      </c>
      <c r="S156" s="40">
        <f t="shared" si="150"/>
        <v>2.5481804207212244</v>
      </c>
      <c r="T156" s="40">
        <f t="shared" si="151"/>
        <v>1.7460890982478716</v>
      </c>
      <c r="W156" s="10" t="str">
        <f t="shared" ref="W156:AB156" si="158">W11</f>
        <v>22 Health professionals</v>
      </c>
      <c r="X156" s="11">
        <f t="shared" si="158"/>
        <v>29.423086110310312</v>
      </c>
      <c r="Y156" s="11">
        <f t="shared" si="158"/>
        <v>32.008313995861208</v>
      </c>
      <c r="Z156" s="11">
        <f t="shared" si="158"/>
        <v>30.389256464890209</v>
      </c>
      <c r="AA156" s="11">
        <f t="shared" si="158"/>
        <v>33.8013941401043</v>
      </c>
      <c r="AB156" s="11">
        <f t="shared" si="158"/>
        <v>38.797117933013716</v>
      </c>
      <c r="AD156" s="40">
        <f t="shared" si="153"/>
        <v>0.64828295886185661</v>
      </c>
      <c r="AE156" s="40">
        <f t="shared" si="154"/>
        <v>1.6417091698825992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41.818900314741214</v>
      </c>
      <c r="C157" s="11">
        <f t="shared" si="146"/>
        <v>45.077908851587161</v>
      </c>
      <c r="D157" s="11">
        <f t="shared" si="146"/>
        <v>45.684645759965036</v>
      </c>
      <c r="E157" s="11">
        <f t="shared" si="146"/>
        <v>48.094054463207591</v>
      </c>
      <c r="F157" s="11">
        <f t="shared" si="146"/>
        <v>52.867118952087537</v>
      </c>
      <c r="H157" s="40">
        <f t="shared" si="147"/>
        <v>1.7840038721524287</v>
      </c>
      <c r="I157" s="40">
        <f t="shared" si="148"/>
        <v>0.97821564270557104</v>
      </c>
      <c r="L157" s="10" t="str">
        <f t="shared" ref="L157:Q157" si="159">L12</f>
        <v>23 Teaching and other educational professionals</v>
      </c>
      <c r="M157" s="11">
        <f t="shared" si="159"/>
        <v>14.877475318478597</v>
      </c>
      <c r="N157" s="11">
        <f t="shared" si="159"/>
        <v>15.270617926244027</v>
      </c>
      <c r="O157" s="11">
        <f t="shared" si="159"/>
        <v>14.424936025852709</v>
      </c>
      <c r="P157" s="11">
        <f t="shared" si="159"/>
        <v>15.720562934566091</v>
      </c>
      <c r="Q157" s="11">
        <f t="shared" si="159"/>
        <v>17.131005104609024</v>
      </c>
      <c r="S157" s="40">
        <f t="shared" si="150"/>
        <v>-0.61589490601594576</v>
      </c>
      <c r="T157" s="40">
        <f t="shared" si="151"/>
        <v>1.1528048872783581</v>
      </c>
      <c r="W157" s="10" t="str">
        <f t="shared" ref="W157:AB157" si="160">W12</f>
        <v>23 Teaching and other educational professionals</v>
      </c>
      <c r="X157" s="11">
        <f t="shared" si="160"/>
        <v>26.941424996262594</v>
      </c>
      <c r="Y157" s="11">
        <f t="shared" si="160"/>
        <v>29.807290925343185</v>
      </c>
      <c r="Z157" s="11">
        <f t="shared" si="160"/>
        <v>31.259709734112356</v>
      </c>
      <c r="AA157" s="11">
        <f t="shared" si="160"/>
        <v>32.373491528641466</v>
      </c>
      <c r="AB157" s="11">
        <f t="shared" si="160"/>
        <v>35.736113847478457</v>
      </c>
      <c r="AD157" s="40">
        <f t="shared" si="153"/>
        <v>3.0179434095815472</v>
      </c>
      <c r="AE157" s="40">
        <f t="shared" si="154"/>
        <v>0.89620360702586943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45.062995237931425</v>
      </c>
      <c r="C158" s="11">
        <f t="shared" si="146"/>
        <v>50.600237294467142</v>
      </c>
      <c r="D158" s="11">
        <f t="shared" si="146"/>
        <v>55.303674155529635</v>
      </c>
      <c r="E158" s="11">
        <f t="shared" si="146"/>
        <v>62.568182774160789</v>
      </c>
      <c r="F158" s="11">
        <f t="shared" si="146"/>
        <v>71.597692003343681</v>
      </c>
      <c r="H158" s="40">
        <f t="shared" si="147"/>
        <v>4.1805836199474866</v>
      </c>
      <c r="I158" s="40">
        <f t="shared" si="148"/>
        <v>1.7363929808476897</v>
      </c>
      <c r="L158" s="10" t="str">
        <f t="shared" ref="L158:Q158" si="161">L13</f>
        <v>24 Business, media and public service professionals</v>
      </c>
      <c r="M158" s="11">
        <f t="shared" si="161"/>
        <v>27.445348301156184</v>
      </c>
      <c r="N158" s="11">
        <f t="shared" si="161"/>
        <v>29.16320285254465</v>
      </c>
      <c r="O158" s="11">
        <f t="shared" si="161"/>
        <v>31.11313734016791</v>
      </c>
      <c r="P158" s="11">
        <f t="shared" si="161"/>
        <v>35.342531689097619</v>
      </c>
      <c r="Q158" s="11">
        <f t="shared" si="161"/>
        <v>39.534651427869605</v>
      </c>
      <c r="S158" s="40">
        <f t="shared" si="150"/>
        <v>2.5404010935079491</v>
      </c>
      <c r="T158" s="40">
        <f t="shared" si="151"/>
        <v>1.609802494309176</v>
      </c>
      <c r="W158" s="10" t="str">
        <f t="shared" ref="W158:AB158" si="162">W13</f>
        <v>24 Business, media and public service professionals</v>
      </c>
      <c r="X158" s="11">
        <f t="shared" si="162"/>
        <v>17.617646936775252</v>
      </c>
      <c r="Y158" s="11">
        <f t="shared" si="162"/>
        <v>21.437034441922545</v>
      </c>
      <c r="Z158" s="11">
        <f t="shared" si="162"/>
        <v>24.190536815361721</v>
      </c>
      <c r="AA158" s="11">
        <f t="shared" si="162"/>
        <v>27.225651085063088</v>
      </c>
      <c r="AB158" s="11">
        <f t="shared" si="162"/>
        <v>32.063040575474211</v>
      </c>
      <c r="AD158" s="40">
        <f t="shared" si="153"/>
        <v>6.5465816462277227</v>
      </c>
      <c r="AE158" s="40">
        <f t="shared" si="154"/>
        <v>1.8960338114988762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12.908335639706216</v>
      </c>
      <c r="C159" s="11">
        <f t="shared" si="146"/>
        <v>14.758624419277448</v>
      </c>
      <c r="D159" s="11">
        <f t="shared" si="146"/>
        <v>16.365707313796896</v>
      </c>
      <c r="E159" s="11">
        <f t="shared" si="146"/>
        <v>14.462846957990157</v>
      </c>
      <c r="F159" s="11">
        <f t="shared" si="146"/>
        <v>15.555515124182168</v>
      </c>
      <c r="H159" s="40">
        <f t="shared" si="147"/>
        <v>4.8607370857598919</v>
      </c>
      <c r="I159" s="40">
        <f t="shared" si="148"/>
        <v>-0.3379136626144974</v>
      </c>
      <c r="L159" s="10" t="str">
        <f t="shared" ref="L159:Q159" si="163">L14</f>
        <v>31 Science, engineering and technology associate professionals</v>
      </c>
      <c r="M159" s="11">
        <f t="shared" si="163"/>
        <v>9.4043465495175038</v>
      </c>
      <c r="N159" s="11">
        <f t="shared" si="163"/>
        <v>11.082892952952696</v>
      </c>
      <c r="O159" s="11">
        <f t="shared" si="163"/>
        <v>11.739450205039358</v>
      </c>
      <c r="P159" s="11">
        <f t="shared" si="163"/>
        <v>9.6523498300739785</v>
      </c>
      <c r="Q159" s="11">
        <f t="shared" si="163"/>
        <v>9.8641671101553925</v>
      </c>
      <c r="S159" s="40">
        <f t="shared" si="150"/>
        <v>4.5355062275784341</v>
      </c>
      <c r="T159" s="40">
        <f t="shared" si="151"/>
        <v>-1.1536028829136513</v>
      </c>
      <c r="W159" s="10" t="str">
        <f t="shared" ref="W159:AB159" si="164">W14</f>
        <v>31 Science, engineering and technology associate professionals</v>
      </c>
      <c r="X159" s="11">
        <f t="shared" si="164"/>
        <v>3.5039890901887238</v>
      </c>
      <c r="Y159" s="11">
        <f t="shared" si="164"/>
        <v>3.6757314663247489</v>
      </c>
      <c r="Z159" s="11">
        <f t="shared" si="164"/>
        <v>4.6262571087575628</v>
      </c>
      <c r="AA159" s="11">
        <f t="shared" si="164"/>
        <v>4.810497127916185</v>
      </c>
      <c r="AB159" s="11">
        <f t="shared" si="164"/>
        <v>5.6913480140267874</v>
      </c>
      <c r="AD159" s="40">
        <f t="shared" si="153"/>
        <v>5.7142186072520973</v>
      </c>
      <c r="AE159" s="40">
        <f t="shared" si="154"/>
        <v>1.3909109825802846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17.801714313953845</v>
      </c>
      <c r="C160" s="11">
        <f t="shared" si="146"/>
        <v>18.253105935614418</v>
      </c>
      <c r="D160" s="11">
        <f t="shared" si="146"/>
        <v>18.409807776090883</v>
      </c>
      <c r="E160" s="11">
        <f t="shared" si="146"/>
        <v>19.152861924460307</v>
      </c>
      <c r="F160" s="11">
        <f t="shared" si="146"/>
        <v>21.798223276570447</v>
      </c>
      <c r="H160" s="40">
        <f t="shared" si="147"/>
        <v>0.67403730460942057</v>
      </c>
      <c r="I160" s="40">
        <f t="shared" si="148"/>
        <v>1.1326660417005918</v>
      </c>
      <c r="L160" s="10" t="str">
        <f t="shared" ref="L160:Q160" si="165">L15</f>
        <v>32 Health and social care associate professionals</v>
      </c>
      <c r="M160" s="11">
        <f t="shared" si="165"/>
        <v>4.1621834270610281</v>
      </c>
      <c r="N160" s="11">
        <f t="shared" si="165"/>
        <v>3.7217142807054189</v>
      </c>
      <c r="O160" s="11">
        <f t="shared" si="165"/>
        <v>4.1862685165954581</v>
      </c>
      <c r="P160" s="11">
        <f t="shared" si="165"/>
        <v>4.012898001713606</v>
      </c>
      <c r="Q160" s="11">
        <f t="shared" si="165"/>
        <v>4.4719816843084921</v>
      </c>
      <c r="S160" s="40">
        <f t="shared" si="150"/>
        <v>0.11546599981457906</v>
      </c>
      <c r="T160" s="40">
        <f>IF(Q$151-O$151 &lt;&gt; 0,(EXP(LN(Q160/O160)/(Q$151-O$151))-1)*100,0)</f>
        <v>0.44111587703490329</v>
      </c>
      <c r="W160" s="10" t="str">
        <f t="shared" ref="W160:AB160" si="166">W15</f>
        <v>32 Health and social care associate professionals</v>
      </c>
      <c r="X160" s="11">
        <f t="shared" si="166"/>
        <v>13.639530886892805</v>
      </c>
      <c r="Y160" s="11">
        <f t="shared" si="166"/>
        <v>14.531391654908978</v>
      </c>
      <c r="Z160" s="11">
        <f t="shared" si="166"/>
        <v>14.223539259495382</v>
      </c>
      <c r="AA160" s="11">
        <f t="shared" si="166"/>
        <v>15.139963922746714</v>
      </c>
      <c r="AB160" s="11">
        <f t="shared" si="166"/>
        <v>17.326241592261944</v>
      </c>
      <c r="AD160" s="40">
        <f t="shared" si="153"/>
        <v>0.84204597266526182</v>
      </c>
      <c r="AE160" s="40">
        <f t="shared" si="154"/>
        <v>1.324183478559271</v>
      </c>
    </row>
    <row r="161" spans="1:31" x14ac:dyDescent="0.2">
      <c r="A161" s="10" t="str">
        <f t="shared" si="142"/>
        <v>33 Protective service occupations</v>
      </c>
      <c r="B161" s="11">
        <f t="shared" si="142"/>
        <v>6.5334903578778158</v>
      </c>
      <c r="C161" s="11">
        <f t="shared" si="146"/>
        <v>6.5691680318462247</v>
      </c>
      <c r="D161" s="11">
        <f t="shared" si="146"/>
        <v>7.08589770477389</v>
      </c>
      <c r="E161" s="11">
        <f t="shared" si="146"/>
        <v>8.5033201576548958</v>
      </c>
      <c r="F161" s="11">
        <f t="shared" si="146"/>
        <v>9.6914012307240505</v>
      </c>
      <c r="H161" s="40">
        <f t="shared" si="147"/>
        <v>1.6365523509427105</v>
      </c>
      <c r="I161" s="40">
        <f t="shared" si="148"/>
        <v>2.109491408489883</v>
      </c>
      <c r="L161" s="10" t="str">
        <f t="shared" ref="L161:Q161" si="167">L16</f>
        <v>33 Protective service occupations</v>
      </c>
      <c r="M161" s="11">
        <f t="shared" si="167"/>
        <v>4.9252969499951362</v>
      </c>
      <c r="N161" s="11">
        <f t="shared" si="167"/>
        <v>4.7824242669348953</v>
      </c>
      <c r="O161" s="11">
        <f t="shared" si="167"/>
        <v>5.0893297804029709</v>
      </c>
      <c r="P161" s="11">
        <f t="shared" si="167"/>
        <v>5.8379428711653416</v>
      </c>
      <c r="Q161" s="11">
        <f t="shared" si="167"/>
        <v>6.3049490863383166</v>
      </c>
      <c r="S161" s="40">
        <f t="shared" si="150"/>
        <v>0.65738295614361508</v>
      </c>
      <c r="T161" s="40">
        <f t="shared" si="151"/>
        <v>1.4381685216998674</v>
      </c>
      <c r="W161" s="10" t="str">
        <f t="shared" ref="W161:AB161" si="168">W16</f>
        <v>33 Protective service occupations</v>
      </c>
      <c r="X161" s="11">
        <f t="shared" si="168"/>
        <v>1.6081934078826858</v>
      </c>
      <c r="Y161" s="11">
        <f t="shared" si="168"/>
        <v>1.7867437649113225</v>
      </c>
      <c r="Z161" s="11">
        <f t="shared" si="168"/>
        <v>1.9965679243709118</v>
      </c>
      <c r="AA161" s="11">
        <f t="shared" si="168"/>
        <v>2.6653772864895586</v>
      </c>
      <c r="AB161" s="11">
        <f t="shared" si="168"/>
        <v>3.3864521443857214</v>
      </c>
      <c r="AD161" s="40">
        <f t="shared" si="153"/>
        <v>4.4213160477280633</v>
      </c>
      <c r="AE161" s="40">
        <f t="shared" si="154"/>
        <v>3.5851239842096261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17.383092485078119</v>
      </c>
      <c r="C162" s="11">
        <f t="shared" si="146"/>
        <v>17.947399881655105</v>
      </c>
      <c r="D162" s="11">
        <f t="shared" si="146"/>
        <v>17.882497404397238</v>
      </c>
      <c r="E162" s="11">
        <f t="shared" si="146"/>
        <v>18.693965920356579</v>
      </c>
      <c r="F162" s="11">
        <f t="shared" si="146"/>
        <v>21.61270893887184</v>
      </c>
      <c r="H162" s="40">
        <f t="shared" si="147"/>
        <v>0.56809554312111654</v>
      </c>
      <c r="I162" s="40">
        <f t="shared" si="148"/>
        <v>1.2710708499651391</v>
      </c>
      <c r="L162" s="10" t="str">
        <f t="shared" ref="L162:Q162" si="169">L17</f>
        <v>34 Culture, media and sports occupations</v>
      </c>
      <c r="M162" s="11">
        <f t="shared" si="169"/>
        <v>8.5648739793316739</v>
      </c>
      <c r="N162" s="11">
        <f t="shared" si="169"/>
        <v>8.2792383101214817</v>
      </c>
      <c r="O162" s="11">
        <f t="shared" si="169"/>
        <v>7.6074747119772397</v>
      </c>
      <c r="P162" s="11">
        <f t="shared" si="169"/>
        <v>7.9321281708316436</v>
      </c>
      <c r="Q162" s="11">
        <f t="shared" si="169"/>
        <v>9.1628659686772416</v>
      </c>
      <c r="S162" s="40">
        <f t="shared" si="150"/>
        <v>-2.3428809813378915</v>
      </c>
      <c r="T162" s="40">
        <f t="shared" si="151"/>
        <v>1.2479070474818332</v>
      </c>
      <c r="W162" s="10" t="str">
        <f t="shared" ref="W162:AB162" si="170">W17</f>
        <v>34 Culture, media and sports occupations</v>
      </c>
      <c r="X162" s="11">
        <f t="shared" si="170"/>
        <v>8.8182185057464526</v>
      </c>
      <c r="Y162" s="11">
        <f t="shared" si="170"/>
        <v>9.6681615715336164</v>
      </c>
      <c r="Z162" s="11">
        <f t="shared" si="170"/>
        <v>10.275022692419997</v>
      </c>
      <c r="AA162" s="11">
        <f t="shared" si="170"/>
        <v>10.761837749524947</v>
      </c>
      <c r="AB162" s="11">
        <f t="shared" si="170"/>
        <v>12.449842970194593</v>
      </c>
      <c r="AD162" s="40">
        <f t="shared" si="153"/>
        <v>3.1051567284905879</v>
      </c>
      <c r="AE162" s="40">
        <f t="shared" si="154"/>
        <v>1.2881733218753189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45.543533774368278</v>
      </c>
      <c r="C163" s="11">
        <f t="shared" si="146"/>
        <v>47.717813951483052</v>
      </c>
      <c r="D163" s="11">
        <f t="shared" si="146"/>
        <v>50.105699020373947</v>
      </c>
      <c r="E163" s="11">
        <f t="shared" si="146"/>
        <v>48.830311351998674</v>
      </c>
      <c r="F163" s="11">
        <f t="shared" si="146"/>
        <v>51.376517261865658</v>
      </c>
      <c r="H163" s="40">
        <f t="shared" si="147"/>
        <v>1.9276661107089144</v>
      </c>
      <c r="I163" s="40">
        <f t="shared" si="148"/>
        <v>0.16711582267938674</v>
      </c>
      <c r="L163" s="10" t="str">
        <f t="shared" ref="L163:Q163" si="171">L18</f>
        <v>35 Business and public service associate professionals</v>
      </c>
      <c r="M163" s="11">
        <f t="shared" si="171"/>
        <v>25.087947119852288</v>
      </c>
      <c r="N163" s="11">
        <f t="shared" si="171"/>
        <v>25.44671671149182</v>
      </c>
      <c r="O163" s="11">
        <f t="shared" si="171"/>
        <v>26.60643469597338</v>
      </c>
      <c r="P163" s="11">
        <f t="shared" si="171"/>
        <v>24.884250751291983</v>
      </c>
      <c r="Q163" s="11">
        <f t="shared" si="171"/>
        <v>25.038389558794776</v>
      </c>
      <c r="S163" s="40">
        <f t="shared" si="150"/>
        <v>1.1822450399143536</v>
      </c>
      <c r="T163" s="40">
        <f t="shared" si="151"/>
        <v>-0.40413359319935171</v>
      </c>
      <c r="W163" s="10" t="str">
        <f t="shared" ref="W163:AB163" si="172">W18</f>
        <v>35 Business and public service associate professionals</v>
      </c>
      <c r="X163" s="11">
        <f t="shared" si="172"/>
        <v>20.455586654516015</v>
      </c>
      <c r="Y163" s="11">
        <f t="shared" si="172"/>
        <v>22.271097239991217</v>
      </c>
      <c r="Z163" s="11">
        <f t="shared" si="172"/>
        <v>23.499264324400603</v>
      </c>
      <c r="AA163" s="11">
        <f t="shared" si="172"/>
        <v>23.946060600706708</v>
      </c>
      <c r="AB163" s="11">
        <f t="shared" si="172"/>
        <v>26.338127703070921</v>
      </c>
      <c r="AD163" s="40">
        <f t="shared" si="153"/>
        <v>2.8131026729570241</v>
      </c>
      <c r="AE163" s="40">
        <f t="shared" si="154"/>
        <v>0.76322110780522312</v>
      </c>
    </row>
    <row r="164" spans="1:31" x14ac:dyDescent="0.2">
      <c r="A164" s="10" t="str">
        <f t="shared" si="142"/>
        <v>41 Administrative occupations</v>
      </c>
      <c r="B164" s="11">
        <f t="shared" si="142"/>
        <v>68.346542271444548</v>
      </c>
      <c r="C164" s="11">
        <f t="shared" si="146"/>
        <v>65.948108969584297</v>
      </c>
      <c r="D164" s="11">
        <f t="shared" si="146"/>
        <v>69.645846608241087</v>
      </c>
      <c r="E164" s="11">
        <f t="shared" si="146"/>
        <v>64.06391584655546</v>
      </c>
      <c r="F164" s="11">
        <f t="shared" si="146"/>
        <v>60.70943880787928</v>
      </c>
      <c r="H164" s="40">
        <f t="shared" si="147"/>
        <v>0.37735204267446143</v>
      </c>
      <c r="I164" s="40">
        <f t="shared" si="148"/>
        <v>-0.91131466505343095</v>
      </c>
      <c r="L164" s="10" t="str">
        <f t="shared" ref="L164:Q164" si="173">L19</f>
        <v>41 Administrative occupations</v>
      </c>
      <c r="M164" s="11">
        <f t="shared" si="173"/>
        <v>18.120431512977525</v>
      </c>
      <c r="N164" s="11">
        <f t="shared" si="173"/>
        <v>16.352287911453686</v>
      </c>
      <c r="O164" s="11">
        <f t="shared" si="173"/>
        <v>19.703054316545618</v>
      </c>
      <c r="P164" s="11">
        <f t="shared" si="173"/>
        <v>18.468725457876175</v>
      </c>
      <c r="Q164" s="11">
        <f t="shared" si="173"/>
        <v>19.537509547493162</v>
      </c>
      <c r="S164" s="40">
        <f t="shared" si="150"/>
        <v>1.6887722346331069</v>
      </c>
      <c r="T164" s="40">
        <f t="shared" si="151"/>
        <v>-5.623405440905449E-2</v>
      </c>
      <c r="W164" s="10" t="str">
        <f t="shared" ref="W164:AB164" si="174">W19</f>
        <v>41 Administrative occupations</v>
      </c>
      <c r="X164" s="11">
        <f t="shared" si="174"/>
        <v>50.226110758466959</v>
      </c>
      <c r="Y164" s="11">
        <f t="shared" si="174"/>
        <v>49.595821058130639</v>
      </c>
      <c r="Z164" s="11">
        <f t="shared" si="174"/>
        <v>49.942792291695469</v>
      </c>
      <c r="AA164" s="11">
        <f t="shared" si="174"/>
        <v>45.595190388679391</v>
      </c>
      <c r="AB164" s="11">
        <f t="shared" si="174"/>
        <v>41.171929260386158</v>
      </c>
      <c r="AD164" s="40">
        <f t="shared" si="153"/>
        <v>-0.11307262242777893</v>
      </c>
      <c r="AE164" s="40">
        <f t="shared" si="154"/>
        <v>-1.2792241448784325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18.171806994589875</v>
      </c>
      <c r="C165" s="11">
        <f t="shared" si="146"/>
        <v>16.181400167485446</v>
      </c>
      <c r="D165" s="11">
        <f t="shared" si="146"/>
        <v>15.833492708857204</v>
      </c>
      <c r="E165" s="11">
        <f t="shared" si="146"/>
        <v>16.805991314800007</v>
      </c>
      <c r="F165" s="11">
        <f t="shared" si="146"/>
        <v>15.120741954443316</v>
      </c>
      <c r="H165" s="40">
        <f t="shared" si="147"/>
        <v>-2.7172761182135075</v>
      </c>
      <c r="I165" s="40">
        <f t="shared" si="148"/>
        <v>-0.3065960150967495</v>
      </c>
      <c r="L165" s="10" t="str">
        <f t="shared" ref="L165:Q165" si="175">L20</f>
        <v>42 Secretarial and related occupations</v>
      </c>
      <c r="M165" s="11">
        <f t="shared" si="175"/>
        <v>1.8872264536606933</v>
      </c>
      <c r="N165" s="11">
        <f t="shared" si="175"/>
        <v>1.3977461583930719</v>
      </c>
      <c r="O165" s="11">
        <f t="shared" si="175"/>
        <v>1.2978795592234427</v>
      </c>
      <c r="P165" s="11">
        <f t="shared" si="175"/>
        <v>1.8486661999522653</v>
      </c>
      <c r="Q165" s="11">
        <f t="shared" si="175"/>
        <v>2.3086526868987045</v>
      </c>
      <c r="S165" s="40">
        <f>IF(O$151-M$151 &lt;&gt; 0,(EXP(LN(O165/M165)/(O$151-M$151))-1)*100,0)</f>
        <v>-7.2140806073282437</v>
      </c>
      <c r="T165" s="40">
        <f t="shared" si="151"/>
        <v>3.9142116915690028</v>
      </c>
      <c r="W165" s="10" t="str">
        <f t="shared" ref="W165:AB165" si="176">W20</f>
        <v>42 Secretarial and related occupations</v>
      </c>
      <c r="X165" s="11">
        <f t="shared" si="176"/>
        <v>16.284580540929202</v>
      </c>
      <c r="Y165" s="11">
        <f t="shared" si="176"/>
        <v>14.783654009092375</v>
      </c>
      <c r="Z165" s="11">
        <f t="shared" si="176"/>
        <v>14.535613149633754</v>
      </c>
      <c r="AA165" s="11">
        <f t="shared" si="176"/>
        <v>14.957325114847746</v>
      </c>
      <c r="AB165" s="11">
        <f t="shared" si="176"/>
        <v>12.812089267544616</v>
      </c>
      <c r="AD165" s="40">
        <f t="shared" si="153"/>
        <v>-2.2467160906076367</v>
      </c>
      <c r="AE165" s="40">
        <f t="shared" si="154"/>
        <v>-0.83788678496571345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14.349633663297926</v>
      </c>
      <c r="C166" s="11">
        <f t="shared" si="146"/>
        <v>13.33432090431852</v>
      </c>
      <c r="D166" s="11">
        <f t="shared" si="146"/>
        <v>14.460619382396185</v>
      </c>
      <c r="E166" s="11">
        <f t="shared" si="146"/>
        <v>14.408477296373043</v>
      </c>
      <c r="F166" s="11">
        <f t="shared" si="146"/>
        <v>15.518036497743074</v>
      </c>
      <c r="H166" s="40">
        <f t="shared" si="147"/>
        <v>0.1542115201442984</v>
      </c>
      <c r="I166" s="40">
        <f t="shared" si="148"/>
        <v>0.47160150546781132</v>
      </c>
      <c r="L166" s="10" t="str">
        <f t="shared" ref="L166:Q166" si="177">L21</f>
        <v>51 Skilled agricultural and related trades</v>
      </c>
      <c r="M166" s="11">
        <f t="shared" si="177"/>
        <v>12.957978804795419</v>
      </c>
      <c r="N166" s="11">
        <f t="shared" si="177"/>
        <v>11.683545531203755</v>
      </c>
      <c r="O166" s="11">
        <f t="shared" si="177"/>
        <v>12.64602932619565</v>
      </c>
      <c r="P166" s="11">
        <f t="shared" si="177"/>
        <v>12.525850180699049</v>
      </c>
      <c r="Q166" s="11">
        <f t="shared" si="177"/>
        <v>13.1289110861939</v>
      </c>
      <c r="S166" s="40">
        <f t="shared" si="150"/>
        <v>-0.48618315891828523</v>
      </c>
      <c r="T166" s="40">
        <f t="shared" si="151"/>
        <v>0.25013547116194967</v>
      </c>
      <c r="W166" s="10" t="str">
        <f t="shared" ref="W166:AB166" si="178">W21</f>
        <v>51 Skilled agricultural and related trades</v>
      </c>
      <c r="X166" s="11">
        <f t="shared" si="178"/>
        <v>1.3916548585025041</v>
      </c>
      <c r="Y166" s="11">
        <f t="shared" si="178"/>
        <v>1.6507753731147692</v>
      </c>
      <c r="Z166" s="11">
        <f t="shared" si="178"/>
        <v>1.8145900562005308</v>
      </c>
      <c r="AA166" s="11">
        <f t="shared" si="178"/>
        <v>1.8826271156739827</v>
      </c>
      <c r="AB166" s="11">
        <f t="shared" si="178"/>
        <v>2.3891254115491738</v>
      </c>
      <c r="AD166" s="40">
        <f t="shared" si="153"/>
        <v>5.4506830752450774</v>
      </c>
      <c r="AE166" s="40">
        <f t="shared" si="154"/>
        <v>1.8507023210321716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36.969886230739256</v>
      </c>
      <c r="C167" s="11">
        <f t="shared" si="146"/>
        <v>35.24088019266118</v>
      </c>
      <c r="D167" s="11">
        <f t="shared" si="146"/>
        <v>31.791317362505644</v>
      </c>
      <c r="E167" s="11">
        <f t="shared" si="146"/>
        <v>31.407615603792038</v>
      </c>
      <c r="F167" s="11">
        <f t="shared" si="146"/>
        <v>30.608470507759698</v>
      </c>
      <c r="H167" s="40">
        <f t="shared" si="147"/>
        <v>-2.9731165003783144</v>
      </c>
      <c r="I167" s="40">
        <f t="shared" si="148"/>
        <v>-0.2524569830521628</v>
      </c>
      <c r="L167" s="10" t="str">
        <f t="shared" ref="L167:Q167" si="179">L22</f>
        <v>52 Skilled metal, electrical and electronic trades</v>
      </c>
      <c r="M167" s="11">
        <f t="shared" si="179"/>
        <v>36.321110847680387</v>
      </c>
      <c r="N167" s="11">
        <f t="shared" si="179"/>
        <v>34.147157763295958</v>
      </c>
      <c r="O167" s="11">
        <f t="shared" si="179"/>
        <v>30.916677586831149</v>
      </c>
      <c r="P167" s="11">
        <f t="shared" si="179"/>
        <v>29.468596941762812</v>
      </c>
      <c r="Q167" s="11">
        <f t="shared" si="179"/>
        <v>27.842843048183671</v>
      </c>
      <c r="S167" s="40">
        <f t="shared" si="150"/>
        <v>-3.1707118997369554</v>
      </c>
      <c r="T167" s="40">
        <f t="shared" si="151"/>
        <v>-0.69570081764800396</v>
      </c>
      <c r="W167" s="10" t="str">
        <f t="shared" ref="W167:AB167" si="180">W22</f>
        <v>52 Skilled metal, electrical and electronic trades</v>
      </c>
      <c r="X167" s="11">
        <f t="shared" si="180"/>
        <v>0.64877538305890248</v>
      </c>
      <c r="Y167" s="11">
        <f t="shared" si="180"/>
        <v>1.0937224293651617</v>
      </c>
      <c r="Z167" s="11">
        <f t="shared" si="180"/>
        <v>0.87463977567450313</v>
      </c>
      <c r="AA167" s="11">
        <f t="shared" si="180"/>
        <v>1.9390186620292116</v>
      </c>
      <c r="AB167" s="11">
        <f t="shared" si="180"/>
        <v>2.7656274595760628</v>
      </c>
      <c r="AD167" s="40">
        <f t="shared" si="153"/>
        <v>6.1565930968708216</v>
      </c>
      <c r="AE167" s="40">
        <f t="shared" si="154"/>
        <v>7.9769270686548932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35.820672670473208</v>
      </c>
      <c r="C168" s="11">
        <f t="shared" si="146"/>
        <v>34.441690112920526</v>
      </c>
      <c r="D168" s="11">
        <f t="shared" si="146"/>
        <v>27.946461669661876</v>
      </c>
      <c r="E168" s="11">
        <f t="shared" si="146"/>
        <v>30.671078899522918</v>
      </c>
      <c r="F168" s="11">
        <f t="shared" si="146"/>
        <v>31.061115653268899</v>
      </c>
      <c r="H168" s="40">
        <f t="shared" si="147"/>
        <v>-4.8434652129012097</v>
      </c>
      <c r="I168" s="40">
        <f t="shared" si="148"/>
        <v>0.70692795347044868</v>
      </c>
      <c r="L168" s="10" t="str">
        <f t="shared" ref="L168:Q168" si="181">L23</f>
        <v>53 Skilled construction and building trades</v>
      </c>
      <c r="M168" s="11">
        <f t="shared" si="181"/>
        <v>35.35575957870013</v>
      </c>
      <c r="N168" s="11">
        <f t="shared" si="181"/>
        <v>33.878853820551264</v>
      </c>
      <c r="O168" s="11">
        <f t="shared" si="181"/>
        <v>27.267709487393326</v>
      </c>
      <c r="P168" s="11">
        <f t="shared" si="181"/>
        <v>29.899413737831146</v>
      </c>
      <c r="Q168" s="11">
        <f t="shared" si="181"/>
        <v>30.122184121632635</v>
      </c>
      <c r="S168" s="40">
        <f t="shared" si="150"/>
        <v>-5.0625205356010561</v>
      </c>
      <c r="T168" s="40">
        <f t="shared" si="151"/>
        <v>0.66593229965583589</v>
      </c>
      <c r="W168" s="10" t="str">
        <f t="shared" ref="W168:AB168" si="182">W23</f>
        <v>53 Skilled construction and building trades</v>
      </c>
      <c r="X168" s="11">
        <f t="shared" si="182"/>
        <v>0.46491309177302864</v>
      </c>
      <c r="Y168" s="11">
        <f t="shared" si="182"/>
        <v>0.56283629236928889</v>
      </c>
      <c r="Z168" s="11">
        <f t="shared" si="182"/>
        <v>0.67875218226857237</v>
      </c>
      <c r="AA168" s="11">
        <f t="shared" si="182"/>
        <v>0.77166516169174415</v>
      </c>
      <c r="AB168" s="11">
        <f t="shared" si="182"/>
        <v>0.93893153163625576</v>
      </c>
      <c r="AD168" s="40">
        <f t="shared" si="153"/>
        <v>7.8618568918948473</v>
      </c>
      <c r="AE168" s="40">
        <f t="shared" si="154"/>
        <v>2.1868109000355407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18.704195200279834</v>
      </c>
      <c r="C169" s="11">
        <f t="shared" si="146"/>
        <v>17.578550100274079</v>
      </c>
      <c r="D169" s="11">
        <f t="shared" si="146"/>
        <v>17.151500337247501</v>
      </c>
      <c r="E169" s="11">
        <f t="shared" si="146"/>
        <v>17.297965000380888</v>
      </c>
      <c r="F169" s="11">
        <f t="shared" si="146"/>
        <v>16.6346327981081</v>
      </c>
      <c r="H169" s="40">
        <f t="shared" si="147"/>
        <v>-1.7183094963019174</v>
      </c>
      <c r="I169" s="40">
        <f t="shared" si="148"/>
        <v>-0.20378419637873124</v>
      </c>
      <c r="L169" s="10" t="str">
        <f t="shared" ref="L169:Q169" si="183">L24</f>
        <v>54 Textiles, printing and other skilled trades</v>
      </c>
      <c r="M169" s="11">
        <f t="shared" si="183"/>
        <v>11.187280422329509</v>
      </c>
      <c r="N169" s="11">
        <f t="shared" si="183"/>
        <v>10.280270665542071</v>
      </c>
      <c r="O169" s="11">
        <f t="shared" si="183"/>
        <v>9.2651289978793532</v>
      </c>
      <c r="P169" s="11">
        <f t="shared" si="183"/>
        <v>9.148047725216971</v>
      </c>
      <c r="Q169" s="11">
        <f t="shared" si="183"/>
        <v>8.671840068371619</v>
      </c>
      <c r="S169" s="40">
        <f t="shared" si="150"/>
        <v>-3.7001991030282455</v>
      </c>
      <c r="T169" s="40">
        <f t="shared" si="151"/>
        <v>-0.44020677410151476</v>
      </c>
      <c r="W169" s="10" t="str">
        <f t="shared" ref="W169:AB169" si="184">W24</f>
        <v>54 Textiles, printing and other skilled trades</v>
      </c>
      <c r="X169" s="11">
        <f t="shared" si="184"/>
        <v>7.5169147779503271</v>
      </c>
      <c r="Y169" s="11">
        <f t="shared" si="184"/>
        <v>7.2982794347320086</v>
      </c>
      <c r="Z169" s="11">
        <f t="shared" si="184"/>
        <v>7.886371339368166</v>
      </c>
      <c r="AA169" s="11">
        <f t="shared" si="184"/>
        <v>8.1499172751639399</v>
      </c>
      <c r="AB169" s="11">
        <f t="shared" si="184"/>
        <v>7.9627927297364671</v>
      </c>
      <c r="AD169" s="40">
        <f t="shared" si="153"/>
        <v>0.96422574631649383</v>
      </c>
      <c r="AE169" s="40">
        <f t="shared" si="154"/>
        <v>6.4311744411682525E-2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73.094302766860139</v>
      </c>
      <c r="C170" s="11">
        <f t="shared" si="146"/>
        <v>69.580123244164156</v>
      </c>
      <c r="D170" s="11">
        <f t="shared" si="146"/>
        <v>66.632317460451901</v>
      </c>
      <c r="E170" s="11">
        <f t="shared" si="146"/>
        <v>72.994537222902508</v>
      </c>
      <c r="F170" s="11">
        <f t="shared" si="146"/>
        <v>80.54960963111148</v>
      </c>
      <c r="H170" s="40">
        <f t="shared" si="147"/>
        <v>-1.8341846577520582</v>
      </c>
      <c r="I170" s="40">
        <f t="shared" si="148"/>
        <v>1.2725863741116061</v>
      </c>
      <c r="L170" s="10" t="str">
        <f t="shared" ref="L170:Q170" si="185">L25</f>
        <v>61 Caring personal service occupations</v>
      </c>
      <c r="M170" s="11">
        <f t="shared" si="185"/>
        <v>7.3093948522474923</v>
      </c>
      <c r="N170" s="11">
        <f t="shared" si="185"/>
        <v>6.6237858794723605</v>
      </c>
      <c r="O170" s="11">
        <f t="shared" si="185"/>
        <v>6.6579751307395698</v>
      </c>
      <c r="P170" s="11">
        <f t="shared" si="185"/>
        <v>8.3184909186243345</v>
      </c>
      <c r="Q170" s="11">
        <f t="shared" si="185"/>
        <v>10.013445055375325</v>
      </c>
      <c r="S170" s="40">
        <f t="shared" si="150"/>
        <v>-1.849582990300247</v>
      </c>
      <c r="T170" s="40">
        <f t="shared" si="151"/>
        <v>2.7581057929748631</v>
      </c>
      <c r="W170" s="10" t="str">
        <f t="shared" ref="W170:AB170" si="186">W25</f>
        <v>61 Caring personal service occupations</v>
      </c>
      <c r="X170" s="11">
        <f t="shared" si="186"/>
        <v>65.784907914612731</v>
      </c>
      <c r="Y170" s="11">
        <f t="shared" si="186"/>
        <v>62.956337364691819</v>
      </c>
      <c r="Z170" s="11">
        <f t="shared" si="186"/>
        <v>59.974342329712314</v>
      </c>
      <c r="AA170" s="11">
        <f t="shared" si="186"/>
        <v>64.676046304278117</v>
      </c>
      <c r="AB170" s="11">
        <f t="shared" si="186"/>
        <v>70.536164575736123</v>
      </c>
      <c r="AD170" s="40">
        <f t="shared" si="153"/>
        <v>-1.8324743373906771</v>
      </c>
      <c r="AE170" s="40">
        <f t="shared" si="154"/>
        <v>1.0872595573682808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19.033806135778825</v>
      </c>
      <c r="C171" s="11">
        <f t="shared" si="146"/>
        <v>20.926977795087936</v>
      </c>
      <c r="D171" s="11">
        <f t="shared" si="146"/>
        <v>18.546594076828271</v>
      </c>
      <c r="E171" s="11">
        <f t="shared" si="146"/>
        <v>20.045661071697435</v>
      </c>
      <c r="F171" s="11">
        <f t="shared" si="146"/>
        <v>21.884172897099656</v>
      </c>
      <c r="H171" s="40">
        <f t="shared" si="147"/>
        <v>-0.51726761898132079</v>
      </c>
      <c r="I171" s="40">
        <f t="shared" si="148"/>
        <v>1.1092909219772018</v>
      </c>
      <c r="L171" s="10" t="str">
        <f t="shared" ref="L171:Q171" si="187">L26</f>
        <v>62 Leisure, travel and related personal service occupations</v>
      </c>
      <c r="M171" s="11">
        <f t="shared" si="187"/>
        <v>4.9862302167899388</v>
      </c>
      <c r="N171" s="11">
        <f t="shared" si="187"/>
        <v>5.740989670024522</v>
      </c>
      <c r="O171" s="11">
        <f t="shared" si="187"/>
        <v>5.6845597306371518</v>
      </c>
      <c r="P171" s="11">
        <f t="shared" si="187"/>
        <v>6.0861704408306263</v>
      </c>
      <c r="Q171" s="11">
        <f t="shared" si="187"/>
        <v>6.8926642511434704</v>
      </c>
      <c r="S171" s="40">
        <f t="shared" si="150"/>
        <v>2.656133235420266</v>
      </c>
      <c r="T171" s="40">
        <f t="shared" si="151"/>
        <v>1.2929810641040929</v>
      </c>
      <c r="W171" s="10" t="str">
        <f t="shared" ref="W171:AB171" si="188">W26</f>
        <v>62 Leisure, travel and related personal service occupations</v>
      </c>
      <c r="X171" s="11">
        <f t="shared" si="188"/>
        <v>14.04757591898888</v>
      </c>
      <c r="Y171" s="11">
        <f t="shared" si="188"/>
        <v>15.185988125063421</v>
      </c>
      <c r="Z171" s="11">
        <f t="shared" si="188"/>
        <v>12.862034346191125</v>
      </c>
      <c r="AA171" s="11">
        <f t="shared" si="188"/>
        <v>13.959490630866799</v>
      </c>
      <c r="AB171" s="11">
        <f t="shared" si="188"/>
        <v>14.991508645956191</v>
      </c>
      <c r="AD171" s="40">
        <f t="shared" si="153"/>
        <v>-1.7479421159615982</v>
      </c>
      <c r="AE171" s="40">
        <f t="shared" si="154"/>
        <v>1.0265940377312877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0.74272515551429152</v>
      </c>
      <c r="C172" s="11">
        <f t="shared" si="146"/>
        <v>0.60653638217915895</v>
      </c>
      <c r="D172" s="11">
        <f t="shared" si="146"/>
        <v>0.81159933505805426</v>
      </c>
      <c r="E172" s="11">
        <f t="shared" si="146"/>
        <v>0.62956671565035727</v>
      </c>
      <c r="F172" s="11">
        <f t="shared" si="146"/>
        <v>0.651536849850889</v>
      </c>
      <c r="H172" s="40">
        <f t="shared" si="147"/>
        <v>1.789436427260771</v>
      </c>
      <c r="I172" s="40">
        <f t="shared" si="148"/>
        <v>-1.4538141153571105</v>
      </c>
      <c r="L172" s="10" t="str">
        <f t="shared" ref="L172:Q172" si="189">L27</f>
        <v>63 Community and civil enforcement occupations</v>
      </c>
      <c r="M172" s="11">
        <f t="shared" si="189"/>
        <v>0.57468774015821966</v>
      </c>
      <c r="N172" s="11">
        <f t="shared" si="189"/>
        <v>0.40115852443087419</v>
      </c>
      <c r="O172" s="11">
        <f t="shared" si="189"/>
        <v>0.63202324527009612</v>
      </c>
      <c r="P172" s="11">
        <f t="shared" si="189"/>
        <v>0.39462581033303229</v>
      </c>
      <c r="Q172" s="11">
        <f t="shared" si="189"/>
        <v>0.4289100744337197</v>
      </c>
      <c r="S172" s="40">
        <f t="shared" si="150"/>
        <v>1.9201898178230481</v>
      </c>
      <c r="T172" s="40">
        <f t="shared" si="151"/>
        <v>-2.5514129705305755</v>
      </c>
      <c r="W172" s="10" t="str">
        <f t="shared" ref="W172:AB172" si="190">W27</f>
        <v>63 Community and civil enforcement occupations</v>
      </c>
      <c r="X172" s="11">
        <f t="shared" si="190"/>
        <v>0.16803741535607103</v>
      </c>
      <c r="Y172" s="11">
        <f t="shared" si="190"/>
        <v>0.2053778577482851</v>
      </c>
      <c r="Z172" s="11">
        <f t="shared" si="190"/>
        <v>0.17957608978795772</v>
      </c>
      <c r="AA172" s="11">
        <f t="shared" si="190"/>
        <v>0.23494090531732484</v>
      </c>
      <c r="AB172" s="11">
        <f t="shared" si="190"/>
        <v>0.22262677541716855</v>
      </c>
      <c r="AD172" s="40">
        <f t="shared" si="153"/>
        <v>1.3371074184836962</v>
      </c>
      <c r="AE172" s="40">
        <f t="shared" si="154"/>
        <v>1.4429629659516996</v>
      </c>
    </row>
    <row r="173" spans="1:31" x14ac:dyDescent="0.2">
      <c r="A173" s="10" t="str">
        <f t="shared" si="142"/>
        <v>71 Sales occupations</v>
      </c>
      <c r="B173" s="11">
        <f t="shared" si="142"/>
        <v>66.273755627780503</v>
      </c>
      <c r="C173" s="11">
        <f t="shared" si="146"/>
        <v>62.52562355081507</v>
      </c>
      <c r="D173" s="11">
        <f t="shared" si="146"/>
        <v>62.672540808568932</v>
      </c>
      <c r="E173" s="11">
        <f t="shared" si="146"/>
        <v>58.920899834945061</v>
      </c>
      <c r="F173" s="11">
        <f t="shared" si="146"/>
        <v>55.892438079238971</v>
      </c>
      <c r="H173" s="40">
        <f t="shared" si="147"/>
        <v>-1.1111915481059831</v>
      </c>
      <c r="I173" s="40">
        <f t="shared" si="148"/>
        <v>-0.76038970453511379</v>
      </c>
      <c r="L173" s="10" t="str">
        <f t="shared" ref="L173:Q173" si="191">L28</f>
        <v>71 Sales occupations</v>
      </c>
      <c r="M173" s="11">
        <f t="shared" si="191"/>
        <v>24.777384139474886</v>
      </c>
      <c r="N173" s="11">
        <f t="shared" si="191"/>
        <v>24.169936456862768</v>
      </c>
      <c r="O173" s="11">
        <f t="shared" si="191"/>
        <v>24.406205847209471</v>
      </c>
      <c r="P173" s="11">
        <f t="shared" si="191"/>
        <v>23.169335502111341</v>
      </c>
      <c r="Q173" s="11">
        <f t="shared" si="191"/>
        <v>22.86165503494535</v>
      </c>
      <c r="S173" s="40">
        <f t="shared" si="150"/>
        <v>-0.3014221941538775</v>
      </c>
      <c r="T173" s="40">
        <f t="shared" si="151"/>
        <v>-0.43489414126951509</v>
      </c>
      <c r="W173" s="10" t="str">
        <f t="shared" ref="W173:AB173" si="192">W28</f>
        <v>71 Sales occupations</v>
      </c>
      <c r="X173" s="11">
        <f t="shared" si="192"/>
        <v>41.496371488305677</v>
      </c>
      <c r="Y173" s="11">
        <f t="shared" si="192"/>
        <v>38.355687093952291</v>
      </c>
      <c r="Z173" s="11">
        <f t="shared" si="192"/>
        <v>38.266334961359469</v>
      </c>
      <c r="AA173" s="11">
        <f t="shared" si="192"/>
        <v>35.751564332833738</v>
      </c>
      <c r="AB173" s="11">
        <f t="shared" si="192"/>
        <v>33.030783044293663</v>
      </c>
      <c r="AD173" s="40">
        <f t="shared" si="153"/>
        <v>-1.6076464224940912</v>
      </c>
      <c r="AE173" s="40">
        <f t="shared" si="154"/>
        <v>-0.97607569306883413</v>
      </c>
    </row>
    <row r="174" spans="1:31" x14ac:dyDescent="0.2">
      <c r="A174" s="10" t="str">
        <f t="shared" si="142"/>
        <v>72 Customer service occupations</v>
      </c>
      <c r="B174" s="11">
        <f t="shared" si="142"/>
        <v>11.882564762492027</v>
      </c>
      <c r="C174" s="11">
        <f t="shared" si="146"/>
        <v>13.062055460853887</v>
      </c>
      <c r="D174" s="11">
        <f t="shared" si="146"/>
        <v>13.791879056660289</v>
      </c>
      <c r="E174" s="11">
        <f t="shared" si="146"/>
        <v>17.805692588464787</v>
      </c>
      <c r="F174" s="11">
        <f t="shared" si="146"/>
        <v>20.521545417390609</v>
      </c>
      <c r="H174" s="40">
        <f t="shared" si="147"/>
        <v>3.0250063643247893</v>
      </c>
      <c r="I174" s="40">
        <f t="shared" si="148"/>
        <v>2.6847085691315442</v>
      </c>
      <c r="L174" s="10" t="str">
        <f t="shared" ref="L174:Q174" si="193">L29</f>
        <v>72 Customer service occupations</v>
      </c>
      <c r="M174" s="11">
        <f t="shared" si="193"/>
        <v>4.668585924815555</v>
      </c>
      <c r="N174" s="11">
        <f t="shared" si="193"/>
        <v>4.3245949772749448</v>
      </c>
      <c r="O174" s="11">
        <f t="shared" si="193"/>
        <v>5.1490282128281457</v>
      </c>
      <c r="P174" s="11">
        <f t="shared" si="193"/>
        <v>7.0938351080849094</v>
      </c>
      <c r="Q174" s="11">
        <f t="shared" si="193"/>
        <v>8.4972766595569222</v>
      </c>
      <c r="S174" s="40">
        <f t="shared" si="150"/>
        <v>1.9783505099911558</v>
      </c>
      <c r="T174" s="40">
        <f t="shared" si="151"/>
        <v>3.3959749061919231</v>
      </c>
      <c r="W174" s="10" t="str">
        <f t="shared" ref="W174:AB174" si="194">W29</f>
        <v>72 Customer service occupations</v>
      </c>
      <c r="X174" s="11">
        <f t="shared" si="194"/>
        <v>7.2139788376764828</v>
      </c>
      <c r="Y174" s="11">
        <f t="shared" si="194"/>
        <v>8.7374604835789427</v>
      </c>
      <c r="Z174" s="11">
        <f t="shared" si="194"/>
        <v>8.6428508438321483</v>
      </c>
      <c r="AA174" s="11">
        <f t="shared" si="194"/>
        <v>10.711857480379877</v>
      </c>
      <c r="AB174" s="11">
        <f t="shared" si="194"/>
        <v>12.024268757833672</v>
      </c>
      <c r="AD174" s="40">
        <f t="shared" si="153"/>
        <v>3.680344324330842</v>
      </c>
      <c r="AE174" s="40">
        <f>IF(AB$151-Z$151 &lt;&gt; 0,(EXP(LN(AB174/Z174)/(AB$151-Z$151))-1)*100,0)</f>
        <v>2.2257040796734184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23.674355007504847</v>
      </c>
      <c r="C175" s="11">
        <f t="shared" si="146"/>
        <v>22.277862710762609</v>
      </c>
      <c r="D175" s="11">
        <f t="shared" si="146"/>
        <v>19.749578657411057</v>
      </c>
      <c r="E175" s="11">
        <f t="shared" si="146"/>
        <v>23.715377345530499</v>
      </c>
      <c r="F175" s="11">
        <f t="shared" si="146"/>
        <v>23.578528266908933</v>
      </c>
      <c r="H175" s="40">
        <f t="shared" si="147"/>
        <v>-3.5602811105525545</v>
      </c>
      <c r="I175" s="40">
        <f t="shared" si="148"/>
        <v>1.1883677852390084</v>
      </c>
      <c r="L175" s="10" t="str">
        <f t="shared" ref="L175:Q175" si="195">L30</f>
        <v>81 Process, plant and machine operatives</v>
      </c>
      <c r="M175" s="11">
        <f t="shared" si="195"/>
        <v>18.928985360224875</v>
      </c>
      <c r="N175" s="11">
        <f t="shared" si="195"/>
        <v>17.250667749509613</v>
      </c>
      <c r="O175" s="11">
        <f t="shared" si="195"/>
        <v>15.335995712191279</v>
      </c>
      <c r="P175" s="11">
        <f t="shared" si="195"/>
        <v>18.024830384008055</v>
      </c>
      <c r="Q175" s="11">
        <f t="shared" si="195"/>
        <v>17.254837661024588</v>
      </c>
      <c r="S175" s="40">
        <f t="shared" si="150"/>
        <v>-4.1224498169419421</v>
      </c>
      <c r="T175" s="40">
        <f t="shared" si="151"/>
        <v>0.78902870115944435</v>
      </c>
      <c r="W175" s="10" t="str">
        <f t="shared" ref="W175:AB175" si="196">W30</f>
        <v>81 Process, plant and machine operatives</v>
      </c>
      <c r="X175" s="11">
        <f t="shared" si="196"/>
        <v>4.7453696472799942</v>
      </c>
      <c r="Y175" s="11">
        <f t="shared" si="196"/>
        <v>5.0271949612529969</v>
      </c>
      <c r="Z175" s="11">
        <f t="shared" si="196"/>
        <v>4.4135829452197948</v>
      </c>
      <c r="AA175" s="11">
        <f t="shared" si="196"/>
        <v>5.6905469615224238</v>
      </c>
      <c r="AB175" s="11">
        <f t="shared" si="196"/>
        <v>6.3236906058843525</v>
      </c>
      <c r="AD175" s="40">
        <f t="shared" si="153"/>
        <v>-1.4391934145772889</v>
      </c>
      <c r="AE175" s="40">
        <f t="shared" si="154"/>
        <v>2.4264108379634663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26.41848974892541</v>
      </c>
      <c r="C176" s="11">
        <f t="shared" si="146"/>
        <v>27.783980463564458</v>
      </c>
      <c r="D176" s="11">
        <f t="shared" si="146"/>
        <v>25.020632890330642</v>
      </c>
      <c r="E176" s="11">
        <f t="shared" si="146"/>
        <v>26.633867887597738</v>
      </c>
      <c r="F176" s="11">
        <f t="shared" si="146"/>
        <v>27.253737928564149</v>
      </c>
      <c r="H176" s="40">
        <f t="shared" si="147"/>
        <v>-1.0813773033380603</v>
      </c>
      <c r="I176" s="40">
        <f t="shared" si="148"/>
        <v>0.57155976075535797</v>
      </c>
      <c r="L176" s="10" t="str">
        <f t="shared" ref="L176:Q176" si="197">L31</f>
        <v>82 Transport and mobile machine drivers and operatives</v>
      </c>
      <c r="M176" s="11">
        <f t="shared" si="197"/>
        <v>24.414651651951132</v>
      </c>
      <c r="N176" s="11">
        <f t="shared" si="197"/>
        <v>25.470496961771115</v>
      </c>
      <c r="O176" s="11">
        <f t="shared" si="197"/>
        <v>22.923618936608122</v>
      </c>
      <c r="P176" s="11">
        <f t="shared" si="197"/>
        <v>23.741759566433817</v>
      </c>
      <c r="Q176" s="11">
        <f t="shared" si="197"/>
        <v>23.925249601759202</v>
      </c>
      <c r="S176" s="40">
        <f t="shared" si="150"/>
        <v>-1.2524044332806183</v>
      </c>
      <c r="T176" s="40">
        <f t="shared" si="151"/>
        <v>0.28551746900209451</v>
      </c>
      <c r="W176" s="10" t="str">
        <f t="shared" ref="W176:AB176" si="198">W31</f>
        <v>82 Transport and mobile machine drivers and operatives</v>
      </c>
      <c r="X176" s="11">
        <f t="shared" si="198"/>
        <v>2.0038380969743228</v>
      </c>
      <c r="Y176" s="11">
        <f t="shared" si="198"/>
        <v>2.3134835017933777</v>
      </c>
      <c r="Z176" s="11">
        <f t="shared" si="198"/>
        <v>2.0970139537225632</v>
      </c>
      <c r="AA176" s="11">
        <f t="shared" si="198"/>
        <v>2.8921083211639362</v>
      </c>
      <c r="AB176" s="11">
        <f t="shared" si="198"/>
        <v>3.3284883268049121</v>
      </c>
      <c r="AD176" s="40">
        <f t="shared" si="153"/>
        <v>0.91314427472748427</v>
      </c>
      <c r="AE176" s="40">
        <f t="shared" si="154"/>
        <v>3.1279491351152044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16.556001497901725</v>
      </c>
      <c r="C177" s="11">
        <f t="shared" si="146"/>
        <v>14.310795407088285</v>
      </c>
      <c r="D177" s="11">
        <f t="shared" si="146"/>
        <v>12.865481012456629</v>
      </c>
      <c r="E177" s="11">
        <f t="shared" si="146"/>
        <v>11.394158300527382</v>
      </c>
      <c r="F177" s="11">
        <f t="shared" si="146"/>
        <v>11.338505108562906</v>
      </c>
      <c r="H177" s="40">
        <f t="shared" si="147"/>
        <v>-4.9189182233350781</v>
      </c>
      <c r="I177" s="40">
        <f t="shared" si="148"/>
        <v>-0.8387518122129678</v>
      </c>
      <c r="L177" s="10" t="str">
        <f t="shared" ref="L177:Q178" si="199">L32</f>
        <v>91 Elementary trades and related occupations</v>
      </c>
      <c r="M177" s="11">
        <f t="shared" si="199"/>
        <v>12.293471667940288</v>
      </c>
      <c r="N177" s="11">
        <f t="shared" si="199"/>
        <v>10.568435163730314</v>
      </c>
      <c r="O177" s="11">
        <f t="shared" si="199"/>
        <v>9.6541622231263915</v>
      </c>
      <c r="P177" s="11">
        <f t="shared" si="199"/>
        <v>8.4280288189573636</v>
      </c>
      <c r="Q177" s="11">
        <f t="shared" si="199"/>
        <v>8.3941598671891189</v>
      </c>
      <c r="S177" s="40">
        <f t="shared" si="150"/>
        <v>-4.7186263811825331</v>
      </c>
      <c r="T177" s="40">
        <f t="shared" si="151"/>
        <v>-0.92801993832468677</v>
      </c>
      <c r="W177" s="10" t="str">
        <f t="shared" ref="W177:AB178" si="200">W32</f>
        <v>91 Elementary trades and related occupations</v>
      </c>
      <c r="X177" s="11">
        <f t="shared" si="200"/>
        <v>4.2625298299614336</v>
      </c>
      <c r="Y177" s="11">
        <f t="shared" si="200"/>
        <v>3.7423602433580005</v>
      </c>
      <c r="Z177" s="11">
        <f t="shared" si="200"/>
        <v>3.2113187893302393</v>
      </c>
      <c r="AA177" s="11">
        <f t="shared" si="200"/>
        <v>2.9661294815700239</v>
      </c>
      <c r="AB177" s="11">
        <f t="shared" si="200"/>
        <v>2.9443452413737932</v>
      </c>
      <c r="AD177" s="40">
        <f t="shared" si="153"/>
        <v>-5.5062253189704258</v>
      </c>
      <c r="AE177" s="40">
        <f t="shared" si="154"/>
        <v>-0.57696398012280214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81.269089212874732</v>
      </c>
      <c r="C178" s="11">
        <f t="shared" si="146"/>
        <v>81.454400183774268</v>
      </c>
      <c r="D178" s="11">
        <f t="shared" si="146"/>
        <v>76.616006227493415</v>
      </c>
      <c r="E178" s="11">
        <f t="shared" si="146"/>
        <v>80.975813844162502</v>
      </c>
      <c r="F178" s="11">
        <f t="shared" si="146"/>
        <v>78.614182336943244</v>
      </c>
      <c r="H178" s="40">
        <f>IF(D$151-B$151 &lt;&gt; 0,(EXP(LN(D178/B178)/(D$151-B$151))-1)*100,0)</f>
        <v>-1.1722692347209573</v>
      </c>
      <c r="I178" s="40">
        <f t="shared" ref="I178" si="201">IF(F$151-D$151 &lt;&gt; 0,(EXP(LN(F178/D178)/(F$151-D$151))-1)*100,0)</f>
        <v>0.17178809707321108</v>
      </c>
      <c r="L178" s="10" t="str">
        <f t="shared" si="199"/>
        <v>92 Elementary administration and service occupations</v>
      </c>
      <c r="M178" s="11">
        <f t="shared" si="199"/>
        <v>40.303459250111167</v>
      </c>
      <c r="N178" s="11">
        <f t="shared" si="199"/>
        <v>36.515828610247787</v>
      </c>
      <c r="O178" s="11">
        <f t="shared" si="199"/>
        <v>36.944908698899575</v>
      </c>
      <c r="P178" s="11">
        <f t="shared" si="199"/>
        <v>40.166203863620652</v>
      </c>
      <c r="Q178" s="11">
        <f t="shared" si="199"/>
        <v>38.003262041669068</v>
      </c>
      <c r="S178" s="40">
        <f t="shared" ref="S178" si="202">IF(O$151-M$151 &lt;&gt; 0,(EXP(LN(O178/M178)/(O$151-M$151))-1)*100,0)</f>
        <v>-1.7251352336378534</v>
      </c>
      <c r="T178" s="40">
        <f t="shared" ref="T178" si="203">IF(Q$151-O$151 &lt;&gt; 0,(EXP(LN(Q178/O178)/(Q$151-O$151))-1)*100,0)</f>
        <v>0.18847172028220172</v>
      </c>
      <c r="W178" s="10" t="str">
        <f t="shared" si="200"/>
        <v>92 Elementary administration and service occupations</v>
      </c>
      <c r="X178" s="11">
        <f t="shared" si="200"/>
        <v>40.965629962763579</v>
      </c>
      <c r="Y178" s="11">
        <f t="shared" si="200"/>
        <v>44.938571573526538</v>
      </c>
      <c r="Z178" s="11">
        <f t="shared" si="200"/>
        <v>39.671097528593798</v>
      </c>
      <c r="AA178" s="11">
        <f t="shared" si="200"/>
        <v>40.809609980541907</v>
      </c>
      <c r="AB178" s="11">
        <f t="shared" si="200"/>
        <v>40.610920295274227</v>
      </c>
      <c r="AD178" s="40">
        <f t="shared" ref="AD178" si="204">IF(Z$151-X$151 &lt;&gt; 0,(EXP(LN(Z178/X178)/(Z$151-X$151))-1)*100,0)</f>
        <v>-0.64015265514212327</v>
      </c>
      <c r="AE178" s="40">
        <f t="shared" ref="AE178" si="205">IF(AB$151-Z$151 &lt;&gt; 0,(EXP(LN(AB178/Z178)/(AB$151-Z$151))-1)*100,0)</f>
        <v>0.1562159076196501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864.32399999999939</v>
      </c>
      <c r="C180" s="34">
        <f t="shared" si="206"/>
        <v>880.43300000000011</v>
      </c>
      <c r="D180" s="34">
        <f t="shared" si="206"/>
        <v>873.2069999999992</v>
      </c>
      <c r="E180" s="34">
        <f t="shared" si="206"/>
        <v>909.03700000000003</v>
      </c>
      <c r="F180" s="34">
        <f t="shared" si="206"/>
        <v>962.12300000000005</v>
      </c>
      <c r="H180" s="43">
        <f>IF(D$151-B$151 &lt;&gt; 0,(EXP(LN(D180/B180)/(D$151-B$151))-1)*100,0)</f>
        <v>0.20470809402315382</v>
      </c>
      <c r="I180" s="43">
        <f t="shared" si="148"/>
        <v>0.64855849109186625</v>
      </c>
      <c r="L180" s="231" t="str">
        <f t="shared" ref="L180:Q180" si="207">L35</f>
        <v>All occupations</v>
      </c>
      <c r="M180" s="34">
        <f t="shared" si="207"/>
        <v>450.36674961154017</v>
      </c>
      <c r="N180" s="34">
        <f t="shared" si="207"/>
        <v>447.58344388689102</v>
      </c>
      <c r="O180" s="34">
        <f t="shared" si="207"/>
        <v>441.95615906961376</v>
      </c>
      <c r="P180" s="34">
        <f t="shared" si="207"/>
        <v>457.183936374106</v>
      </c>
      <c r="Q180" s="34">
        <f t="shared" si="207"/>
        <v>479.80315798073002</v>
      </c>
      <c r="S180" s="43">
        <f t="shared" ref="S180" si="208">IF(O$151-M$151 &lt;&gt; 0,(EXP(LN(O180/M180)/(O$151-M$151))-1)*100,0)</f>
        <v>-0.37632133849634375</v>
      </c>
      <c r="T180" s="43">
        <f t="shared" ref="T180" si="209">IF(Q$151-O$151 &lt;&gt; 0,(EXP(LN(Q180/O180)/(Q$151-O$151))-1)*100,0)</f>
        <v>0.54927127832280487</v>
      </c>
      <c r="W180" s="231" t="str">
        <f t="shared" ref="W180:AB180" si="210">W35</f>
        <v>All occupations</v>
      </c>
      <c r="X180" s="34">
        <f t="shared" si="210"/>
        <v>413.9572503884595</v>
      </c>
      <c r="Y180" s="34">
        <f t="shared" si="210"/>
        <v>432.84955611310886</v>
      </c>
      <c r="Z180" s="34">
        <f t="shared" si="210"/>
        <v>431.25084093038589</v>
      </c>
      <c r="AA180" s="34">
        <f t="shared" si="210"/>
        <v>451.85306362589398</v>
      </c>
      <c r="AB180" s="34">
        <f t="shared" si="210"/>
        <v>482.31984201926974</v>
      </c>
      <c r="AD180" s="43">
        <f t="shared" ref="AD180" si="211">IF(Z$151-X$151 &lt;&gt; 0,(EXP(LN(Z180/X180)/(Z$151-X$151))-1)*100,0)</f>
        <v>0.8219034276390369</v>
      </c>
      <c r="AE180" s="43">
        <f t="shared" ref="AE180" si="212">IF(AB$151-Z$151 &lt;&gt; 0,(EXP(LN(AB180/Z180)/(AB$151-Z$151))-1)*100,0)</f>
        <v>0.74890737707800081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Heart of the South-West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83.869302883778516</v>
      </c>
      <c r="C7" s="31">
        <f>'Occ T1'!C8</f>
        <v>95.013589179644001</v>
      </c>
      <c r="D7" s="31">
        <f>'Occ T1'!D8</f>
        <v>97.930999391680047</v>
      </c>
      <c r="E7" s="31">
        <f>'Occ T1'!E8</f>
        <v>102.10944459121471</v>
      </c>
      <c r="F7" s="31">
        <f>'Occ T1'!F8</f>
        <v>114.95971549428603</v>
      </c>
      <c r="H7" s="31">
        <f>C7-B7</f>
        <v>11.144286295865484</v>
      </c>
      <c r="I7" s="31">
        <f>D7-C7</f>
        <v>2.9174102120360459</v>
      </c>
      <c r="J7" s="31">
        <f>E7-D7</f>
        <v>4.1784451995346643</v>
      </c>
      <c r="K7" s="31">
        <f>F7-E7</f>
        <v>12.850270903071319</v>
      </c>
      <c r="L7" s="31">
        <f>F7-D7</f>
        <v>17.028716102605983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52.207387708499219</v>
      </c>
      <c r="C8" s="32">
        <f>'Occ T2'!C8</f>
        <v>60.826839640838095</v>
      </c>
      <c r="D8" s="32">
        <f>'Occ T2'!D8</f>
        <v>63.148792359744895</v>
      </c>
      <c r="E8" s="32">
        <f>'Occ T2'!E8</f>
        <v>59.082492189837247</v>
      </c>
      <c r="F8" s="32">
        <f>'Occ T2'!F8</f>
        <v>65.508398399645785</v>
      </c>
      <c r="H8" s="31">
        <f t="shared" ref="H8:H9" si="0">C8-B8</f>
        <v>8.6194519323388761</v>
      </c>
      <c r="I8" s="31">
        <f t="shared" ref="I8:I9" si="1">D8-C8</f>
        <v>2.3219527189068003</v>
      </c>
      <c r="J8" s="31">
        <f t="shared" ref="J8:J9" si="2">E8-D8</f>
        <v>-4.0663001699076489</v>
      </c>
      <c r="K8" s="31">
        <f t="shared" ref="K8:K9" si="3">F8-E8</f>
        <v>6.425906209808538</v>
      </c>
      <c r="L8" s="31">
        <f t="shared" ref="L8:L49" si="4">F8-D8</f>
        <v>2.3596060399008891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31.661915175279304</v>
      </c>
      <c r="C9" s="32">
        <f>'Occ T2'!C9</f>
        <v>34.186749538805906</v>
      </c>
      <c r="D9" s="32">
        <f>'Occ T2'!D9</f>
        <v>34.782207031935144</v>
      </c>
      <c r="E9" s="32">
        <f>'Occ T2'!E9</f>
        <v>43.026952401377464</v>
      </c>
      <c r="F9" s="32">
        <f>'Occ T2'!F9</f>
        <v>49.451317094640238</v>
      </c>
      <c r="H9" s="31">
        <f t="shared" si="0"/>
        <v>2.5248343635266011</v>
      </c>
      <c r="I9" s="31">
        <f t="shared" si="1"/>
        <v>0.59545749312923846</v>
      </c>
      <c r="J9" s="31">
        <f t="shared" si="2"/>
        <v>8.2447453694423203</v>
      </c>
      <c r="K9" s="31">
        <f t="shared" si="3"/>
        <v>6.424364693262774</v>
      </c>
      <c r="L9" s="31">
        <f t="shared" si="4"/>
        <v>14.669110062705094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168.97670359877947</v>
      </c>
      <c r="C11" s="31">
        <f>'Occ T1'!C9</f>
        <v>184.9199929549458</v>
      </c>
      <c r="D11" s="31">
        <f>'Occ T1'!D9</f>
        <v>191.89052379471786</v>
      </c>
      <c r="E11" s="31">
        <f>'Occ T1'!E9</f>
        <v>209.51363032342198</v>
      </c>
      <c r="F11" s="31">
        <f>'Occ T1'!F9</f>
        <v>237.19222593862639</v>
      </c>
      <c r="H11" s="31">
        <f>C11-B11</f>
        <v>15.943289356166332</v>
      </c>
      <c r="I11" s="31">
        <f t="shared" ref="I11:I49" si="5">D11-C11</f>
        <v>6.9705308397720671</v>
      </c>
      <c r="J11" s="31">
        <f>E11-D11</f>
        <v>17.623106528704113</v>
      </c>
      <c r="K11" s="31">
        <f>F11-E11</f>
        <v>27.678595615204415</v>
      </c>
      <c r="L11" s="31">
        <f t="shared" si="4"/>
        <v>45.301702143908528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41.951991369247139</v>
      </c>
      <c r="C12" s="10">
        <f>'Occ T2'!C10</f>
        <v>46.330776377503419</v>
      </c>
      <c r="D12" s="10">
        <f>'Occ T2'!D10</f>
        <v>48.356024474737303</v>
      </c>
      <c r="E12" s="10">
        <f>'Occ T2'!E10</f>
        <v>51.516234803018556</v>
      </c>
      <c r="F12" s="10">
        <f>'Occ T2'!F10</f>
        <v>58.169087729820262</v>
      </c>
      <c r="H12" s="11">
        <f t="shared" ref="H12:K14" si="6">C12-B12</f>
        <v>4.3787850082562798</v>
      </c>
      <c r="I12" s="31">
        <f t="shared" si="5"/>
        <v>2.0252480972338844</v>
      </c>
      <c r="J12" s="11">
        <f t="shared" si="6"/>
        <v>3.1602103282812521</v>
      </c>
      <c r="K12" s="11">
        <f t="shared" si="6"/>
        <v>6.6528529268017067</v>
      </c>
      <c r="L12" s="31">
        <f t="shared" si="4"/>
        <v>9.8130632550829588</v>
      </c>
    </row>
    <row r="13" spans="1:12" x14ac:dyDescent="0.2">
      <c r="A13" s="10" t="str">
        <f>'Occ T2'!A11</f>
        <v>22 Health professionals</v>
      </c>
      <c r="B13" s="10">
        <f>'Occ T2'!B11</f>
        <v>40.142816676859681</v>
      </c>
      <c r="C13" s="10">
        <f>'Occ T2'!C11</f>
        <v>42.911070431388083</v>
      </c>
      <c r="D13" s="10">
        <f>'Occ T2'!D11</f>
        <v>42.546179404485912</v>
      </c>
      <c r="E13" s="10">
        <f>'Occ T2'!E11</f>
        <v>47.335158283035057</v>
      </c>
      <c r="F13" s="10">
        <f>'Occ T2'!F11</f>
        <v>54.558327253374927</v>
      </c>
      <c r="H13" s="11">
        <f t="shared" si="6"/>
        <v>2.7682537545284021</v>
      </c>
      <c r="I13" s="31">
        <f t="shared" si="5"/>
        <v>-0.36489102690217123</v>
      </c>
      <c r="J13" s="11">
        <f t="shared" si="6"/>
        <v>4.7889788785491447</v>
      </c>
      <c r="K13" s="11">
        <f t="shared" si="6"/>
        <v>7.22316897033987</v>
      </c>
      <c r="L13" s="31">
        <f t="shared" si="4"/>
        <v>12.012147848889015</v>
      </c>
    </row>
    <row r="14" spans="1:12" x14ac:dyDescent="0.2">
      <c r="A14" s="10" t="str">
        <f>'Occ T2'!A12</f>
        <v>23 Teaching and other educational professionals</v>
      </c>
      <c r="B14" s="10">
        <f>'Occ T2'!B12</f>
        <v>41.818900314741214</v>
      </c>
      <c r="C14" s="10">
        <f>'Occ T2'!C12</f>
        <v>45.077908851587161</v>
      </c>
      <c r="D14" s="10">
        <f>'Occ T2'!D12</f>
        <v>45.684645759965036</v>
      </c>
      <c r="E14" s="10">
        <f>'Occ T2'!E12</f>
        <v>48.094054463207591</v>
      </c>
      <c r="F14" s="10">
        <f>'Occ T2'!F12</f>
        <v>52.867118952087537</v>
      </c>
      <c r="H14" s="11">
        <f t="shared" si="6"/>
        <v>3.2590085368459469</v>
      </c>
      <c r="I14" s="31">
        <f t="shared" si="5"/>
        <v>0.60673690837787575</v>
      </c>
      <c r="J14" s="11">
        <f t="shared" si="6"/>
        <v>2.4094087032425549</v>
      </c>
      <c r="K14" s="11">
        <f t="shared" si="6"/>
        <v>4.7730644888799461</v>
      </c>
      <c r="L14" s="31">
        <f t="shared" si="4"/>
        <v>7.1824731921225009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45.062995237931425</v>
      </c>
      <c r="C15" s="10">
        <f>'Occ T2'!C13</f>
        <v>50.600237294467142</v>
      </c>
      <c r="D15" s="10">
        <f>'Occ T2'!D13</f>
        <v>55.303674155529635</v>
      </c>
      <c r="E15" s="10">
        <f>'Occ T2'!E13</f>
        <v>62.568182774160789</v>
      </c>
      <c r="F15" s="10">
        <f>'Occ T2'!F13</f>
        <v>71.597692003343681</v>
      </c>
      <c r="H15" s="11">
        <f t="shared" ref="H15" si="7">C15-B15</f>
        <v>5.5372420565357174</v>
      </c>
      <c r="I15" s="31">
        <f t="shared" si="5"/>
        <v>4.7034368610624924</v>
      </c>
      <c r="J15" s="11">
        <f t="shared" ref="J15" si="8">E15-D15</f>
        <v>7.2645086186311545</v>
      </c>
      <c r="K15" s="11">
        <f t="shared" ref="K15" si="9">F15-E15</f>
        <v>9.0295092291828922</v>
      </c>
      <c r="L15" s="31">
        <f t="shared" si="4"/>
        <v>16.294017847814047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100.17016657098426</v>
      </c>
      <c r="C17" s="31">
        <f>'Occ T1'!C10</f>
        <v>105.24611221987625</v>
      </c>
      <c r="D17" s="31">
        <f>'Occ T1'!D10</f>
        <v>109.84960921943285</v>
      </c>
      <c r="E17" s="31">
        <f>'Occ T1'!E10</f>
        <v>109.64330631246061</v>
      </c>
      <c r="F17" s="31">
        <f>'Occ T1'!F10</f>
        <v>120.03436583221416</v>
      </c>
      <c r="H17" s="31">
        <f t="shared" ref="H17:K21" si="10">C17-B17</f>
        <v>5.0759456488919881</v>
      </c>
      <c r="I17" s="31">
        <f t="shared" si="5"/>
        <v>4.6034969995565973</v>
      </c>
      <c r="J17" s="31">
        <f t="shared" si="10"/>
        <v>-0.20630290697224041</v>
      </c>
      <c r="K17" s="31">
        <f t="shared" si="10"/>
        <v>10.391059519753554</v>
      </c>
      <c r="L17" s="31">
        <f t="shared" si="4"/>
        <v>10.184756612781314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12.908335639706216</v>
      </c>
      <c r="C18" s="10">
        <f>'Occ T2'!C14</f>
        <v>14.758624419277448</v>
      </c>
      <c r="D18" s="10">
        <f>'Occ T2'!D14</f>
        <v>16.365707313796896</v>
      </c>
      <c r="E18" s="10">
        <f>'Occ T2'!E14</f>
        <v>14.462846957990157</v>
      </c>
      <c r="F18" s="10">
        <f>'Occ T2'!F14</f>
        <v>15.555515124182168</v>
      </c>
      <c r="H18" s="11">
        <f t="shared" si="10"/>
        <v>1.8502887795712315</v>
      </c>
      <c r="I18" s="31">
        <f t="shared" si="5"/>
        <v>1.6070828945194489</v>
      </c>
      <c r="J18" s="11">
        <f t="shared" si="10"/>
        <v>-1.9028603558067392</v>
      </c>
      <c r="K18" s="11">
        <f t="shared" si="10"/>
        <v>1.092668166192011</v>
      </c>
      <c r="L18" s="31">
        <f t="shared" si="4"/>
        <v>-0.81019218961472816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17.801714313953845</v>
      </c>
      <c r="C19" s="10">
        <f>'Occ T2'!C15</f>
        <v>18.253105935614418</v>
      </c>
      <c r="D19" s="10">
        <f>'Occ T2'!D15</f>
        <v>18.409807776090883</v>
      </c>
      <c r="E19" s="10">
        <f>'Occ T2'!E15</f>
        <v>19.152861924460307</v>
      </c>
      <c r="F19" s="10">
        <f>'Occ T2'!F15</f>
        <v>21.798223276570447</v>
      </c>
      <c r="H19" s="11">
        <f t="shared" si="10"/>
        <v>0.45139162166057289</v>
      </c>
      <c r="I19" s="31">
        <f t="shared" si="5"/>
        <v>0.15670184047646529</v>
      </c>
      <c r="J19" s="11">
        <f t="shared" si="10"/>
        <v>0.74305414836942418</v>
      </c>
      <c r="K19" s="11">
        <f t="shared" si="10"/>
        <v>2.6453613521101396</v>
      </c>
      <c r="L19" s="31">
        <f t="shared" si="4"/>
        <v>3.3884155004795637</v>
      </c>
    </row>
    <row r="20" spans="1:12" x14ac:dyDescent="0.2">
      <c r="A20" s="10" t="str">
        <f>'Occ T2'!A16</f>
        <v>33 Protective service occupations</v>
      </c>
      <c r="B20" s="10">
        <f>'Occ T2'!B16</f>
        <v>6.5334903578778158</v>
      </c>
      <c r="C20" s="10">
        <f>'Occ T2'!C16</f>
        <v>6.5691680318462247</v>
      </c>
      <c r="D20" s="10">
        <f>'Occ T2'!D16</f>
        <v>7.08589770477389</v>
      </c>
      <c r="E20" s="10">
        <f>'Occ T2'!E16</f>
        <v>8.5033201576548958</v>
      </c>
      <c r="F20" s="10">
        <f>'Occ T2'!F16</f>
        <v>9.6914012307240505</v>
      </c>
      <c r="H20" s="11">
        <f t="shared" si="10"/>
        <v>3.5677673968408818E-2</v>
      </c>
      <c r="I20" s="31">
        <f t="shared" si="5"/>
        <v>0.51672967292766536</v>
      </c>
      <c r="J20" s="11">
        <f t="shared" si="10"/>
        <v>1.4174224528810058</v>
      </c>
      <c r="K20" s="11">
        <f t="shared" si="10"/>
        <v>1.1880810730691547</v>
      </c>
      <c r="L20" s="31">
        <f t="shared" si="4"/>
        <v>2.6055035259501604</v>
      </c>
    </row>
    <row r="21" spans="1:12" x14ac:dyDescent="0.2">
      <c r="A21" s="10" t="str">
        <f>'Occ T2'!A17</f>
        <v>34 Culture, media and sports occupations</v>
      </c>
      <c r="B21" s="10">
        <f>'Occ T2'!B17</f>
        <v>17.383092485078119</v>
      </c>
      <c r="C21" s="10">
        <f>'Occ T2'!C17</f>
        <v>17.947399881655105</v>
      </c>
      <c r="D21" s="10">
        <f>'Occ T2'!D17</f>
        <v>17.882497404397238</v>
      </c>
      <c r="E21" s="10">
        <f>'Occ T2'!E17</f>
        <v>18.693965920356579</v>
      </c>
      <c r="F21" s="10">
        <f>'Occ T2'!F17</f>
        <v>21.61270893887184</v>
      </c>
      <c r="H21" s="11">
        <f t="shared" si="10"/>
        <v>0.56430739657698581</v>
      </c>
      <c r="I21" s="31">
        <f t="shared" si="5"/>
        <v>-6.4902477257867019E-2</v>
      </c>
      <c r="J21" s="11">
        <f t="shared" si="10"/>
        <v>0.81146851595934066</v>
      </c>
      <c r="K21" s="11">
        <f t="shared" si="10"/>
        <v>2.9187430185152614</v>
      </c>
      <c r="L21" s="31">
        <f t="shared" si="4"/>
        <v>3.7302115344746021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45.543533774368278</v>
      </c>
      <c r="C22" s="10">
        <f>'Occ T2'!C18</f>
        <v>47.717813951483052</v>
      </c>
      <c r="D22" s="10">
        <f>'Occ T2'!D18</f>
        <v>50.105699020373947</v>
      </c>
      <c r="E22" s="10">
        <f>'Occ T2'!E18</f>
        <v>48.830311351998674</v>
      </c>
      <c r="F22" s="10">
        <f>'Occ T2'!F18</f>
        <v>51.376517261865658</v>
      </c>
      <c r="H22" s="11">
        <f t="shared" ref="H22" si="11">C22-B22</f>
        <v>2.1742801771147739</v>
      </c>
      <c r="I22" s="31">
        <f t="shared" si="5"/>
        <v>2.3878850688908955</v>
      </c>
      <c r="J22" s="11">
        <f t="shared" ref="J22" si="12">E22-D22</f>
        <v>-1.2753876683752736</v>
      </c>
      <c r="K22" s="11">
        <f t="shared" ref="K22" si="13">F22-E22</f>
        <v>2.546205909866984</v>
      </c>
      <c r="L22" s="31">
        <f t="shared" si="4"/>
        <v>1.2708182414917104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86.51834926603442</v>
      </c>
      <c r="C24" s="31">
        <f>'Occ T1'!C11</f>
        <v>82.129509137069746</v>
      </c>
      <c r="D24" s="31">
        <f>'Occ T1'!D11</f>
        <v>85.479339317098294</v>
      </c>
      <c r="E24" s="31">
        <f>'Occ T1'!E11</f>
        <v>80.869907161355471</v>
      </c>
      <c r="F24" s="31">
        <f>'Occ T1'!F11</f>
        <v>75.830180762322598</v>
      </c>
      <c r="H24" s="31">
        <f t="shared" ref="H24:K26" si="14">C24-B24</f>
        <v>-4.3888401289646737</v>
      </c>
      <c r="I24" s="31">
        <f t="shared" si="5"/>
        <v>3.3498301800285475</v>
      </c>
      <c r="J24" s="31">
        <f t="shared" si="14"/>
        <v>-4.6094321557428231</v>
      </c>
      <c r="K24" s="31">
        <f t="shared" si="14"/>
        <v>-5.0397263990328725</v>
      </c>
      <c r="L24" s="31">
        <f t="shared" si="4"/>
        <v>-9.6491585547756955</v>
      </c>
    </row>
    <row r="25" spans="1:12" x14ac:dyDescent="0.2">
      <c r="A25" t="str">
        <f>'Occ T2'!A19</f>
        <v>41 Administrative occupations</v>
      </c>
      <c r="B25" s="32">
        <f>'Occ T2'!B19</f>
        <v>68.346542271444548</v>
      </c>
      <c r="C25" s="32">
        <f>'Occ T2'!C19</f>
        <v>65.948108969584297</v>
      </c>
      <c r="D25" s="32">
        <f>'Occ T2'!D19</f>
        <v>69.645846608241087</v>
      </c>
      <c r="E25" s="32">
        <f>'Occ T2'!E19</f>
        <v>64.06391584655546</v>
      </c>
      <c r="F25" s="32">
        <f>'Occ T2'!F19</f>
        <v>60.70943880787928</v>
      </c>
      <c r="H25" s="11">
        <f t="shared" si="14"/>
        <v>-2.3984333018602513</v>
      </c>
      <c r="I25" s="31">
        <f t="shared" si="5"/>
        <v>3.6977376386567897</v>
      </c>
      <c r="J25" s="11">
        <f t="shared" si="14"/>
        <v>-5.5819307616856264</v>
      </c>
      <c r="K25" s="11">
        <f t="shared" si="14"/>
        <v>-3.3544770386761797</v>
      </c>
      <c r="L25" s="31">
        <f t="shared" si="4"/>
        <v>-8.9364078003618062</v>
      </c>
    </row>
    <row r="26" spans="1:12" x14ac:dyDescent="0.2">
      <c r="A26" t="str">
        <f>'Occ T2'!A20</f>
        <v>42 Secretarial and related occupations</v>
      </c>
      <c r="B26" s="32">
        <f>'Occ T2'!B20</f>
        <v>18.171806994589875</v>
      </c>
      <c r="C26" s="32">
        <f>'Occ T2'!C20</f>
        <v>16.181400167485446</v>
      </c>
      <c r="D26" s="32">
        <f>'Occ T2'!D20</f>
        <v>15.833492708857204</v>
      </c>
      <c r="E26" s="32">
        <f>'Occ T2'!E20</f>
        <v>16.805991314800007</v>
      </c>
      <c r="F26" s="32">
        <f>'Occ T2'!F20</f>
        <v>15.120741954443316</v>
      </c>
      <c r="H26" s="11">
        <f t="shared" si="14"/>
        <v>-1.9904068271044295</v>
      </c>
      <c r="I26" s="31">
        <f t="shared" si="5"/>
        <v>-0.34790745862824224</v>
      </c>
      <c r="J26" s="11">
        <f t="shared" si="14"/>
        <v>0.97249860594280335</v>
      </c>
      <c r="K26" s="11">
        <f t="shared" si="14"/>
        <v>-1.6852493603566909</v>
      </c>
      <c r="L26" s="31">
        <f t="shared" si="4"/>
        <v>-0.71275075441388758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105.84438776479021</v>
      </c>
      <c r="C28" s="31">
        <f>'Occ T1'!C12</f>
        <v>100.59544131017429</v>
      </c>
      <c r="D28" s="31">
        <f>'Occ T1'!D12</f>
        <v>91.349898751811196</v>
      </c>
      <c r="E28" s="31">
        <f>'Occ T1'!E12</f>
        <v>93.785136800068884</v>
      </c>
      <c r="F28" s="31">
        <f>'Occ T1'!F12</f>
        <v>93.822255456879773</v>
      </c>
      <c r="H28" s="31">
        <f t="shared" ref="H28:K30" si="15">C28-B28</f>
        <v>-5.2489464546159184</v>
      </c>
      <c r="I28" s="31">
        <f t="shared" si="5"/>
        <v>-9.2455425583630984</v>
      </c>
      <c r="J28" s="31">
        <f t="shared" si="15"/>
        <v>2.4352380482576876</v>
      </c>
      <c r="K28" s="31">
        <f t="shared" si="15"/>
        <v>3.7118656810889661E-2</v>
      </c>
      <c r="L28" s="31">
        <f t="shared" si="4"/>
        <v>2.4723567050685773</v>
      </c>
    </row>
    <row r="29" spans="1:12" x14ac:dyDescent="0.2">
      <c r="A29" s="10" t="str">
        <f>'Occ T2'!A21</f>
        <v>51 Skilled agricultural and related trades</v>
      </c>
      <c r="B29" s="10">
        <f>'Occ T2'!B21</f>
        <v>14.349633663297926</v>
      </c>
      <c r="C29" s="10">
        <f>'Occ T2'!C21</f>
        <v>13.33432090431852</v>
      </c>
      <c r="D29" s="10">
        <f>'Occ T2'!D21</f>
        <v>14.460619382396185</v>
      </c>
      <c r="E29" s="10">
        <f>'Occ T2'!E21</f>
        <v>14.408477296373043</v>
      </c>
      <c r="F29" s="10">
        <f>'Occ T2'!F21</f>
        <v>15.518036497743074</v>
      </c>
      <c r="H29" s="11">
        <f t="shared" si="15"/>
        <v>-1.0153127589794053</v>
      </c>
      <c r="I29" s="31">
        <f t="shared" si="5"/>
        <v>1.1262984780776648</v>
      </c>
      <c r="J29" s="11">
        <f t="shared" si="15"/>
        <v>-5.2142086023142298E-2</v>
      </c>
      <c r="K29" s="11">
        <f t="shared" si="15"/>
        <v>1.1095592013700308</v>
      </c>
      <c r="L29" s="31">
        <f t="shared" si="4"/>
        <v>1.0574171153468885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36.969886230739256</v>
      </c>
      <c r="C30" s="10">
        <f>'Occ T2'!C22</f>
        <v>35.24088019266118</v>
      </c>
      <c r="D30" s="10">
        <f>'Occ T2'!D22</f>
        <v>31.791317362505644</v>
      </c>
      <c r="E30" s="10">
        <f>'Occ T2'!E22</f>
        <v>31.407615603792038</v>
      </c>
      <c r="F30" s="10">
        <f>'Occ T2'!F22</f>
        <v>30.608470507759698</v>
      </c>
      <c r="H30" s="11">
        <f t="shared" si="15"/>
        <v>-1.7290060380780758</v>
      </c>
      <c r="I30" s="31">
        <f t="shared" si="5"/>
        <v>-3.4495628301555357</v>
      </c>
      <c r="J30" s="11">
        <f t="shared" si="15"/>
        <v>-0.38370175871360601</v>
      </c>
      <c r="K30" s="11">
        <f t="shared" si="15"/>
        <v>-0.79914509603234052</v>
      </c>
      <c r="L30" s="31">
        <f t="shared" si="4"/>
        <v>-1.1828468547459465</v>
      </c>
    </row>
    <row r="31" spans="1:12" x14ac:dyDescent="0.2">
      <c r="A31" s="10" t="str">
        <f>'Occ T2'!A23</f>
        <v>53 Skilled construction and building trades</v>
      </c>
      <c r="B31" s="10">
        <f>'Occ T2'!B23</f>
        <v>35.820672670473208</v>
      </c>
      <c r="C31" s="10">
        <f>'Occ T2'!C23</f>
        <v>34.441690112920526</v>
      </c>
      <c r="D31" s="10">
        <f>'Occ T2'!D23</f>
        <v>27.946461669661876</v>
      </c>
      <c r="E31" s="10">
        <f>'Occ T2'!E23</f>
        <v>30.671078899522918</v>
      </c>
      <c r="F31" s="10">
        <f>'Occ T2'!F23</f>
        <v>31.061115653268899</v>
      </c>
      <c r="H31" s="11">
        <f t="shared" ref="H31:H32" si="16">C31-B31</f>
        <v>-1.378982557552682</v>
      </c>
      <c r="I31" s="31">
        <f t="shared" si="5"/>
        <v>-6.4952284432586502</v>
      </c>
      <c r="J31" s="11">
        <f t="shared" ref="J31:J32" si="17">E31-D31</f>
        <v>2.7246172298610425</v>
      </c>
      <c r="K31" s="11">
        <f t="shared" ref="K31:K32" si="18">F31-E31</f>
        <v>0.39003675374598146</v>
      </c>
      <c r="L31" s="31">
        <f t="shared" si="4"/>
        <v>3.1146539836070239</v>
      </c>
    </row>
    <row r="32" spans="1:12" x14ac:dyDescent="0.2">
      <c r="A32" s="10" t="str">
        <f>'Occ T2'!A24</f>
        <v>54 Textiles, printing and other skilled trades</v>
      </c>
      <c r="B32" s="10">
        <f>'Occ T2'!B24</f>
        <v>18.704195200279834</v>
      </c>
      <c r="C32" s="10">
        <f>'Occ T2'!C24</f>
        <v>17.578550100274079</v>
      </c>
      <c r="D32" s="10">
        <f>'Occ T2'!D24</f>
        <v>17.151500337247501</v>
      </c>
      <c r="E32" s="10">
        <f>'Occ T2'!E24</f>
        <v>17.297965000380888</v>
      </c>
      <c r="F32" s="10">
        <f>'Occ T2'!F24</f>
        <v>16.6346327981081</v>
      </c>
      <c r="H32" s="11">
        <f t="shared" si="16"/>
        <v>-1.1256451000057552</v>
      </c>
      <c r="I32" s="31">
        <f t="shared" si="5"/>
        <v>-0.42704976302657727</v>
      </c>
      <c r="J32" s="11">
        <f t="shared" si="17"/>
        <v>0.14646466313338635</v>
      </c>
      <c r="K32" s="11">
        <f t="shared" si="18"/>
        <v>-0.66333220227278744</v>
      </c>
      <c r="L32" s="31">
        <f t="shared" si="4"/>
        <v>-0.51686753913940109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92.87083405815325</v>
      </c>
      <c r="C34" s="31">
        <f>'Occ T1'!C13</f>
        <v>91.11363742143125</v>
      </c>
      <c r="D34" s="31">
        <f>'Occ T1'!D13</f>
        <v>85.99051087233822</v>
      </c>
      <c r="E34" s="31">
        <f>'Occ T1'!E13</f>
        <v>93.669765010250302</v>
      </c>
      <c r="F34" s="31">
        <f>'Occ T1'!F13</f>
        <v>103.08531937806202</v>
      </c>
      <c r="H34" s="31">
        <f t="shared" ref="H34:K36" si="19">C34-B34</f>
        <v>-1.757196636722</v>
      </c>
      <c r="I34" s="31">
        <f t="shared" si="5"/>
        <v>-5.1231265490930298</v>
      </c>
      <c r="J34" s="31">
        <f t="shared" si="19"/>
        <v>7.679254137912082</v>
      </c>
      <c r="K34" s="31">
        <f t="shared" si="19"/>
        <v>9.4155543678117226</v>
      </c>
      <c r="L34" s="31">
        <f t="shared" si="4"/>
        <v>17.094808505723805</v>
      </c>
    </row>
    <row r="35" spans="1:12" x14ac:dyDescent="0.2">
      <c r="A35" s="10" t="str">
        <f>'Occ T2'!A25</f>
        <v>61 Caring personal service occupations</v>
      </c>
      <c r="B35" s="10">
        <f>'Occ T2'!B25</f>
        <v>73.094302766860139</v>
      </c>
      <c r="C35" s="10">
        <f>'Occ T2'!C25</f>
        <v>69.580123244164156</v>
      </c>
      <c r="D35" s="10">
        <f>'Occ T2'!D25</f>
        <v>66.632317460451901</v>
      </c>
      <c r="E35" s="10">
        <f>'Occ T2'!E25</f>
        <v>72.994537222902508</v>
      </c>
      <c r="F35" s="10">
        <f>'Occ T2'!F25</f>
        <v>80.54960963111148</v>
      </c>
      <c r="G35" s="10"/>
      <c r="H35" s="11">
        <f t="shared" si="19"/>
        <v>-3.5141795226959829</v>
      </c>
      <c r="I35" s="31">
        <f t="shared" si="5"/>
        <v>-2.9478057837122549</v>
      </c>
      <c r="J35" s="11">
        <f t="shared" si="19"/>
        <v>6.3622197624506072</v>
      </c>
      <c r="K35" s="11">
        <f t="shared" si="19"/>
        <v>7.5550724082089715</v>
      </c>
      <c r="L35" s="31">
        <f t="shared" si="4"/>
        <v>13.917292170659579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19.033806135778825</v>
      </c>
      <c r="C36" s="10">
        <f>'Occ T2'!C26</f>
        <v>20.926977795087936</v>
      </c>
      <c r="D36" s="10">
        <f>'Occ T2'!D26</f>
        <v>18.546594076828271</v>
      </c>
      <c r="E36" s="10">
        <f>'Occ T2'!E26</f>
        <v>20.045661071697435</v>
      </c>
      <c r="F36" s="10">
        <f>'Occ T2'!F26</f>
        <v>21.884172897099656</v>
      </c>
      <c r="G36" s="10"/>
      <c r="H36" s="11">
        <f t="shared" si="19"/>
        <v>1.893171659309111</v>
      </c>
      <c r="I36" s="31">
        <f t="shared" si="5"/>
        <v>-2.3803837182596652</v>
      </c>
      <c r="J36" s="11">
        <f t="shared" si="19"/>
        <v>1.4990669948691639</v>
      </c>
      <c r="K36" s="11">
        <f t="shared" si="19"/>
        <v>1.8385118254022217</v>
      </c>
      <c r="L36" s="31">
        <f t="shared" si="4"/>
        <v>3.3375788202713856</v>
      </c>
    </row>
    <row r="37" spans="1:12" x14ac:dyDescent="0.2">
      <c r="A37" s="10" t="str">
        <f>'Occ T2'!A27</f>
        <v>63 Community and civil enforcement occupations</v>
      </c>
      <c r="B37" s="10">
        <f>'Occ T2'!B27</f>
        <v>0.74272515551429152</v>
      </c>
      <c r="C37" s="10">
        <f>'Occ T2'!C27</f>
        <v>0.60653638217915895</v>
      </c>
      <c r="D37" s="10">
        <f>'Occ T2'!D27</f>
        <v>0.81159933505805426</v>
      </c>
      <c r="E37" s="10">
        <f>'Occ T2'!E27</f>
        <v>0.62956671565035727</v>
      </c>
      <c r="F37" s="10">
        <f>'Occ T2'!F27</f>
        <v>0.651536849850889</v>
      </c>
      <c r="G37" s="10"/>
      <c r="H37" s="11">
        <f t="shared" ref="H37" si="20">C37-B37</f>
        <v>-0.13618877333513257</v>
      </c>
      <c r="I37" s="31">
        <f t="shared" ref="I37" si="21">D37-C37</f>
        <v>0.20506295287889531</v>
      </c>
      <c r="J37" s="11">
        <f t="shared" ref="J37" si="22">E37-D37</f>
        <v>-0.18203261940769699</v>
      </c>
      <c r="K37" s="11">
        <f t="shared" ref="K37" si="23">F37-E37</f>
        <v>2.1970134200531732E-2</v>
      </c>
      <c r="L37" s="31">
        <f t="shared" ref="L37" si="24">F37-D37</f>
        <v>-0.16006248520716526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78.156320390272526</v>
      </c>
      <c r="C39" s="31">
        <f>'Occ T1'!C14</f>
        <v>75.587679011668953</v>
      </c>
      <c r="D39" s="31">
        <f>'Occ T1'!D14</f>
        <v>76.464419865229218</v>
      </c>
      <c r="E39" s="31">
        <f>'Occ T1'!E14</f>
        <v>76.726592423409841</v>
      </c>
      <c r="F39" s="31">
        <f>'Occ T1'!F14</f>
        <v>76.413983496629584</v>
      </c>
      <c r="H39" s="31">
        <f>C39-B39</f>
        <v>-2.5686413786035729</v>
      </c>
      <c r="I39" s="31">
        <f t="shared" si="5"/>
        <v>0.8767408535602641</v>
      </c>
      <c r="J39" s="31">
        <f>E39-D39</f>
        <v>0.26217255818062313</v>
      </c>
      <c r="K39" s="31">
        <f>F39-E39</f>
        <v>-0.31260892678025698</v>
      </c>
      <c r="L39" s="31">
        <f t="shared" si="4"/>
        <v>-5.0436368599633852E-2</v>
      </c>
    </row>
    <row r="40" spans="1:12" s="30" customFormat="1" x14ac:dyDescent="0.2">
      <c r="A40" s="126" t="str">
        <f>'Occ T2'!A28</f>
        <v>71 Sales occupations</v>
      </c>
      <c r="B40" s="126">
        <f>'Occ T2'!B28</f>
        <v>66.273755627780503</v>
      </c>
      <c r="C40" s="126">
        <f>'Occ T2'!C28</f>
        <v>62.52562355081507</v>
      </c>
      <c r="D40" s="126">
        <f>'Occ T2'!D28</f>
        <v>62.672540808568932</v>
      </c>
      <c r="E40" s="126">
        <f>'Occ T2'!E28</f>
        <v>58.920899834945061</v>
      </c>
      <c r="F40" s="126">
        <f>'Occ T2'!F28</f>
        <v>55.892438079238971</v>
      </c>
      <c r="G40"/>
      <c r="H40" s="11">
        <f>C40-B40</f>
        <v>-3.7481320769654332</v>
      </c>
      <c r="I40" s="31">
        <f t="shared" si="5"/>
        <v>0.14691725775386288</v>
      </c>
      <c r="J40" s="11">
        <f t="shared" ref="J40" si="25">E40-D40</f>
        <v>-3.7516409736238714</v>
      </c>
      <c r="K40" s="11">
        <f t="shared" ref="K40" si="26">F40-E40</f>
        <v>-3.0284617557060898</v>
      </c>
      <c r="L40" s="31">
        <f t="shared" si="4"/>
        <v>-6.7801027293299612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11.882564762492027</v>
      </c>
      <c r="C41" s="126">
        <f>'Occ T2'!C29</f>
        <v>13.062055460853887</v>
      </c>
      <c r="D41" s="126">
        <f>'Occ T2'!D29</f>
        <v>13.791879056660289</v>
      </c>
      <c r="E41" s="126">
        <f>'Occ T2'!E29</f>
        <v>17.805692588464787</v>
      </c>
      <c r="F41" s="126">
        <f>'Occ T2'!F29</f>
        <v>20.521545417390609</v>
      </c>
      <c r="G41"/>
      <c r="H41" s="11">
        <f t="shared" ref="H41" si="27">C41-B41</f>
        <v>1.1794906983618603</v>
      </c>
      <c r="I41" s="31">
        <f t="shared" si="5"/>
        <v>0.72982359580640122</v>
      </c>
      <c r="J41" s="11">
        <f t="shared" ref="J41" si="28">E41-D41</f>
        <v>4.0138135318044981</v>
      </c>
      <c r="K41" s="11">
        <f t="shared" ref="K41" si="29">F41-E41</f>
        <v>2.7158528289258221</v>
      </c>
      <c r="L41" s="31">
        <f t="shared" si="4"/>
        <v>6.7296663607303202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50.092844756430253</v>
      </c>
      <c r="C43" s="31">
        <f>'Occ T1'!C15</f>
        <v>50.061843174327066</v>
      </c>
      <c r="D43" s="31">
        <f>'Occ T1'!D15</f>
        <v>44.770211547741695</v>
      </c>
      <c r="E43" s="31">
        <f>'Occ T1'!E15</f>
        <v>50.349245233128237</v>
      </c>
      <c r="F43" s="31">
        <f>'Occ T1'!F15</f>
        <v>50.832266195473082</v>
      </c>
      <c r="H43" s="31">
        <f t="shared" ref="H43:K45" si="30">C43-B43</f>
        <v>-3.100158210318682E-2</v>
      </c>
      <c r="I43" s="31">
        <f t="shared" si="5"/>
        <v>-5.2916316265853709</v>
      </c>
      <c r="J43" s="31">
        <f t="shared" si="30"/>
        <v>5.5790336853865412</v>
      </c>
      <c r="K43" s="31">
        <f t="shared" si="30"/>
        <v>0.48302096234484537</v>
      </c>
      <c r="L43" s="31">
        <f t="shared" si="4"/>
        <v>6.0620546477313866</v>
      </c>
    </row>
    <row r="44" spans="1:12" x14ac:dyDescent="0.2">
      <c r="A44" s="10" t="str">
        <f>'Occ T2'!A30</f>
        <v>81 Process, plant and machine operatives</v>
      </c>
      <c r="B44" s="10">
        <f>'Occ T2'!B30</f>
        <v>23.674355007504847</v>
      </c>
      <c r="C44" s="10">
        <f>'Occ T2'!C30</f>
        <v>22.277862710762609</v>
      </c>
      <c r="D44" s="10">
        <f>'Occ T2'!D30</f>
        <v>19.749578657411057</v>
      </c>
      <c r="E44" s="10">
        <f>'Occ T2'!E30</f>
        <v>23.715377345530499</v>
      </c>
      <c r="F44" s="10">
        <f>'Occ T2'!F30</f>
        <v>23.578528266908933</v>
      </c>
      <c r="H44" s="11">
        <f t="shared" si="30"/>
        <v>-1.3964922967422382</v>
      </c>
      <c r="I44" s="31">
        <f t="shared" si="5"/>
        <v>-2.5282840533515518</v>
      </c>
      <c r="J44" s="11">
        <f t="shared" si="30"/>
        <v>3.9657986881194418</v>
      </c>
      <c r="K44" s="11">
        <f t="shared" si="30"/>
        <v>-0.13684907862156592</v>
      </c>
      <c r="L44" s="31">
        <f t="shared" si="4"/>
        <v>3.8289496094978759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26.41848974892541</v>
      </c>
      <c r="C45" s="10">
        <f>'Occ T2'!C31</f>
        <v>27.783980463564458</v>
      </c>
      <c r="D45" s="10">
        <f>'Occ T2'!D31</f>
        <v>25.020632890330642</v>
      </c>
      <c r="E45" s="10">
        <f>'Occ T2'!E31</f>
        <v>26.633867887597738</v>
      </c>
      <c r="F45" s="10">
        <f>'Occ T2'!F31</f>
        <v>27.253737928564149</v>
      </c>
      <c r="H45" s="11">
        <f t="shared" si="30"/>
        <v>1.3654907146390478</v>
      </c>
      <c r="I45" s="31">
        <f t="shared" si="5"/>
        <v>-2.7633475732338155</v>
      </c>
      <c r="J45" s="11">
        <f t="shared" si="30"/>
        <v>1.6132349972670958</v>
      </c>
      <c r="K45" s="11">
        <f t="shared" si="30"/>
        <v>0.6198700409664113</v>
      </c>
      <c r="L45" s="31">
        <f t="shared" si="4"/>
        <v>2.2331050382335071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97.825090710776465</v>
      </c>
      <c r="C47" s="31">
        <f>'Occ T1'!C16</f>
        <v>95.765195590862561</v>
      </c>
      <c r="D47" s="31">
        <f>'Occ T1'!D16</f>
        <v>89.481487239950042</v>
      </c>
      <c r="E47" s="31">
        <f>'Occ T1'!E16</f>
        <v>92.369972144689882</v>
      </c>
      <c r="F47" s="31">
        <f>'Occ T1'!F16</f>
        <v>89.952687445506143</v>
      </c>
      <c r="H47" s="31">
        <f t="shared" ref="H47:K49" si="31">C47-B47</f>
        <v>-2.0598951199139037</v>
      </c>
      <c r="I47" s="31">
        <f t="shared" si="5"/>
        <v>-6.2837083509125193</v>
      </c>
      <c r="J47" s="31">
        <f t="shared" si="31"/>
        <v>2.8884849047398404</v>
      </c>
      <c r="K47" s="31">
        <f t="shared" si="31"/>
        <v>-2.4172846991837389</v>
      </c>
      <c r="L47" s="31">
        <f t="shared" si="4"/>
        <v>0.47120020555610154</v>
      </c>
    </row>
    <row r="48" spans="1:12" x14ac:dyDescent="0.2">
      <c r="A48" s="10" t="str">
        <f>'Occ T2'!A32</f>
        <v>91 Elementary trades and related occupations</v>
      </c>
      <c r="B48" s="10">
        <f>'Occ T2'!B32</f>
        <v>16.556001497901725</v>
      </c>
      <c r="C48" s="10">
        <f>'Occ T2'!C32</f>
        <v>14.310795407088285</v>
      </c>
      <c r="D48" s="10">
        <f>'Occ T2'!D32</f>
        <v>12.865481012456629</v>
      </c>
      <c r="E48" s="10">
        <f>'Occ T2'!E32</f>
        <v>11.394158300527382</v>
      </c>
      <c r="F48" s="10">
        <f>'Occ T2'!F32</f>
        <v>11.338505108562906</v>
      </c>
      <c r="H48" s="11">
        <f t="shared" si="31"/>
        <v>-2.2452060908134399</v>
      </c>
      <c r="I48" s="31">
        <f t="shared" si="5"/>
        <v>-1.4453143946316569</v>
      </c>
      <c r="J48" s="11">
        <f t="shared" si="31"/>
        <v>-1.4713227119292469</v>
      </c>
      <c r="K48" s="11">
        <f t="shared" si="31"/>
        <v>-5.5653191964475823E-2</v>
      </c>
      <c r="L48" s="31">
        <f t="shared" si="4"/>
        <v>-1.5269759038937227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81.269089212874732</v>
      </c>
      <c r="C49" s="10">
        <f>'Occ T2'!C33</f>
        <v>81.454400183774268</v>
      </c>
      <c r="D49" s="10">
        <f>'Occ T2'!D33</f>
        <v>76.616006227493415</v>
      </c>
      <c r="E49" s="10">
        <f>'Occ T2'!E33</f>
        <v>80.975813844162502</v>
      </c>
      <c r="F49" s="10">
        <f>'Occ T2'!F33</f>
        <v>78.614182336943244</v>
      </c>
      <c r="H49" s="11">
        <f t="shared" si="31"/>
        <v>0.18531097089953619</v>
      </c>
      <c r="I49" s="31">
        <f t="shared" si="5"/>
        <v>-4.8383939562808536</v>
      </c>
      <c r="J49" s="11">
        <f t="shared" si="31"/>
        <v>4.3598076166690873</v>
      </c>
      <c r="K49" s="11">
        <f t="shared" si="31"/>
        <v>-2.3616315072192577</v>
      </c>
      <c r="L49" s="31">
        <f t="shared" si="4"/>
        <v>1.9981761094498296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864.32399999999939</v>
      </c>
      <c r="C51" s="34">
        <f>'Occ T1'!C18</f>
        <v>880.43299999999977</v>
      </c>
      <c r="D51" s="34">
        <f>'Occ T1'!D18</f>
        <v>873.20699999999943</v>
      </c>
      <c r="E51" s="34">
        <f>'Occ T1'!E18</f>
        <v>909.03699999999992</v>
      </c>
      <c r="F51" s="34">
        <f>'Occ T1'!F18</f>
        <v>962.12299999999993</v>
      </c>
      <c r="G51" s="24"/>
      <c r="H51" s="34">
        <f>C51-B51</f>
        <v>16.109000000000378</v>
      </c>
      <c r="I51" s="205">
        <f>D51-C51</f>
        <v>-7.2260000000003402</v>
      </c>
      <c r="J51" s="34">
        <f>E51-D51</f>
        <v>35.830000000000496</v>
      </c>
      <c r="K51" s="34">
        <f>F51-E51</f>
        <v>53.086000000000013</v>
      </c>
      <c r="L51" s="205">
        <f>F51-D51</f>
        <v>88.916000000000508</v>
      </c>
    </row>
    <row r="53" spans="1:12" ht="15.75" x14ac:dyDescent="0.25">
      <c r="A53" s="19" t="str">
        <f>CONCATENATE(A1," (Continued)")</f>
        <v>Occupation Table 3  Employment Change by Occupation in Occupation Group (SOC 2020), 2015-2035, Heart of the South-West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3.1681570849381835</v>
      </c>
      <c r="C59" s="44">
        <f>IF(AND(D$5-C$5 &lt;&gt; 0,D7 &lt;&gt; 0,C7 &lt;&gt; 0),(EXP(LN(D7/C7)/(D$5-C$5))-1)*100,0)</f>
        <v>3.0705188986388521</v>
      </c>
      <c r="D59" s="44">
        <f>IF(AND(E$5-D$5 &lt;&gt; 0,E7 &lt;&gt; 0,D7 &lt;&gt; 0),(EXP(LN(E7/D7)/(E$5-D$5))-1)*100,0)</f>
        <v>0.83914285823698531</v>
      </c>
      <c r="E59" s="44">
        <f>IF(AND(F$5-E$5 &lt;&gt; 0,F7 &lt;&gt; 0,E7 &lt;&gt; 0),(EXP(LN(F7/E7)/(F$5-E$5))-1)*100,0)</f>
        <v>1.1924187246421969</v>
      </c>
      <c r="F59" s="44">
        <f>IF(AND(F$5-D$5 &lt;&gt; 0,F7 &lt;&gt; 0,D7 &lt;&gt; 0),(EXP(LN(F7/D7)/(F$5-D$5))-1)*100,0)</f>
        <v>1.0745227992241757</v>
      </c>
      <c r="H59" s="44">
        <f>(B7/B$51)*100</f>
        <v>9.7034564450111969</v>
      </c>
      <c r="I59" s="44">
        <f>(C7/C$51)*100</f>
        <v>10.791688769008434</v>
      </c>
      <c r="J59" s="44">
        <f>(D7/D$51)*100</f>
        <v>11.215095549128684</v>
      </c>
      <c r="K59" s="44">
        <f>(E7/E$51)*100</f>
        <v>11.232705004440383</v>
      </c>
      <c r="L59" s="44">
        <f>(F7/F$51)*100</f>
        <v>11.948546650925717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3.8940849517862253</v>
      </c>
      <c r="C60" s="44">
        <f t="shared" si="32"/>
        <v>3.8173160608329315</v>
      </c>
      <c r="D60" s="44">
        <f t="shared" si="32"/>
        <v>-1.3223606645164421</v>
      </c>
      <c r="E60" s="44">
        <f t="shared" si="32"/>
        <v>1.0377851632212831</v>
      </c>
      <c r="F60" s="44">
        <f>IF(AND(F$5-D$5 &lt;&gt; 0,F8 &lt;&gt; 0,D8 &lt;&gt; 0),(EXP(LN(F8/D8)/(F$5-D$5))-1)*100,0)</f>
        <v>0.24486349557668596</v>
      </c>
      <c r="H60" s="44">
        <f t="shared" ref="H60:L60" si="33">(B8/B$51)*100</f>
        <v>6.040256629284765</v>
      </c>
      <c r="I60" s="44">
        <f t="shared" si="33"/>
        <v>6.9087414534482594</v>
      </c>
      <c r="J60" s="44">
        <f t="shared" si="33"/>
        <v>7.2318238813643205</v>
      </c>
      <c r="K60" s="44">
        <f t="shared" si="33"/>
        <v>6.4994595588339363</v>
      </c>
      <c r="L60" s="44">
        <f t="shared" si="33"/>
        <v>6.8087342678270639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1.9366031185233501</v>
      </c>
      <c r="C61" s="44">
        <f>IF(AND(D$5-C$5 &lt;&gt; 0,D9 &lt;&gt; 0,C9 &lt;&gt; 0),(EXP(LN(D9/C9)/(D$5-C$5))-1)*100,0)</f>
        <v>1.7417786164587667</v>
      </c>
      <c r="D61" s="44">
        <f t="shared" si="34"/>
        <v>4.3462125363214366</v>
      </c>
      <c r="E61" s="44">
        <f t="shared" si="34"/>
        <v>1.4013478332927543</v>
      </c>
      <c r="F61" s="44">
        <f>IF(AND(F$5-D$5 &lt;&gt; 0,F9 &lt;&gt; 0,D9 &lt;&gt; 0),(EXP(LN(F9/D9)/(F$5-D$5))-1)*100,0)</f>
        <v>2.3736171686057794</v>
      </c>
      <c r="H61" s="44">
        <f t="shared" ref="H61:L61" si="35">(B9/B$51)*100</f>
        <v>3.6631998157264318</v>
      </c>
      <c r="I61" s="44">
        <f t="shared" si="35"/>
        <v>3.882947315560175</v>
      </c>
      <c r="J61" s="44">
        <f t="shared" si="35"/>
        <v>3.983271667764364</v>
      </c>
      <c r="K61" s="44">
        <f t="shared" si="35"/>
        <v>4.7332454456064461</v>
      </c>
      <c r="L61" s="44">
        <f t="shared" si="35"/>
        <v>5.1398123830986524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2.2796559917564352</v>
      </c>
      <c r="C63" s="44">
        <f t="shared" si="36"/>
        <v>3.7694846989694497</v>
      </c>
      <c r="D63" s="44">
        <f t="shared" si="36"/>
        <v>1.772806479508815</v>
      </c>
      <c r="E63" s="44">
        <f t="shared" si="36"/>
        <v>1.248551060663261</v>
      </c>
      <c r="F63" s="44">
        <f>IF(AND(F$5-D$5 &lt;&gt; 0,F11 &lt;&gt; 0,D11 &lt;&gt; 0),(EXP(LN(F11/D11)/(F$5-D$5))-1)*100,0)</f>
        <v>1.4230021154876926</v>
      </c>
      <c r="H63" s="44">
        <f>(B11/B$51)*100</f>
        <v>19.550157533376325</v>
      </c>
      <c r="I63" s="44">
        <f>(C11/C$51)*100</f>
        <v>21.003300984282262</v>
      </c>
      <c r="J63" s="44">
        <f>(D11/D$51)*100</f>
        <v>21.975376261839173</v>
      </c>
      <c r="K63" s="44">
        <f>(E11/E$51)*100</f>
        <v>23.047866074034609</v>
      </c>
      <c r="L63" s="44">
        <f>(F11/F$51)*100</f>
        <v>24.653004443156064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2.5130722646335091</v>
      </c>
      <c r="C64" s="44">
        <f t="shared" si="36"/>
        <v>4.3712802926766159</v>
      </c>
      <c r="D64" s="49">
        <f t="shared" si="36"/>
        <v>1.274172908812865</v>
      </c>
      <c r="E64" s="49">
        <f t="shared" si="36"/>
        <v>1.2219766445336955</v>
      </c>
      <c r="F64" s="44">
        <f>IF(AND(F$5-D$5 &lt;&gt; 0,F12 &lt;&gt; 0,D12 &lt;&gt; 0),(EXP(LN(F12/D12)/(F$5-D$5))-1)*100,0)</f>
        <v>1.2393724095278946</v>
      </c>
      <c r="H64" s="40">
        <f t="shared" ref="H64:L67" si="37">(B12/B$11)*100</f>
        <v>24.827085909344348</v>
      </c>
      <c r="I64" s="40">
        <f t="shared" si="37"/>
        <v>25.054498238484967</v>
      </c>
      <c r="J64" s="40">
        <f t="shared" si="37"/>
        <v>25.199798050719792</v>
      </c>
      <c r="K64" s="40">
        <f t="shared" si="37"/>
        <v>24.588488454662343</v>
      </c>
      <c r="L64" s="40">
        <f t="shared" si="37"/>
        <v>24.524027926982541</v>
      </c>
    </row>
    <row r="65" spans="1:12" x14ac:dyDescent="0.2">
      <c r="A65" t="str">
        <f>A13</f>
        <v>22 Health professionals</v>
      </c>
      <c r="B65" s="49">
        <f t="shared" si="36"/>
        <v>1.6811329466666303</v>
      </c>
      <c r="C65" s="44">
        <f t="shared" si="36"/>
        <v>-0.85034240170169806</v>
      </c>
      <c r="D65" s="49">
        <f t="shared" si="36"/>
        <v>2.1561820359653927</v>
      </c>
      <c r="E65" s="49">
        <f t="shared" si="36"/>
        <v>1.4303026346677239</v>
      </c>
      <c r="F65" s="44">
        <f>IF(AND(F$5-D$5 &lt;&gt; 0,F13 &lt;&gt; 0,D13 &lt;&gt; 0),(EXP(LN(F13/D13)/(F$5-D$5))-1)*100,0)</f>
        <v>1.6716875291110656</v>
      </c>
      <c r="H65" s="40">
        <f t="shared" si="37"/>
        <v>23.756420750268227</v>
      </c>
      <c r="I65" s="40">
        <f t="shared" si="37"/>
        <v>23.205208774717509</v>
      </c>
      <c r="J65" s="40">
        <f t="shared" si="37"/>
        <v>22.172110723925741</v>
      </c>
      <c r="K65" s="40">
        <f t="shared" si="37"/>
        <v>22.59287770918041</v>
      </c>
      <c r="L65" s="40">
        <f t="shared" si="37"/>
        <v>23.001735000999535</v>
      </c>
    </row>
    <row r="66" spans="1:12" x14ac:dyDescent="0.2">
      <c r="A66" t="str">
        <f>A14</f>
        <v>23 Teaching and other educational professionals</v>
      </c>
      <c r="B66" s="49">
        <f t="shared" si="36"/>
        <v>1.8938068503599137</v>
      </c>
      <c r="C66" s="44">
        <f t="shared" si="36"/>
        <v>1.3459739456314956</v>
      </c>
      <c r="D66" s="49">
        <f t="shared" si="36"/>
        <v>1.0332272917921381</v>
      </c>
      <c r="E66" s="49">
        <f t="shared" si="36"/>
        <v>0.9507210516803255</v>
      </c>
      <c r="F66" s="44">
        <f>IF(AND(F$5-D$5 &lt;&gt; 0,F14 &lt;&gt; 0,D14 &lt;&gt; 0),(EXP(LN(F14/D14)/(F$5-D$5))-1)*100,0)</f>
        <v>0.97821564270557104</v>
      </c>
      <c r="H66" s="40">
        <f t="shared" si="37"/>
        <v>24.748322948728227</v>
      </c>
      <c r="I66" s="40">
        <f t="shared" si="37"/>
        <v>24.376979541941697</v>
      </c>
      <c r="J66" s="40">
        <f t="shared" si="37"/>
        <v>23.80766118958428</v>
      </c>
      <c r="K66" s="40">
        <f t="shared" si="37"/>
        <v>22.955095756283619</v>
      </c>
      <c r="L66" s="40">
        <f t="shared" si="37"/>
        <v>22.288723309914438</v>
      </c>
    </row>
    <row r="67" spans="1:12" x14ac:dyDescent="0.2">
      <c r="A67" t="str">
        <f>A15</f>
        <v>24 Business, media and public service professionals</v>
      </c>
      <c r="B67" s="49">
        <f t="shared" si="36"/>
        <v>2.9397536633849253</v>
      </c>
      <c r="C67" s="44">
        <f t="shared" si="36"/>
        <v>9.2952861736417027</v>
      </c>
      <c r="D67" s="49">
        <f t="shared" si="36"/>
        <v>2.4990667787461396</v>
      </c>
      <c r="E67" s="49">
        <f t="shared" si="36"/>
        <v>1.3571868135824339</v>
      </c>
      <c r="F67" s="44">
        <f>IF(AND(F$5-D$5 &lt;&gt; 0,F15 &lt;&gt; 0,D15 &lt;&gt; 0),(EXP(LN(F15/D15)/(F$5-D$5))-1)*100,0)</f>
        <v>1.7363929808476897</v>
      </c>
      <c r="H67" s="40">
        <f t="shared" si="37"/>
        <v>26.668170391659196</v>
      </c>
      <c r="I67" s="40">
        <f t="shared" si="37"/>
        <v>27.36331344485583</v>
      </c>
      <c r="J67" s="40">
        <f t="shared" si="37"/>
        <v>28.820430035770201</v>
      </c>
      <c r="K67" s="40">
        <f t="shared" si="37"/>
        <v>29.863538079873631</v>
      </c>
      <c r="L67" s="40">
        <f t="shared" si="37"/>
        <v>30.185513762103493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1.2434454859266753</v>
      </c>
      <c r="C69" s="44">
        <f t="shared" si="39"/>
        <v>4.3740304534376939</v>
      </c>
      <c r="D69" s="44">
        <f t="shared" si="39"/>
        <v>-3.7589220764577824E-2</v>
      </c>
      <c r="E69" s="44">
        <f t="shared" si="39"/>
        <v>0.90956822495231737</v>
      </c>
      <c r="F69" s="44">
        <f t="shared" ref="F69:F74" si="40">IF(AND(F$5-D$5 &lt;&gt; 0,F17 &lt;&gt; 0,D17 &lt;&gt; 0),(EXP(LN(F17/D17)/(F$5-D$5))-1)*100,0)</f>
        <v>0.59285609189776434</v>
      </c>
      <c r="H69" s="44">
        <f>(B17/B$51)*100</f>
        <v>11.589423245332114</v>
      </c>
      <c r="I69" s="44">
        <f>(C17/C$51)*100</f>
        <v>11.953903615593269</v>
      </c>
      <c r="J69" s="44">
        <f>(D17/D$51)*100</f>
        <v>12.580019310362026</v>
      </c>
      <c r="K69" s="44">
        <f>(E17/E$51)*100</f>
        <v>12.061478940071813</v>
      </c>
      <c r="L69" s="44">
        <f>(F17/F$51)*100</f>
        <v>12.475989642926546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3.4055640429607514</v>
      </c>
      <c r="C70" s="44">
        <f t="shared" si="39"/>
        <v>10.889110318576201</v>
      </c>
      <c r="D70" s="49">
        <f t="shared" si="39"/>
        <v>-2.4417947467083145</v>
      </c>
      <c r="E70" s="49">
        <f t="shared" si="39"/>
        <v>0.7309803497463907</v>
      </c>
      <c r="F70" s="44">
        <f t="shared" si="40"/>
        <v>-0.3379136626144974</v>
      </c>
      <c r="H70" s="40">
        <f t="shared" ref="H70:L74" si="41">(B18/B$17)*100</f>
        <v>12.886407282310842</v>
      </c>
      <c r="I70" s="40">
        <f t="shared" si="41"/>
        <v>14.022963991719028</v>
      </c>
      <c r="J70" s="40">
        <f t="shared" si="41"/>
        <v>14.898284509237685</v>
      </c>
      <c r="K70" s="40">
        <f t="shared" si="41"/>
        <v>13.19081615139738</v>
      </c>
      <c r="L70" s="40">
        <f t="shared" si="41"/>
        <v>12.959217984227866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0.62797583631377663</v>
      </c>
      <c r="C71" s="44">
        <f t="shared" si="39"/>
        <v>0.85849411617513471</v>
      </c>
      <c r="D71" s="49">
        <f t="shared" si="39"/>
        <v>0.79451159050312192</v>
      </c>
      <c r="E71" s="49">
        <f t="shared" si="39"/>
        <v>1.302168456281505</v>
      </c>
      <c r="F71" s="44">
        <f t="shared" si="40"/>
        <v>1.1326660417005918</v>
      </c>
      <c r="H71" s="40">
        <f t="shared" si="41"/>
        <v>17.771473207383455</v>
      </c>
      <c r="I71" s="40">
        <f t="shared" si="41"/>
        <v>17.343259100612389</v>
      </c>
      <c r="J71" s="40">
        <f t="shared" si="41"/>
        <v>16.759101745474496</v>
      </c>
      <c r="K71" s="40">
        <f t="shared" si="41"/>
        <v>17.468336708014473</v>
      </c>
      <c r="L71" s="40">
        <f t="shared" si="41"/>
        <v>18.159985372056141</v>
      </c>
    </row>
    <row r="72" spans="1:12" x14ac:dyDescent="0.2">
      <c r="A72" t="str">
        <f t="shared" si="38"/>
        <v>33 Protective service occupations</v>
      </c>
      <c r="B72" s="49">
        <f t="shared" si="39"/>
        <v>0.13623975843832792</v>
      </c>
      <c r="C72" s="44">
        <f t="shared" si="39"/>
        <v>7.8659834917092386</v>
      </c>
      <c r="D72" s="49">
        <f t="shared" si="39"/>
        <v>3.7143214959352466</v>
      </c>
      <c r="E72" s="49">
        <f t="shared" si="39"/>
        <v>1.3164126853984159</v>
      </c>
      <c r="F72" s="44">
        <f t="shared" si="40"/>
        <v>2.109491408489883</v>
      </c>
      <c r="H72" s="40">
        <f t="shared" si="41"/>
        <v>6.5223914280385511</v>
      </c>
      <c r="I72" s="40">
        <f t="shared" si="41"/>
        <v>6.2417203764469358</v>
      </c>
      <c r="J72" s="40">
        <f t="shared" si="41"/>
        <v>6.4505442988142789</v>
      </c>
      <c r="K72" s="40">
        <f t="shared" si="41"/>
        <v>7.7554393821563554</v>
      </c>
      <c r="L72" s="40">
        <f t="shared" si="41"/>
        <v>8.073855485912123</v>
      </c>
    </row>
    <row r="73" spans="1:12" x14ac:dyDescent="0.2">
      <c r="A73" t="str">
        <f t="shared" si="38"/>
        <v>34 Culture, media and sports occupations</v>
      </c>
      <c r="B73" s="49">
        <f t="shared" si="39"/>
        <v>0.80187829692632828</v>
      </c>
      <c r="C73" s="44">
        <f t="shared" si="39"/>
        <v>-0.36162607222123277</v>
      </c>
      <c r="D73" s="49">
        <f t="shared" si="39"/>
        <v>0.89151771419855308</v>
      </c>
      <c r="E73" s="49">
        <f t="shared" si="39"/>
        <v>1.4613825361152522</v>
      </c>
      <c r="F73" s="44">
        <f t="shared" si="40"/>
        <v>1.2710708499651391</v>
      </c>
      <c r="H73" s="40">
        <f t="shared" si="41"/>
        <v>17.353562522789478</v>
      </c>
      <c r="I73" s="40">
        <f t="shared" si="41"/>
        <v>17.05279131276609</v>
      </c>
      <c r="J73" s="40">
        <f t="shared" si="41"/>
        <v>16.27907238948443</v>
      </c>
      <c r="K73" s="40">
        <f t="shared" si="41"/>
        <v>17.049801350465177</v>
      </c>
      <c r="L73" s="40">
        <f t="shared" si="41"/>
        <v>18.005434351261044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1.1727264311809149</v>
      </c>
      <c r="C74" s="44">
        <f t="shared" si="39"/>
        <v>5.0041795110705944</v>
      </c>
      <c r="D74" s="49">
        <f t="shared" si="39"/>
        <v>-0.51434270921616454</v>
      </c>
      <c r="E74" s="49">
        <f t="shared" si="39"/>
        <v>0.50959354516713073</v>
      </c>
      <c r="F74" s="44">
        <f t="shared" si="40"/>
        <v>0.16711582267938674</v>
      </c>
      <c r="H74" s="40">
        <f t="shared" si="41"/>
        <v>45.46616555947768</v>
      </c>
      <c r="I74" s="40">
        <f t="shared" si="41"/>
        <v>45.339265218455552</v>
      </c>
      <c r="J74" s="40">
        <f t="shared" si="41"/>
        <v>45.612997056989116</v>
      </c>
      <c r="K74" s="40">
        <f t="shared" si="41"/>
        <v>44.535606407966618</v>
      </c>
      <c r="L74" s="40">
        <f t="shared" si="41"/>
        <v>42.801506806542818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-1.2930459060904176</v>
      </c>
      <c r="C76" s="44">
        <f t="shared" si="42"/>
        <v>4.07871691335433</v>
      </c>
      <c r="D76" s="44">
        <f t="shared" si="42"/>
        <v>-1.1025354751474592</v>
      </c>
      <c r="E76" s="44">
        <f t="shared" si="42"/>
        <v>-0.64138829378265205</v>
      </c>
      <c r="F76" s="44">
        <f>IF(AND(F$5-D$5 &lt;&gt; 0,F24 &lt;&gt; 0,D24 &lt;&gt; 0),(EXP(LN(F24/D24)/(F$5-D$5))-1)*100,0)</f>
        <v>-0.79534244653118868</v>
      </c>
      <c r="H76" s="44">
        <f>(B24/B$51)*100</f>
        <v>10.00994410267845</v>
      </c>
      <c r="I76" s="44">
        <f>(C24/C$51)*100</f>
        <v>9.3283088136257692</v>
      </c>
      <c r="J76" s="44">
        <f>(D24/D$51)*100</f>
        <v>9.7891266695180352</v>
      </c>
      <c r="K76" s="44">
        <f>(E24/E$51)*100</f>
        <v>8.8962173334369758</v>
      </c>
      <c r="L76" s="44">
        <f>(F24/F$51)*100</f>
        <v>7.8815474489563817</v>
      </c>
    </row>
    <row r="77" spans="1:12" x14ac:dyDescent="0.2">
      <c r="A77" t="str">
        <f>A25</f>
        <v>41 Administrative occupations</v>
      </c>
      <c r="B77" s="49">
        <f t="shared" si="42"/>
        <v>-0.88909318870020737</v>
      </c>
      <c r="C77" s="44">
        <f t="shared" si="42"/>
        <v>5.6070411971360867</v>
      </c>
      <c r="D77" s="49">
        <f t="shared" si="42"/>
        <v>-1.6569548742003004</v>
      </c>
      <c r="E77" s="49">
        <f t="shared" si="42"/>
        <v>-0.53637718120091993</v>
      </c>
      <c r="F77" s="44">
        <f>IF(AND(F$5-D$5 &lt;&gt; 0,F25 &lt;&gt; 0,D25 &lt;&gt; 0),(EXP(LN(F25/D25)/(F$5-D$5))-1)*100,0)</f>
        <v>-0.91131466505343095</v>
      </c>
      <c r="H77" s="40">
        <f t="shared" ref="H77:L78" si="43">(B25/B$24)*100</f>
        <v>78.996586101390392</v>
      </c>
      <c r="I77" s="40">
        <f t="shared" si="43"/>
        <v>80.29770257060764</v>
      </c>
      <c r="J77" s="40">
        <f t="shared" si="43"/>
        <v>81.476819035626235</v>
      </c>
      <c r="K77" s="40">
        <f t="shared" si="43"/>
        <v>79.218485707832087</v>
      </c>
      <c r="L77" s="40">
        <f t="shared" si="43"/>
        <v>80.059731095938133</v>
      </c>
    </row>
    <row r="78" spans="1:12" x14ac:dyDescent="0.2">
      <c r="A78" t="str">
        <f>A26</f>
        <v>42 Secretarial and related occupations</v>
      </c>
      <c r="B78" s="49">
        <f t="shared" si="42"/>
        <v>-2.8585692559848663</v>
      </c>
      <c r="C78" s="44">
        <f t="shared" si="42"/>
        <v>-2.1500454535900992</v>
      </c>
      <c r="D78" s="49">
        <f t="shared" si="42"/>
        <v>1.1992937528331415</v>
      </c>
      <c r="E78" s="49">
        <f t="shared" si="42"/>
        <v>-1.0511168295885942</v>
      </c>
      <c r="F78" s="44">
        <f>IF(AND(F$5-D$5 &lt;&gt; 0,F26 &lt;&gt; 0,D26 &lt;&gt; 0),(EXP(LN(F26/D26)/(F$5-D$5))-1)*100,0)</f>
        <v>-0.3065960150967495</v>
      </c>
      <c r="H78" s="40">
        <f t="shared" si="43"/>
        <v>21.003413898609605</v>
      </c>
      <c r="I78" s="40">
        <f t="shared" si="43"/>
        <v>19.702297429392349</v>
      </c>
      <c r="J78" s="40">
        <f t="shared" si="43"/>
        <v>18.523180964373758</v>
      </c>
      <c r="K78" s="40">
        <f t="shared" si="43"/>
        <v>20.781514292167909</v>
      </c>
      <c r="L78" s="40">
        <f t="shared" si="43"/>
        <v>19.940268904061867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-1.2635254801265816</v>
      </c>
      <c r="C80" s="44">
        <f t="shared" si="44"/>
        <v>-9.1908166393500306</v>
      </c>
      <c r="D80" s="44">
        <f t="shared" si="44"/>
        <v>0.52757103459044608</v>
      </c>
      <c r="E80" s="44">
        <f t="shared" si="44"/>
        <v>3.9571352985268149E-3</v>
      </c>
      <c r="F80" s="44">
        <f>IF(AND(F$5-D$5 &lt;&gt; 0,F28 &lt;&gt; 0,D28 &lt;&gt; 0),(EXP(LN(F28/D28)/(F$5-D$5))-1)*100,0)</f>
        <v>0.17819136178784944</v>
      </c>
      <c r="H80" s="44">
        <f>(B28/B$51)*100</f>
        <v>12.245915624787729</v>
      </c>
      <c r="I80" s="44">
        <f>(C28/C$51)*100</f>
        <v>11.425678195862073</v>
      </c>
      <c r="J80" s="44">
        <f>(D28/D$51)*100</f>
        <v>10.461425383879339</v>
      </c>
      <c r="K80" s="44">
        <f>(E28/E$51)*100</f>
        <v>10.316976844734471</v>
      </c>
      <c r="L80" s="44">
        <f>(F28/F$51)*100</f>
        <v>9.7515863831214702</v>
      </c>
    </row>
    <row r="81" spans="1:12" x14ac:dyDescent="0.2">
      <c r="A81" t="str">
        <f>A29</f>
        <v>51 Skilled agricultural and related trades</v>
      </c>
      <c r="B81" s="49">
        <f t="shared" si="44"/>
        <v>-1.8178535955722941</v>
      </c>
      <c r="C81" s="44">
        <f t="shared" si="44"/>
        <v>8.4466129633410603</v>
      </c>
      <c r="D81" s="49">
        <f t="shared" si="44"/>
        <v>-7.22202186658083E-2</v>
      </c>
      <c r="E81" s="49">
        <f t="shared" si="44"/>
        <v>0.74462119721481201</v>
      </c>
      <c r="F81" s="44">
        <f>IF(AND(F$5-D$5 &lt;&gt; 0,F29 &lt;&gt; 0,D29 &lt;&gt; 0),(EXP(LN(F29/D29)/(F$5-D$5))-1)*100,0)</f>
        <v>0.47160150546781132</v>
      </c>
      <c r="H81" s="40">
        <f t="shared" ref="H81:L84" si="45">(B29/B$28)*100</f>
        <v>13.557292896044714</v>
      </c>
      <c r="I81" s="40">
        <f t="shared" si="45"/>
        <v>13.255392819644479</v>
      </c>
      <c r="J81" s="40">
        <f t="shared" si="45"/>
        <v>15.829923820369284</v>
      </c>
      <c r="K81" s="40">
        <f t="shared" si="45"/>
        <v>15.363284405170758</v>
      </c>
      <c r="L81" s="40">
        <f t="shared" si="45"/>
        <v>16.539824610030916</v>
      </c>
    </row>
    <row r="82" spans="1:12" x14ac:dyDescent="0.2">
      <c r="A82" t="str">
        <f>A30</f>
        <v>52 Skilled metal, electrical and electronic trades</v>
      </c>
      <c r="B82" s="49">
        <f t="shared" si="44"/>
        <v>-1.1902823647976568</v>
      </c>
      <c r="C82" s="44">
        <f t="shared" si="44"/>
        <v>-9.7885263117630572</v>
      </c>
      <c r="D82" s="49">
        <f t="shared" si="44"/>
        <v>-0.24256164125830981</v>
      </c>
      <c r="E82" s="49">
        <f t="shared" si="44"/>
        <v>-0.25740428585846464</v>
      </c>
      <c r="F82" s="44">
        <f>IF(AND(F$5-D$5 &lt;&gt; 0,F30 &lt;&gt; 0,D30 &lt;&gt; 0),(EXP(LN(F30/D30)/(F$5-D$5))-1)*100,0)</f>
        <v>-0.2524569830521628</v>
      </c>
      <c r="H82" s="40">
        <f t="shared" si="45"/>
        <v>34.928527635205917</v>
      </c>
      <c r="I82" s="40">
        <f t="shared" si="45"/>
        <v>35.032283504776366</v>
      </c>
      <c r="J82" s="40">
        <f t="shared" si="45"/>
        <v>34.801699615321482</v>
      </c>
      <c r="K82" s="40">
        <f t="shared" si="45"/>
        <v>33.488905252382132</v>
      </c>
      <c r="L82" s="40">
        <f t="shared" si="45"/>
        <v>32.62389116389042</v>
      </c>
    </row>
    <row r="83" spans="1:12" x14ac:dyDescent="0.2">
      <c r="A83" t="str">
        <f>A31</f>
        <v>53 Skilled construction and building trades</v>
      </c>
      <c r="B83" s="49">
        <f t="shared" si="44"/>
        <v>-0.97663521703625911</v>
      </c>
      <c r="C83" s="44">
        <f t="shared" si="44"/>
        <v>-18.85862285492783</v>
      </c>
      <c r="D83" s="49">
        <f t="shared" si="44"/>
        <v>1.8780080207583927</v>
      </c>
      <c r="E83" s="49">
        <f t="shared" si="44"/>
        <v>0.12644568702750991</v>
      </c>
      <c r="F83" s="44">
        <f>IF(AND(F$5-D$5 &lt;&gt; 0,F31 &lt;&gt; 0,D31 &lt;&gt; 0),(EXP(LN(F31/D31)/(F$5-D$5))-1)*100,0)</f>
        <v>0.70692795347044868</v>
      </c>
      <c r="H83" s="40">
        <f t="shared" si="45"/>
        <v>33.842769963462509</v>
      </c>
      <c r="I83" s="40">
        <f t="shared" si="45"/>
        <v>34.237823965326221</v>
      </c>
      <c r="J83" s="40">
        <f t="shared" si="45"/>
        <v>30.592766988817026</v>
      </c>
      <c r="K83" s="40">
        <f t="shared" si="45"/>
        <v>32.703560442533139</v>
      </c>
      <c r="L83" s="40">
        <f t="shared" si="45"/>
        <v>33.10634081648616</v>
      </c>
    </row>
    <row r="84" spans="1:12" x14ac:dyDescent="0.2">
      <c r="A84" t="str">
        <f>A32</f>
        <v>54 Textiles, printing and other skilled trades</v>
      </c>
      <c r="B84" s="49">
        <f t="shared" si="44"/>
        <v>-1.5397336618861335</v>
      </c>
      <c r="C84" s="44">
        <f t="shared" si="44"/>
        <v>-2.4293799010187911</v>
      </c>
      <c r="D84" s="49">
        <f t="shared" si="44"/>
        <v>0.17020892206505156</v>
      </c>
      <c r="E84" s="49">
        <f t="shared" si="44"/>
        <v>-0.39025680486971526</v>
      </c>
      <c r="F84" s="44">
        <f>IF(AND(F$5-D$5 &lt;&gt; 0,F32 &lt;&gt; 0,D32 &lt;&gt; 0),(EXP(LN(F32/D32)/(F$5-D$5))-1)*100,0)</f>
        <v>-0.20378419637873124</v>
      </c>
      <c r="H84" s="40">
        <f t="shared" si="45"/>
        <v>17.671409505286874</v>
      </c>
      <c r="I84" s="40">
        <f t="shared" si="45"/>
        <v>17.474499710252942</v>
      </c>
      <c r="J84" s="40">
        <f t="shared" si="45"/>
        <v>18.775609575492211</v>
      </c>
      <c r="K84" s="40">
        <f t="shared" si="45"/>
        <v>18.444249899913974</v>
      </c>
      <c r="L84" s="40">
        <f t="shared" si="45"/>
        <v>17.729943409592504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-0.4764154326957426</v>
      </c>
      <c r="C86" s="44">
        <f t="shared" si="46"/>
        <v>-5.6227878658787862</v>
      </c>
      <c r="D86" s="44">
        <f t="shared" si="46"/>
        <v>1.7254876209630954</v>
      </c>
      <c r="E86" s="44">
        <f t="shared" si="46"/>
        <v>0.96241703405739454</v>
      </c>
      <c r="F86" s="44">
        <f>IF(AND(F$5-D$5 &lt;&gt; 0,F34 &lt;&gt; 0,D34 &lt;&gt; 0),(EXP(LN(F34/D34)/(F$5-D$5))-1)*100,0)</f>
        <v>1.2161357666425676</v>
      </c>
      <c r="H86" s="44">
        <f>(B34/B$51)*100</f>
        <v>10.744909785931354</v>
      </c>
      <c r="I86" s="44">
        <f>(C34/C$51)*100</f>
        <v>10.348730388505572</v>
      </c>
      <c r="J86" s="44">
        <f>(D34/D$51)*100</f>
        <v>9.8476662317569925</v>
      </c>
      <c r="K86" s="44">
        <f>(E34/E$51)*100</f>
        <v>10.304285195239613</v>
      </c>
      <c r="L86" s="44">
        <f>(F34/F$51)*100</f>
        <v>10.71435974174425</v>
      </c>
    </row>
    <row r="87" spans="1:12" x14ac:dyDescent="0.2">
      <c r="A87" t="str">
        <f>A35</f>
        <v>61 Caring personal service occupations</v>
      </c>
      <c r="B87" s="49">
        <f t="shared" si="46"/>
        <v>-1.2242316867705383</v>
      </c>
      <c r="C87" s="44">
        <f t="shared" si="46"/>
        <v>-4.2365630387978577</v>
      </c>
      <c r="D87" s="49">
        <f t="shared" si="46"/>
        <v>1.8406325805964796</v>
      </c>
      <c r="E87" s="49">
        <f t="shared" si="46"/>
        <v>0.9897525448024691</v>
      </c>
      <c r="F87" s="44">
        <f>IF(AND(F$5-D$5 &lt;&gt; 0,F35 &lt;&gt; 0,D35 &lt;&gt; 0),(EXP(LN(F35/D35)/(F$5-D$5))-1)*100,0)</f>
        <v>1.2725863741116061</v>
      </c>
      <c r="H87" s="40">
        <f t="shared" ref="H87:L89" si="47">(B35/B$34)*100</f>
        <v>78.705336834910327</v>
      </c>
      <c r="I87" s="40">
        <f t="shared" si="47"/>
        <v>76.366310481418566</v>
      </c>
      <c r="J87" s="40">
        <f t="shared" si="47"/>
        <v>77.487988830970494</v>
      </c>
      <c r="K87" s="40">
        <f t="shared" si="47"/>
        <v>77.927533195919409</v>
      </c>
      <c r="L87" s="40">
        <f t="shared" si="47"/>
        <v>78.138778748599918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2.3988827012427993</v>
      </c>
      <c r="C88" s="44">
        <f t="shared" si="46"/>
        <v>-11.37471326040399</v>
      </c>
      <c r="D88" s="49">
        <f t="shared" si="46"/>
        <v>1.5666769000630687</v>
      </c>
      <c r="E88" s="49">
        <f t="shared" si="46"/>
        <v>0.88137091978586213</v>
      </c>
      <c r="F88" s="44">
        <f>IF(AND(F$5-D$5 &lt;&gt; 0,F36 &lt;&gt; 0,D36 &lt;&gt; 0),(EXP(LN(F36/D36)/(F$5-D$5))-1)*100,0)</f>
        <v>1.1092909219772018</v>
      </c>
      <c r="H88" s="40">
        <f t="shared" si="47"/>
        <v>20.494923221923862</v>
      </c>
      <c r="I88" s="40">
        <f t="shared" si="47"/>
        <v>22.967997313391866</v>
      </c>
      <c r="J88" s="40">
        <f t="shared" si="47"/>
        <v>21.568186871645178</v>
      </c>
      <c r="K88" s="40">
        <f t="shared" si="47"/>
        <v>21.400353752893299</v>
      </c>
      <c r="L88" s="40">
        <f t="shared" si="47"/>
        <v>21.22918474631695</v>
      </c>
    </row>
    <row r="89" spans="1:12" x14ac:dyDescent="0.2">
      <c r="A89" t="str">
        <f>A37</f>
        <v>63 Community and civil enforcement occupations</v>
      </c>
      <c r="B89" s="49">
        <f t="shared" si="46"/>
        <v>-4.9379488577955382</v>
      </c>
      <c r="C89" s="44">
        <f t="shared" si="46"/>
        <v>33.808846246312015</v>
      </c>
      <c r="D89" s="49">
        <f t="shared" si="46"/>
        <v>-4.9526494541895065</v>
      </c>
      <c r="E89" s="49">
        <f t="shared" si="46"/>
        <v>0.34361025798874678</v>
      </c>
      <c r="F89" s="44">
        <f>IF(AND(F$5-D$5 &lt;&gt; 0,F37 &lt;&gt; 0,D37 &lt;&gt; 0),(EXP(LN(F37/D37)/(F$5-D$5))-1)*100,0)</f>
        <v>-1.4538141153571105</v>
      </c>
      <c r="H89" s="40">
        <f t="shared" si="47"/>
        <v>0.79973994316581321</v>
      </c>
      <c r="I89" s="40">
        <f t="shared" si="47"/>
        <v>0.66569220518957439</v>
      </c>
      <c r="J89" s="40">
        <f t="shared" si="47"/>
        <v>0.94382429738434415</v>
      </c>
      <c r="K89" s="40">
        <f t="shared" si="47"/>
        <v>0.67211305118728937</v>
      </c>
      <c r="L89" s="40">
        <f t="shared" si="47"/>
        <v>0.63203650508313314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-0.83196076205038771</v>
      </c>
      <c r="C91" s="44">
        <f t="shared" si="48"/>
        <v>1.1598991595242802</v>
      </c>
      <c r="D91" s="44">
        <f t="shared" si="48"/>
        <v>6.8479884766747823E-2</v>
      </c>
      <c r="E91" s="44">
        <f t="shared" si="48"/>
        <v>-4.0818124672126199E-2</v>
      </c>
      <c r="F91" s="44">
        <f t="shared" ref="F91:F93" si="49">IF(AND(F$5-D$5 &lt;&gt; 0,F39 &lt;&gt; 0,D39 &lt;&gt; 0),(EXP(LN(F39/D39)/(F$5-D$5))-1)*100,0)</f>
        <v>-4.3987256131639008E-3</v>
      </c>
      <c r="H91" s="44">
        <f>(B39/B$51)*100</f>
        <v>9.0424794857336579</v>
      </c>
      <c r="I91" s="44">
        <f>(C39/C$51)*100</f>
        <v>8.5852846283214017</v>
      </c>
      <c r="J91" s="44">
        <f>(D39/D$51)*100</f>
        <v>8.7567346419840035</v>
      </c>
      <c r="K91" s="44">
        <f>(E39/E$51)*100</f>
        <v>8.440425683818134</v>
      </c>
      <c r="L91" s="44">
        <f>(F39/F$51)*100</f>
        <v>7.9422260455918412</v>
      </c>
    </row>
    <row r="92" spans="1:12" s="30" customFormat="1" x14ac:dyDescent="0.2">
      <c r="A92" t="str">
        <f>A40</f>
        <v>71 Sales occupations</v>
      </c>
      <c r="B92" s="49">
        <f t="shared" si="48"/>
        <v>-1.4448978608098018</v>
      </c>
      <c r="C92" s="44">
        <f t="shared" si="48"/>
        <v>0.23497127962979203</v>
      </c>
      <c r="D92" s="49">
        <f t="shared" si="48"/>
        <v>-1.2269615334353556</v>
      </c>
      <c r="E92" s="49">
        <f t="shared" si="48"/>
        <v>-0.52627796429979279</v>
      </c>
      <c r="F92" s="44">
        <f t="shared" si="49"/>
        <v>-0.76038970453511379</v>
      </c>
      <c r="G92"/>
      <c r="H92" s="40">
        <f>(B40/B$34)*100</f>
        <v>71.36121506810376</v>
      </c>
      <c r="I92" s="40">
        <f t="shared" ref="H92:L93" si="50">(C40/C$34)*100</f>
        <v>68.623781598810524</v>
      </c>
      <c r="J92" s="40">
        <f t="shared" si="50"/>
        <v>72.883089276690981</v>
      </c>
      <c r="K92" s="40">
        <f t="shared" si="50"/>
        <v>62.902794544746996</v>
      </c>
      <c r="L92" s="40">
        <f t="shared" si="50"/>
        <v>54.219590545434784</v>
      </c>
    </row>
    <row r="93" spans="1:12" s="30" customFormat="1" x14ac:dyDescent="0.2">
      <c r="A93" t="str">
        <f>A41</f>
        <v>72 Customer service occupations</v>
      </c>
      <c r="B93" s="49">
        <f t="shared" si="48"/>
        <v>2.3941943723077896</v>
      </c>
      <c r="C93" s="44">
        <f t="shared" si="48"/>
        <v>5.5873564309509627</v>
      </c>
      <c r="D93" s="49">
        <f t="shared" si="48"/>
        <v>5.2415137578256665</v>
      </c>
      <c r="E93" s="49">
        <f t="shared" si="48"/>
        <v>1.4296949162207362</v>
      </c>
      <c r="F93" s="44">
        <f t="shared" si="49"/>
        <v>2.6847085691315442</v>
      </c>
      <c r="G93"/>
      <c r="H93" s="40">
        <f t="shared" si="50"/>
        <v>12.794721704611245</v>
      </c>
      <c r="I93" s="40">
        <f t="shared" si="50"/>
        <v>14.336004829263354</v>
      </c>
      <c r="J93" s="40">
        <f t="shared" si="50"/>
        <v>16.038838375010648</v>
      </c>
      <c r="K93" s="40">
        <f t="shared" si="50"/>
        <v>19.009007427867793</v>
      </c>
      <c r="L93" s="40">
        <f t="shared" si="50"/>
        <v>19.907340386780504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-1.547565312376431E-2</v>
      </c>
      <c r="C95" s="44">
        <f t="shared" si="51"/>
        <v>-10.570189371890827</v>
      </c>
      <c r="D95" s="44">
        <f t="shared" si="51"/>
        <v>2.3766144719711058</v>
      </c>
      <c r="E95" s="44">
        <f t="shared" si="51"/>
        <v>9.5522450014340343E-2</v>
      </c>
      <c r="F95" s="44">
        <f>IF(AND(F$5-D$5 &lt;&gt; 0,F43 &lt;&gt; 0,D43 &lt;&gt; 0),(EXP(LN(F43/D43)/(F$5-D$5))-1)*100,0)</f>
        <v>0.8501824757844556</v>
      </c>
      <c r="H95" s="44">
        <f>(B43/B$51)*100</f>
        <v>5.7956096043185532</v>
      </c>
      <c r="I95" s="44">
        <f>(C43/C$51)*100</f>
        <v>5.6860480211812909</v>
      </c>
      <c r="J95" s="44">
        <f>(D43/D$51)*100</f>
        <v>5.1271017694248586</v>
      </c>
      <c r="K95" s="44">
        <f>(E43/E$51)*100</f>
        <v>5.5387454232477058</v>
      </c>
      <c r="L95" s="44">
        <f>(F43/F$51)*100</f>
        <v>5.2833438339456684</v>
      </c>
    </row>
    <row r="96" spans="1:12" x14ac:dyDescent="0.2">
      <c r="A96" t="str">
        <f>A44</f>
        <v>81 Process, plant and machine operatives</v>
      </c>
      <c r="B96" s="49">
        <f t="shared" si="51"/>
        <v>-1.5084795490758141</v>
      </c>
      <c r="C96" s="44">
        <f t="shared" si="51"/>
        <v>-11.348862708136354</v>
      </c>
      <c r="D96" s="49">
        <f t="shared" si="51"/>
        <v>3.7276266077599596</v>
      </c>
      <c r="E96" s="49">
        <f t="shared" si="51"/>
        <v>-5.7855179318411221E-2</v>
      </c>
      <c r="F96" s="44">
        <f>IF(AND(F$5-D$5 &lt;&gt; 0,F44 &lt;&gt; 0,D44 &lt;&gt; 0),(EXP(LN(F44/D44)/(F$5-D$5))-1)*100,0)</f>
        <v>1.1883677852390084</v>
      </c>
      <c r="H96" s="40">
        <f>(B44/B$43)*100</f>
        <v>47.260951384610372</v>
      </c>
      <c r="I96" s="40">
        <f t="shared" ref="H96:L97" si="52">(C44/C$43)*100</f>
        <v>44.500684150173761</v>
      </c>
      <c r="J96" s="40">
        <f t="shared" si="52"/>
        <v>44.113212724828564</v>
      </c>
      <c r="K96" s="40">
        <f t="shared" si="52"/>
        <v>47.101753433885676</v>
      </c>
      <c r="L96" s="40">
        <f t="shared" si="52"/>
        <v>46.384963787053707</v>
      </c>
    </row>
    <row r="97" spans="1:12" x14ac:dyDescent="0.2">
      <c r="A97" t="str">
        <f>A45</f>
        <v>82 Transport and mobile machine drivers and operatives</v>
      </c>
      <c r="B97" s="49">
        <f t="shared" si="51"/>
        <v>1.2678569615512947</v>
      </c>
      <c r="C97" s="44">
        <f t="shared" si="51"/>
        <v>-9.9458303926524554</v>
      </c>
      <c r="D97" s="49">
        <f t="shared" si="51"/>
        <v>1.2574975300061908</v>
      </c>
      <c r="E97" s="49">
        <f t="shared" si="51"/>
        <v>0.23033535139258543</v>
      </c>
      <c r="F97" s="44">
        <f>IF(AND(F$5-D$5 &lt;&gt; 0,F45 &lt;&gt; 0,D45 &lt;&gt; 0),(EXP(LN(F45/D45)/(F$5-D$5))-1)*100,0)</f>
        <v>0.57155976075535797</v>
      </c>
      <c r="H97" s="40">
        <f t="shared" si="52"/>
        <v>52.739048615389642</v>
      </c>
      <c r="I97" s="40">
        <f t="shared" si="52"/>
        <v>55.499315849826239</v>
      </c>
      <c r="J97" s="40">
        <f t="shared" si="52"/>
        <v>55.886787275171443</v>
      </c>
      <c r="K97" s="40">
        <f t="shared" si="52"/>
        <v>52.898246566114324</v>
      </c>
      <c r="L97" s="40">
        <f t="shared" si="52"/>
        <v>53.615036212946286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-0.53063163050508511</v>
      </c>
      <c r="C99" s="44">
        <f t="shared" si="53"/>
        <v>-6.5615783606378209</v>
      </c>
      <c r="D99" s="44">
        <f t="shared" si="53"/>
        <v>0.63742680532641316</v>
      </c>
      <c r="E99" s="44">
        <f t="shared" si="53"/>
        <v>-0.26482982533839738</v>
      </c>
      <c r="F99" s="44">
        <f>IF(AND(F$5-D$5 &lt;&gt; 0,F47 &lt;&gt; 0,D47 &lt;&gt; 0),(EXP(LN(F47/D47)/(F$5-D$5))-1)*100,0)</f>
        <v>3.501999490314045E-2</v>
      </c>
      <c r="H99" s="44">
        <f>(B47/B$51)*100</f>
        <v>11.318104172830621</v>
      </c>
      <c r="I99" s="44">
        <f>(C47/C$51)*100</f>
        <v>10.877056583619945</v>
      </c>
      <c r="J99" s="44">
        <f>(D47/D$51)*100</f>
        <v>10.247454182106889</v>
      </c>
      <c r="K99" s="44">
        <f>(E47/E$51)*100</f>
        <v>10.161299500976295</v>
      </c>
      <c r="L99" s="44">
        <f>(F47/F$51)*100</f>
        <v>9.349395809632048</v>
      </c>
    </row>
    <row r="100" spans="1:12" x14ac:dyDescent="0.2">
      <c r="A100" t="str">
        <f>A48</f>
        <v>91 Elementary trades and related occupations</v>
      </c>
      <c r="B100" s="49">
        <f t="shared" si="53"/>
        <v>-3.5777905174207425</v>
      </c>
      <c r="C100" s="44">
        <f t="shared" si="53"/>
        <v>-10.09946934127629</v>
      </c>
      <c r="D100" s="49">
        <f t="shared" si="53"/>
        <v>-2.3996794251559206</v>
      </c>
      <c r="E100" s="49">
        <f t="shared" si="53"/>
        <v>-4.8951308104649982E-2</v>
      </c>
      <c r="F100" s="44">
        <f>IF(AND(F$5-D$5 &lt;&gt; 0,F48 &lt;&gt; 0,D48 &lt;&gt; 0),(EXP(LN(F48/D48)/(F$5-D$5))-1)*100,0)</f>
        <v>-0.8387518122129678</v>
      </c>
      <c r="H100" s="40">
        <f t="shared" ref="H100:L101" si="54">(B48/B$47)*100</f>
        <v>16.924084994564598</v>
      </c>
      <c r="I100" s="40">
        <f t="shared" si="54"/>
        <v>14.943628860978123</v>
      </c>
      <c r="J100" s="40">
        <f t="shared" si="54"/>
        <v>14.377813120111716</v>
      </c>
      <c r="K100" s="40">
        <f t="shared" si="54"/>
        <v>12.335348854148597</v>
      </c>
      <c r="L100" s="40">
        <f t="shared" si="54"/>
        <v>12.604965377417809</v>
      </c>
    </row>
    <row r="101" spans="1:12" x14ac:dyDescent="0.2">
      <c r="A101" t="str">
        <f>A49</f>
        <v>92 Elementary administration and service occupations</v>
      </c>
      <c r="B101" s="49">
        <f t="shared" si="53"/>
        <v>5.6956687754805557E-2</v>
      </c>
      <c r="C101" s="44">
        <f t="shared" si="53"/>
        <v>-5.9400031740024506</v>
      </c>
      <c r="D101" s="49">
        <f t="shared" si="53"/>
        <v>1.1130387346310222</v>
      </c>
      <c r="E101" s="49">
        <f t="shared" si="53"/>
        <v>-0.29554635486475078</v>
      </c>
      <c r="F101" s="44">
        <f>IF(AND(F$5-D$5 &lt;&gt; 0,F49 &lt;&gt; 0,D49 &lt;&gt; 0),(EXP(LN(F49/D49)/(F$5-D$5))-1)*100,0)</f>
        <v>0.17178809707321108</v>
      </c>
      <c r="H101" s="40">
        <f t="shared" si="54"/>
        <v>83.075915005435391</v>
      </c>
      <c r="I101" s="40">
        <f t="shared" si="54"/>
        <v>85.056371139021863</v>
      </c>
      <c r="J101" s="40">
        <f t="shared" si="54"/>
        <v>85.622186879888289</v>
      </c>
      <c r="K101" s="40">
        <f t="shared" si="54"/>
        <v>87.664651145851408</v>
      </c>
      <c r="L101" s="40">
        <f t="shared" si="54"/>
        <v>87.395034622582202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0.4627205958001257</v>
      </c>
      <c r="C103" s="206">
        <f t="shared" ref="C103" si="56">IF(AND(D$5-C$5 &lt;&gt; 0,D51 &lt;&gt; 0,C51 &lt;&gt; 0),(EXP(LN(D51/C51)/(D$5-C$5))-1)*100,0)</f>
        <v>-0.82073252592762547</v>
      </c>
      <c r="D103" s="50">
        <f>IF(AND(E$5-D$5 &lt;&gt; 0,E51 &lt;&gt; 0,D51 &lt;&gt; 0),(EXP(LN(E51/D51)/(E$5-D$5))-1)*100,0)</f>
        <v>0.80750600951531304</v>
      </c>
      <c r="E103" s="50">
        <f>IF(AND(F$5-E$5 &lt;&gt; 0,F51 &lt;&gt; 0,E51 &lt;&gt; 0),(EXP(LN(F51/E51)/(F$5-E$5))-1)*100,0)</f>
        <v>0.56917873885600212</v>
      </c>
      <c r="F103" s="206">
        <f>IF(AND(F$5-D$5 &lt;&gt; 0,F51 &lt;&gt; 0,D51 &lt;&gt; 0),(EXP(LN(F51/D51)/(F$5-D$5))-1)*100,0)</f>
        <v>0.64855849109184405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Heart of the South-West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14.799088674334472</v>
      </c>
      <c r="C9" s="330">
        <v>37.408299034164827</v>
      </c>
      <c r="D9" s="330">
        <f>SUM(B9:C9)</f>
        <v>52.207387708499297</v>
      </c>
      <c r="E9" s="331"/>
      <c r="F9" s="330">
        <v>20.887801966138529</v>
      </c>
      <c r="G9" s="330">
        <v>42.260990393606356</v>
      </c>
      <c r="H9" s="330">
        <f>SUM(F9:G9)</f>
        <v>63.148792359744888</v>
      </c>
      <c r="I9" s="331"/>
      <c r="J9" s="330">
        <v>24.324844365246914</v>
      </c>
      <c r="K9" s="330">
        <v>41.183554034398796</v>
      </c>
      <c r="L9" s="330">
        <f>SUM(J9:K9)</f>
        <v>65.508398399645714</v>
      </c>
      <c r="M9" s="236"/>
      <c r="N9" s="328">
        <f>IF(B9&gt;0,(EXP(LN(F9/B9)/($F$6-$B$6))-1)*100,0)</f>
        <v>7.1350443638696692</v>
      </c>
      <c r="O9" s="328">
        <f>IF(F9&gt;0,(EXP(LN(J9/F9)/($J$6-$F$6))-1)*100,0)</f>
        <v>1.0207267642706963</v>
      </c>
      <c r="P9" s="328"/>
      <c r="Q9" s="328">
        <f>IF(C9&gt;0,(EXP(LN(G9/C9)/($F$6-$B$6))-1)*100,0)</f>
        <v>2.4694350722287206</v>
      </c>
      <c r="R9" s="328">
        <f>IF(G9&gt;0,(EXP(LN(K9/G9)/($J$6-$F$6))-1)*100,0)</f>
        <v>-0.17202150573116803</v>
      </c>
      <c r="S9" s="327"/>
      <c r="T9" s="328">
        <f>IF(D9&gt;0,(EXP(LN(H9/D9)/($F$6-$B$6))-1)*100,0)</f>
        <v>3.8787266335281512</v>
      </c>
      <c r="U9" s="328">
        <f>IF(H9&gt;0,(EXP(LN(L9/H9)/($J$6-$F$6))-1)*100,0)</f>
        <v>0.24486349557668596</v>
      </c>
    </row>
    <row r="10" spans="1:21" x14ac:dyDescent="0.2">
      <c r="A10" s="329" t="str">
        <f>name!D5</f>
        <v>12 Other managers and proprietors</v>
      </c>
      <c r="B10" s="330">
        <v>12.216315274401422</v>
      </c>
      <c r="C10" s="330">
        <v>19.44559990087787</v>
      </c>
      <c r="D10" s="330">
        <f t="shared" ref="D10:D33" si="0">SUM(B10:C10)</f>
        <v>31.66191517527929</v>
      </c>
      <c r="E10" s="331"/>
      <c r="F10" s="330">
        <v>14.500480532873423</v>
      </c>
      <c r="G10" s="330">
        <v>20.28172649906174</v>
      </c>
      <c r="H10" s="330">
        <f t="shared" ref="H10:H33" si="1">SUM(F10:G10)</f>
        <v>34.782207031935165</v>
      </c>
      <c r="I10" s="331"/>
      <c r="J10" s="330">
        <v>19.039111597482197</v>
      </c>
      <c r="K10" s="330">
        <v>30.41220549715802</v>
      </c>
      <c r="L10" s="330">
        <f t="shared" ref="L10:L33" si="2">SUM(J10:K10)</f>
        <v>49.451317094640217</v>
      </c>
      <c r="M10" s="236"/>
      <c r="N10" s="328">
        <f t="shared" ref="N10:N36" si="3">IF(B10&gt;0,(EXP(LN(F10/B10)/($F$6-$B$6))-1)*100,0)</f>
        <v>3.4876279270013466</v>
      </c>
      <c r="O10" s="328">
        <f t="shared" ref="O10:O34" si="4">IF(F10&gt;0,(EXP(LN(J10/F10)/($J$6-$F$6))-1)*100,0)</f>
        <v>1.8320028560638857</v>
      </c>
      <c r="P10" s="328"/>
      <c r="Q10" s="328">
        <f t="shared" ref="Q10:Q34" si="5">IF(C10&gt;0,(EXP(LN(G10/C10)/($F$6-$B$6))-1)*100,0)</f>
        <v>0.84554450171605566</v>
      </c>
      <c r="R10" s="328">
        <f t="shared" ref="R10:R34" si="6">IF(G10&gt;0,(EXP(LN(K10/G10)/($J$6-$F$6))-1)*100,0)</f>
        <v>2.737627627203798</v>
      </c>
      <c r="S10" s="327"/>
      <c r="T10" s="328">
        <f t="shared" ref="T10:T34" si="7">IF(D10&gt;0,(EXP(LN(H10/D10)/($F$6-$B$6))-1)*100,0)</f>
        <v>1.8976083955187129</v>
      </c>
      <c r="U10" s="328">
        <f t="shared" ref="U10:U34" si="8">IF(H10&gt;0,(EXP(LN(L10/H10)/($J$6-$F$6))-1)*100,0)</f>
        <v>2.3736171686057572</v>
      </c>
    </row>
    <row r="11" spans="1:21" x14ac:dyDescent="0.2">
      <c r="A11" s="329" t="str">
        <f>name!D6</f>
        <v>21 Science, research, engineering and technology professionals</v>
      </c>
      <c r="B11" s="330">
        <v>7.7129813285487057</v>
      </c>
      <c r="C11" s="330">
        <v>34.239010040698503</v>
      </c>
      <c r="D11" s="330">
        <f t="shared" si="0"/>
        <v>41.95199136924721</v>
      </c>
      <c r="E11" s="331"/>
      <c r="F11" s="330">
        <v>10.351493524974787</v>
      </c>
      <c r="G11" s="330">
        <v>38.004530949762611</v>
      </c>
      <c r="H11" s="330">
        <f t="shared" si="1"/>
        <v>48.356024474737396</v>
      </c>
      <c r="I11" s="331"/>
      <c r="J11" s="330">
        <v>15.11430934763148</v>
      </c>
      <c r="K11" s="330">
        <v>43.054778382188758</v>
      </c>
      <c r="L11" s="330">
        <f t="shared" si="2"/>
        <v>58.169087729820234</v>
      </c>
      <c r="M11" s="236"/>
      <c r="N11" s="328">
        <f t="shared" si="3"/>
        <v>6.0611048636207032</v>
      </c>
      <c r="O11" s="328">
        <f t="shared" si="4"/>
        <v>2.555514910073553</v>
      </c>
      <c r="P11" s="328"/>
      <c r="Q11" s="328">
        <f t="shared" si="5"/>
        <v>2.1087208096485677</v>
      </c>
      <c r="R11" s="328">
        <f t="shared" si="6"/>
        <v>0.83525449859713774</v>
      </c>
      <c r="S11" s="327"/>
      <c r="T11" s="328">
        <f t="shared" si="7"/>
        <v>2.8820481784318952</v>
      </c>
      <c r="U11" s="328">
        <f t="shared" si="8"/>
        <v>1.2393724095278946</v>
      </c>
    </row>
    <row r="12" spans="1:21" x14ac:dyDescent="0.2">
      <c r="A12" s="329" t="str">
        <f>name!D7</f>
        <v>22 Health professionals</v>
      </c>
      <c r="B12" s="330">
        <v>29.423086110310312</v>
      </c>
      <c r="C12" s="330">
        <v>10.719730566549377</v>
      </c>
      <c r="D12" s="330">
        <f t="shared" si="0"/>
        <v>40.142816676859688</v>
      </c>
      <c r="E12" s="331"/>
      <c r="F12" s="330">
        <v>30.389256464890209</v>
      </c>
      <c r="G12" s="330">
        <v>12.156922939595662</v>
      </c>
      <c r="H12" s="330">
        <f t="shared" si="1"/>
        <v>42.546179404485869</v>
      </c>
      <c r="I12" s="331"/>
      <c r="J12" s="330">
        <v>38.797117933013716</v>
      </c>
      <c r="K12" s="330">
        <v>15.761209320361177</v>
      </c>
      <c r="L12" s="330">
        <f t="shared" si="2"/>
        <v>54.558327253374891</v>
      </c>
      <c r="M12" s="236"/>
      <c r="N12" s="328">
        <f t="shared" si="3"/>
        <v>0.64828295886185661</v>
      </c>
      <c r="O12" s="328">
        <f t="shared" si="4"/>
        <v>1.6417091698825992</v>
      </c>
      <c r="P12" s="328"/>
      <c r="Q12" s="328">
        <f t="shared" si="5"/>
        <v>2.5481804207212244</v>
      </c>
      <c r="R12" s="328">
        <f t="shared" si="6"/>
        <v>1.7460890982478716</v>
      </c>
      <c r="S12" s="327"/>
      <c r="T12" s="328">
        <f t="shared" si="7"/>
        <v>1.1697192917271781</v>
      </c>
      <c r="U12" s="328">
        <f t="shared" si="8"/>
        <v>1.6716875291110656</v>
      </c>
    </row>
    <row r="13" spans="1:21" x14ac:dyDescent="0.2">
      <c r="A13" s="329" t="str">
        <f>name!D8</f>
        <v>23 Teaching and other educational professionals</v>
      </c>
      <c r="B13" s="330">
        <v>26.941424996262594</v>
      </c>
      <c r="C13" s="330">
        <v>14.877475318478597</v>
      </c>
      <c r="D13" s="330">
        <f t="shared" si="0"/>
        <v>41.818900314741192</v>
      </c>
      <c r="E13" s="331"/>
      <c r="F13" s="330">
        <v>31.259709734112356</v>
      </c>
      <c r="G13" s="330">
        <v>14.424936025852709</v>
      </c>
      <c r="H13" s="330">
        <f t="shared" si="1"/>
        <v>45.684645759965065</v>
      </c>
      <c r="I13" s="331"/>
      <c r="J13" s="330">
        <v>35.736113847478457</v>
      </c>
      <c r="K13" s="330">
        <v>17.131005104609024</v>
      </c>
      <c r="L13" s="330">
        <f t="shared" si="2"/>
        <v>52.86711895208748</v>
      </c>
      <c r="M13" s="236"/>
      <c r="N13" s="328">
        <f t="shared" si="3"/>
        <v>3.0179434095815472</v>
      </c>
      <c r="O13" s="328">
        <f t="shared" si="4"/>
        <v>0.89620360702586943</v>
      </c>
      <c r="P13" s="328"/>
      <c r="Q13" s="328">
        <f t="shared" si="5"/>
        <v>-0.61589490601594576</v>
      </c>
      <c r="R13" s="328">
        <f t="shared" si="6"/>
        <v>1.1528048872783581</v>
      </c>
      <c r="S13" s="327"/>
      <c r="T13" s="328">
        <f t="shared" si="7"/>
        <v>1.7840038721524509</v>
      </c>
      <c r="U13" s="328">
        <f t="shared" si="8"/>
        <v>0.97821564270554884</v>
      </c>
    </row>
    <row r="14" spans="1:21" x14ac:dyDescent="0.2">
      <c r="A14" s="329" t="str">
        <f>name!D9</f>
        <v>24 Business, media and public service professionals</v>
      </c>
      <c r="B14" s="330">
        <v>17.617646936775252</v>
      </c>
      <c r="C14" s="330">
        <v>27.445348301156184</v>
      </c>
      <c r="D14" s="330">
        <f t="shared" si="0"/>
        <v>45.062995237931432</v>
      </c>
      <c r="E14" s="331"/>
      <c r="F14" s="330">
        <v>24.190536815361721</v>
      </c>
      <c r="G14" s="330">
        <v>31.11313734016791</v>
      </c>
      <c r="H14" s="330">
        <f t="shared" si="1"/>
        <v>55.303674155529635</v>
      </c>
      <c r="I14" s="331"/>
      <c r="J14" s="330">
        <v>32.063040575474211</v>
      </c>
      <c r="K14" s="330">
        <v>39.534651427869605</v>
      </c>
      <c r="L14" s="330">
        <f t="shared" si="2"/>
        <v>71.597692003343809</v>
      </c>
      <c r="M14" s="236"/>
      <c r="N14" s="328">
        <f t="shared" si="3"/>
        <v>6.5465816462277227</v>
      </c>
      <c r="O14" s="328">
        <f t="shared" si="4"/>
        <v>1.8960338114988762</v>
      </c>
      <c r="P14" s="328"/>
      <c r="Q14" s="328">
        <f t="shared" si="5"/>
        <v>2.5404010935079491</v>
      </c>
      <c r="R14" s="328">
        <f t="shared" si="6"/>
        <v>1.609802494309176</v>
      </c>
      <c r="S14" s="327"/>
      <c r="T14" s="328">
        <f t="shared" si="7"/>
        <v>4.1805836199474866</v>
      </c>
      <c r="U14" s="328">
        <f t="shared" si="8"/>
        <v>1.7363929808476897</v>
      </c>
    </row>
    <row r="15" spans="1:21" x14ac:dyDescent="0.2">
      <c r="A15" s="329" t="str">
        <f>name!D10</f>
        <v>31 Science, engineering and technology associate professionals</v>
      </c>
      <c r="B15" s="330">
        <v>3.5039890901887238</v>
      </c>
      <c r="C15" s="330">
        <v>9.4043465495175038</v>
      </c>
      <c r="D15" s="330">
        <f t="shared" si="0"/>
        <v>12.908335639706227</v>
      </c>
      <c r="E15" s="331"/>
      <c r="F15" s="330">
        <v>4.6262571087575628</v>
      </c>
      <c r="G15" s="330">
        <v>11.739450205039358</v>
      </c>
      <c r="H15" s="330">
        <f t="shared" si="1"/>
        <v>16.365707313796921</v>
      </c>
      <c r="I15" s="331"/>
      <c r="J15" s="330">
        <v>5.6913480140267874</v>
      </c>
      <c r="K15" s="330">
        <v>9.8641671101553925</v>
      </c>
      <c r="L15" s="330">
        <f t="shared" si="2"/>
        <v>15.555515124182179</v>
      </c>
      <c r="M15" s="236"/>
      <c r="N15" s="328">
        <f t="shared" si="3"/>
        <v>5.7142186072520973</v>
      </c>
      <c r="O15" s="328">
        <f t="shared" si="4"/>
        <v>1.3909109825802846</v>
      </c>
      <c r="P15" s="328"/>
      <c r="Q15" s="328">
        <f t="shared" si="5"/>
        <v>4.5355062275784341</v>
      </c>
      <c r="R15" s="328">
        <f t="shared" si="6"/>
        <v>-1.1536028829136513</v>
      </c>
      <c r="S15" s="327"/>
      <c r="T15" s="328">
        <f t="shared" si="7"/>
        <v>4.8607370857598919</v>
      </c>
      <c r="U15" s="328">
        <f t="shared" si="8"/>
        <v>-0.3379136626145085</v>
      </c>
    </row>
    <row r="16" spans="1:21" x14ac:dyDescent="0.2">
      <c r="A16" s="329" t="str">
        <f>name!D11</f>
        <v>32 Health and social care associate professionals</v>
      </c>
      <c r="B16" s="330">
        <v>13.639530886892805</v>
      </c>
      <c r="C16" s="330">
        <v>4.1621834270610281</v>
      </c>
      <c r="D16" s="330">
        <f t="shared" si="0"/>
        <v>17.801714313953834</v>
      </c>
      <c r="E16" s="331"/>
      <c r="F16" s="330">
        <v>14.223539259495382</v>
      </c>
      <c r="G16" s="330">
        <v>4.1862685165954581</v>
      </c>
      <c r="H16" s="330">
        <f t="shared" si="1"/>
        <v>18.40980777609084</v>
      </c>
      <c r="I16" s="331"/>
      <c r="J16" s="330">
        <v>17.326241592261944</v>
      </c>
      <c r="K16" s="330">
        <v>4.4719816843084921</v>
      </c>
      <c r="L16" s="330">
        <f t="shared" si="2"/>
        <v>21.798223276570436</v>
      </c>
      <c r="M16" s="236"/>
      <c r="N16" s="328">
        <f t="shared" si="3"/>
        <v>0.84204597266526182</v>
      </c>
      <c r="O16" s="328">
        <f t="shared" si="4"/>
        <v>1.324183478559271</v>
      </c>
      <c r="P16" s="328"/>
      <c r="Q16" s="328">
        <f t="shared" si="5"/>
        <v>0.11546599981457906</v>
      </c>
      <c r="R16" s="328">
        <f t="shared" si="6"/>
        <v>0.44111587703490329</v>
      </c>
      <c r="S16" s="327"/>
      <c r="T16" s="328">
        <f t="shared" si="7"/>
        <v>0.67403730460939837</v>
      </c>
      <c r="U16" s="328">
        <f t="shared" si="8"/>
        <v>1.132666041700614</v>
      </c>
    </row>
    <row r="17" spans="1:21" x14ac:dyDescent="0.2">
      <c r="A17" s="329" t="str">
        <f>name!D12</f>
        <v>33 Protective service occupations</v>
      </c>
      <c r="B17" s="330">
        <v>1.6081934078826858</v>
      </c>
      <c r="C17" s="330">
        <v>4.9252969499951362</v>
      </c>
      <c r="D17" s="330">
        <f t="shared" si="0"/>
        <v>6.5334903578778221</v>
      </c>
      <c r="E17" s="331"/>
      <c r="F17" s="330">
        <v>1.9965679243709118</v>
      </c>
      <c r="G17" s="330">
        <v>5.0893297804029709</v>
      </c>
      <c r="H17" s="330">
        <f t="shared" si="1"/>
        <v>7.0858977047738829</v>
      </c>
      <c r="I17" s="331"/>
      <c r="J17" s="330">
        <v>3.3864521443857214</v>
      </c>
      <c r="K17" s="330">
        <v>6.3049490863383166</v>
      </c>
      <c r="L17" s="330">
        <f t="shared" si="2"/>
        <v>9.691401230724038</v>
      </c>
      <c r="M17" s="236"/>
      <c r="N17" s="328">
        <f t="shared" si="3"/>
        <v>4.4213160477280633</v>
      </c>
      <c r="O17" s="328">
        <f t="shared" si="4"/>
        <v>3.5851239842096261</v>
      </c>
      <c r="P17" s="328"/>
      <c r="Q17" s="328">
        <f t="shared" si="5"/>
        <v>0.65738295614361508</v>
      </c>
      <c r="R17" s="328">
        <f t="shared" si="6"/>
        <v>1.4381685216998674</v>
      </c>
      <c r="S17" s="327"/>
      <c r="T17" s="328">
        <f t="shared" si="7"/>
        <v>1.636552350942666</v>
      </c>
      <c r="U17" s="328">
        <f t="shared" si="8"/>
        <v>2.109491408489883</v>
      </c>
    </row>
    <row r="18" spans="1:21" x14ac:dyDescent="0.2">
      <c r="A18" s="329" t="str">
        <f>name!D13</f>
        <v>34 Culture, media and sports occupations</v>
      </c>
      <c r="B18" s="330">
        <v>8.8182185057464526</v>
      </c>
      <c r="C18" s="330">
        <v>8.5648739793316739</v>
      </c>
      <c r="D18" s="330">
        <f t="shared" si="0"/>
        <v>17.383092485078127</v>
      </c>
      <c r="E18" s="331"/>
      <c r="F18" s="330">
        <v>10.275022692419997</v>
      </c>
      <c r="G18" s="330">
        <v>7.6074747119772397</v>
      </c>
      <c r="H18" s="330">
        <f t="shared" si="1"/>
        <v>17.882497404397235</v>
      </c>
      <c r="I18" s="331"/>
      <c r="J18" s="330">
        <v>12.449842970194593</v>
      </c>
      <c r="K18" s="330">
        <v>9.1628659686772416</v>
      </c>
      <c r="L18" s="330">
        <f t="shared" si="2"/>
        <v>21.612708938871833</v>
      </c>
      <c r="M18" s="236"/>
      <c r="N18" s="328">
        <f t="shared" si="3"/>
        <v>3.1051567284905879</v>
      </c>
      <c r="O18" s="328">
        <f t="shared" si="4"/>
        <v>1.2881733218753189</v>
      </c>
      <c r="P18" s="327"/>
      <c r="Q18" s="328">
        <f t="shared" si="5"/>
        <v>-2.3428809813378915</v>
      </c>
      <c r="R18" s="328">
        <f t="shared" si="6"/>
        <v>1.2479070474818332</v>
      </c>
      <c r="S18" s="327"/>
      <c r="T18" s="328">
        <f t="shared" si="7"/>
        <v>0.56809554312111654</v>
      </c>
      <c r="U18" s="328">
        <f t="shared" si="8"/>
        <v>1.2710708499651391</v>
      </c>
    </row>
    <row r="19" spans="1:21" x14ac:dyDescent="0.2">
      <c r="A19" s="329" t="str">
        <f>name!D14</f>
        <v>35 Business and public service associate professionals</v>
      </c>
      <c r="B19" s="330">
        <v>20.455586654516015</v>
      </c>
      <c r="C19" s="330">
        <v>25.087947119852288</v>
      </c>
      <c r="D19" s="330">
        <f t="shared" si="0"/>
        <v>45.543533774368299</v>
      </c>
      <c r="E19" s="331"/>
      <c r="F19" s="330">
        <v>23.499264324400603</v>
      </c>
      <c r="G19" s="330">
        <v>26.60643469597338</v>
      </c>
      <c r="H19" s="330">
        <f t="shared" si="1"/>
        <v>50.105699020373983</v>
      </c>
      <c r="I19" s="331"/>
      <c r="J19" s="330">
        <v>26.338127703070921</v>
      </c>
      <c r="K19" s="330">
        <v>25.038389558794776</v>
      </c>
      <c r="L19" s="330">
        <f t="shared" si="2"/>
        <v>51.3765172618657</v>
      </c>
      <c r="M19" s="236"/>
      <c r="N19" s="328">
        <f t="shared" si="3"/>
        <v>2.8131026729570241</v>
      </c>
      <c r="O19" s="328">
        <f t="shared" si="4"/>
        <v>0.76322110780522312</v>
      </c>
      <c r="P19" s="327"/>
      <c r="Q19" s="328">
        <f t="shared" si="5"/>
        <v>1.1822450399143536</v>
      </c>
      <c r="R19" s="328">
        <f t="shared" si="6"/>
        <v>-0.40413359319935171</v>
      </c>
      <c r="S19" s="327"/>
      <c r="T19" s="328">
        <f t="shared" si="7"/>
        <v>1.9276661107089144</v>
      </c>
      <c r="U19" s="328">
        <f t="shared" si="8"/>
        <v>0.16711582267938674</v>
      </c>
    </row>
    <row r="20" spans="1:21" x14ac:dyDescent="0.2">
      <c r="A20" s="329" t="str">
        <f>name!D15</f>
        <v>41 Administrative occupations</v>
      </c>
      <c r="B20" s="330">
        <v>50.226110758466959</v>
      </c>
      <c r="C20" s="330">
        <v>18.120431512977525</v>
      </c>
      <c r="D20" s="330">
        <f t="shared" si="0"/>
        <v>68.346542271444491</v>
      </c>
      <c r="E20" s="331"/>
      <c r="F20" s="330">
        <v>49.942792291695469</v>
      </c>
      <c r="G20" s="330">
        <v>19.703054316545618</v>
      </c>
      <c r="H20" s="330">
        <f t="shared" si="1"/>
        <v>69.645846608241087</v>
      </c>
      <c r="I20" s="331"/>
      <c r="J20" s="330">
        <v>41.171929260386158</v>
      </c>
      <c r="K20" s="330">
        <v>19.537509547493162</v>
      </c>
      <c r="L20" s="330">
        <f t="shared" si="2"/>
        <v>60.709438807879323</v>
      </c>
      <c r="M20" s="236"/>
      <c r="N20" s="328">
        <f t="shared" si="3"/>
        <v>-0.11307262242777893</v>
      </c>
      <c r="O20" s="328">
        <f t="shared" si="4"/>
        <v>-1.2792241448784325</v>
      </c>
      <c r="P20" s="327"/>
      <c r="Q20" s="328">
        <f t="shared" si="5"/>
        <v>1.6887722346331069</v>
      </c>
      <c r="R20" s="328">
        <f t="shared" si="6"/>
        <v>-5.623405440905449E-2</v>
      </c>
      <c r="S20" s="327"/>
      <c r="T20" s="328">
        <f t="shared" si="7"/>
        <v>0.37735204267448363</v>
      </c>
      <c r="U20" s="328">
        <f t="shared" si="8"/>
        <v>-0.91131466505341985</v>
      </c>
    </row>
    <row r="21" spans="1:21" x14ac:dyDescent="0.2">
      <c r="A21" s="329" t="str">
        <f>name!D16</f>
        <v>42 Secretarial and related occupations</v>
      </c>
      <c r="B21" s="330">
        <v>16.284580540929202</v>
      </c>
      <c r="C21" s="330">
        <v>1.8872264536606933</v>
      </c>
      <c r="D21" s="330">
        <f t="shared" si="0"/>
        <v>18.171806994589897</v>
      </c>
      <c r="E21" s="331"/>
      <c r="F21" s="330">
        <v>14.535613149633754</v>
      </c>
      <c r="G21" s="330">
        <v>1.2978795592234427</v>
      </c>
      <c r="H21" s="330">
        <f t="shared" si="1"/>
        <v>15.833492708857197</v>
      </c>
      <c r="I21" s="331"/>
      <c r="J21" s="330">
        <v>12.812089267544616</v>
      </c>
      <c r="K21" s="330">
        <v>2.3086526868987045</v>
      </c>
      <c r="L21" s="330">
        <f t="shared" si="2"/>
        <v>15.120741954443321</v>
      </c>
      <c r="M21" s="236"/>
      <c r="N21" s="328">
        <f t="shared" si="3"/>
        <v>-2.2467160906076367</v>
      </c>
      <c r="O21" s="328">
        <f t="shared" si="4"/>
        <v>-0.83788678496571345</v>
      </c>
      <c r="P21" s="327"/>
      <c r="Q21" s="328">
        <f t="shared" si="5"/>
        <v>-7.2140806073282437</v>
      </c>
      <c r="R21" s="328">
        <f t="shared" si="6"/>
        <v>3.9142116915690028</v>
      </c>
      <c r="S21" s="327"/>
      <c r="T21" s="328">
        <f t="shared" si="7"/>
        <v>-2.7172761182135408</v>
      </c>
      <c r="U21" s="328">
        <f t="shared" si="8"/>
        <v>-0.30659601509673839</v>
      </c>
    </row>
    <row r="22" spans="1:21" x14ac:dyDescent="0.2">
      <c r="A22" s="329" t="str">
        <f>name!D17</f>
        <v>51 Skilled agricultural and related trades</v>
      </c>
      <c r="B22" s="330">
        <v>1.3916548585025041</v>
      </c>
      <c r="C22" s="330">
        <v>12.957978804795419</v>
      </c>
      <c r="D22" s="330">
        <f t="shared" si="0"/>
        <v>14.349633663297922</v>
      </c>
      <c r="E22" s="331"/>
      <c r="F22" s="330">
        <v>1.8145900562005308</v>
      </c>
      <c r="G22" s="330">
        <v>12.64602932619565</v>
      </c>
      <c r="H22" s="330">
        <f t="shared" si="1"/>
        <v>14.460619382396182</v>
      </c>
      <c r="I22" s="331"/>
      <c r="J22" s="330">
        <v>2.3891254115491738</v>
      </c>
      <c r="K22" s="330">
        <v>13.1289110861939</v>
      </c>
      <c r="L22" s="330">
        <f t="shared" si="2"/>
        <v>15.518036497743074</v>
      </c>
      <c r="M22" s="236"/>
      <c r="N22" s="328">
        <f t="shared" si="3"/>
        <v>5.4506830752450774</v>
      </c>
      <c r="O22" s="328">
        <f t="shared" si="4"/>
        <v>1.8507023210321716</v>
      </c>
      <c r="P22" s="327"/>
      <c r="Q22" s="328">
        <f t="shared" si="5"/>
        <v>-0.48618315891828523</v>
      </c>
      <c r="R22" s="328">
        <f t="shared" si="6"/>
        <v>0.25013547116194967</v>
      </c>
      <c r="S22" s="327"/>
      <c r="T22" s="328">
        <f t="shared" si="7"/>
        <v>0.1542115201442984</v>
      </c>
      <c r="U22" s="328">
        <f t="shared" si="8"/>
        <v>0.47160150546781132</v>
      </c>
    </row>
    <row r="23" spans="1:21" x14ac:dyDescent="0.2">
      <c r="A23" s="329" t="str">
        <f>name!D18</f>
        <v>52 Skilled metal, electrical and electronic trades</v>
      </c>
      <c r="B23" s="330">
        <v>0.64877538305890248</v>
      </c>
      <c r="C23" s="330">
        <v>36.321110847680387</v>
      </c>
      <c r="D23" s="330">
        <f t="shared" si="0"/>
        <v>36.969886230739291</v>
      </c>
      <c r="E23" s="331"/>
      <c r="F23" s="330">
        <v>0.87463977567450313</v>
      </c>
      <c r="G23" s="330">
        <v>30.916677586831149</v>
      </c>
      <c r="H23" s="330">
        <f t="shared" si="1"/>
        <v>31.791317362505652</v>
      </c>
      <c r="I23" s="331"/>
      <c r="J23" s="330">
        <v>2.7656274595760628</v>
      </c>
      <c r="K23" s="330">
        <v>27.842843048183671</v>
      </c>
      <c r="L23" s="330">
        <f t="shared" si="2"/>
        <v>30.608470507759733</v>
      </c>
      <c r="M23" s="236"/>
      <c r="N23" s="328">
        <f t="shared" si="3"/>
        <v>6.1565930968708216</v>
      </c>
      <c r="O23" s="328">
        <f t="shared" si="4"/>
        <v>7.9769270686548932</v>
      </c>
      <c r="P23" s="327"/>
      <c r="Q23" s="328">
        <f t="shared" si="5"/>
        <v>-3.1707118997369554</v>
      </c>
      <c r="R23" s="328">
        <f t="shared" si="6"/>
        <v>-0.69570081764800396</v>
      </c>
      <c r="S23" s="327"/>
      <c r="T23" s="328">
        <f t="shared" si="7"/>
        <v>-2.9731165003783366</v>
      </c>
      <c r="U23" s="328">
        <f t="shared" si="8"/>
        <v>-0.2524569830521628</v>
      </c>
    </row>
    <row r="24" spans="1:21" x14ac:dyDescent="0.2">
      <c r="A24" s="329" t="str">
        <f>name!D19</f>
        <v>53 Skilled construction and building trades</v>
      </c>
      <c r="B24" s="330">
        <v>0.46491309177302864</v>
      </c>
      <c r="C24" s="330">
        <v>35.35575957870013</v>
      </c>
      <c r="D24" s="330">
        <f t="shared" si="0"/>
        <v>35.820672670473158</v>
      </c>
      <c r="E24" s="331"/>
      <c r="F24" s="330">
        <v>0.67875218226857237</v>
      </c>
      <c r="G24" s="330">
        <v>27.267709487393326</v>
      </c>
      <c r="H24" s="330">
        <f t="shared" si="1"/>
        <v>27.946461669661897</v>
      </c>
      <c r="I24" s="331"/>
      <c r="J24" s="330">
        <v>0.93893153163625576</v>
      </c>
      <c r="K24" s="330">
        <v>30.122184121632635</v>
      </c>
      <c r="L24" s="330">
        <f t="shared" si="2"/>
        <v>31.061115653268892</v>
      </c>
      <c r="M24" s="236"/>
      <c r="N24" s="328">
        <f t="shared" si="3"/>
        <v>7.8618568918948473</v>
      </c>
      <c r="O24" s="328">
        <f t="shared" si="4"/>
        <v>2.1868109000355407</v>
      </c>
      <c r="P24" s="327"/>
      <c r="Q24" s="328">
        <f t="shared" si="5"/>
        <v>-5.0625205356010561</v>
      </c>
      <c r="R24" s="328">
        <f t="shared" si="6"/>
        <v>0.66593229965583589</v>
      </c>
      <c r="S24" s="327"/>
      <c r="T24" s="328">
        <f t="shared" si="7"/>
        <v>-4.8434652129011653</v>
      </c>
      <c r="U24" s="328">
        <f t="shared" si="8"/>
        <v>0.70692795347044868</v>
      </c>
    </row>
    <row r="25" spans="1:21" x14ac:dyDescent="0.2">
      <c r="A25" s="329" t="str">
        <f>name!D20</f>
        <v>54 Textiles, printing and other skilled trades</v>
      </c>
      <c r="B25" s="330">
        <v>7.5169147779503271</v>
      </c>
      <c r="C25" s="330">
        <v>11.187280422329509</v>
      </c>
      <c r="D25" s="330">
        <f t="shared" si="0"/>
        <v>18.704195200279838</v>
      </c>
      <c r="E25" s="331"/>
      <c r="F25" s="330">
        <v>7.886371339368166</v>
      </c>
      <c r="G25" s="330">
        <v>9.2651289978793532</v>
      </c>
      <c r="H25" s="330">
        <f t="shared" si="1"/>
        <v>17.151500337247519</v>
      </c>
      <c r="I25" s="331"/>
      <c r="J25" s="330">
        <v>7.9627927297364671</v>
      </c>
      <c r="K25" s="330">
        <v>8.671840068371619</v>
      </c>
      <c r="L25" s="330">
        <f t="shared" si="2"/>
        <v>16.634632798108086</v>
      </c>
      <c r="M25" s="236"/>
      <c r="N25" s="328">
        <f t="shared" si="3"/>
        <v>0.96422574631649383</v>
      </c>
      <c r="O25" s="328">
        <f t="shared" si="4"/>
        <v>6.4311744411682525E-2</v>
      </c>
      <c r="P25" s="327"/>
      <c r="Q25" s="328">
        <f t="shared" si="5"/>
        <v>-3.7001991030282455</v>
      </c>
      <c r="R25" s="328">
        <f t="shared" si="6"/>
        <v>-0.44020677410151476</v>
      </c>
      <c r="S25" s="327"/>
      <c r="T25" s="328">
        <f t="shared" si="7"/>
        <v>-1.7183094963019063</v>
      </c>
      <c r="U25" s="328">
        <f t="shared" si="8"/>
        <v>-0.20378419637874234</v>
      </c>
    </row>
    <row r="26" spans="1:21" x14ac:dyDescent="0.2">
      <c r="A26" s="329" t="str">
        <f>name!D21</f>
        <v>61 Caring personal service occupations</v>
      </c>
      <c r="B26" s="330">
        <v>65.784907914612731</v>
      </c>
      <c r="C26" s="330">
        <v>7.3093948522474923</v>
      </c>
      <c r="D26" s="330">
        <f t="shared" si="0"/>
        <v>73.094302766860224</v>
      </c>
      <c r="E26" s="331"/>
      <c r="F26" s="330">
        <v>59.974342329712314</v>
      </c>
      <c r="G26" s="330">
        <v>6.6579751307395698</v>
      </c>
      <c r="H26" s="330">
        <f t="shared" si="1"/>
        <v>66.632317460451887</v>
      </c>
      <c r="I26" s="331"/>
      <c r="J26" s="330">
        <v>70.536164575736123</v>
      </c>
      <c r="K26" s="330">
        <v>10.013445055375325</v>
      </c>
      <c r="L26" s="330">
        <f t="shared" si="2"/>
        <v>80.549609631111451</v>
      </c>
      <c r="M26" s="236"/>
      <c r="N26" s="328">
        <f t="shared" si="3"/>
        <v>-1.8324743373906771</v>
      </c>
      <c r="O26" s="328">
        <f t="shared" si="4"/>
        <v>1.0872595573682808</v>
      </c>
      <c r="P26" s="327"/>
      <c r="Q26" s="328">
        <f t="shared" si="5"/>
        <v>-1.849582990300247</v>
      </c>
      <c r="R26" s="328">
        <f t="shared" si="6"/>
        <v>2.7581057929748631</v>
      </c>
      <c r="S26" s="327"/>
      <c r="T26" s="328">
        <f t="shared" si="7"/>
        <v>-1.8341846577520804</v>
      </c>
      <c r="U26" s="328">
        <f t="shared" si="8"/>
        <v>1.2725863741116061</v>
      </c>
    </row>
    <row r="27" spans="1:21" x14ac:dyDescent="0.2">
      <c r="A27" s="329" t="str">
        <f>name!D22</f>
        <v>62 Leisure, travel and related personal service occupations</v>
      </c>
      <c r="B27" s="330">
        <v>14.04757591898888</v>
      </c>
      <c r="C27" s="330">
        <v>4.9862302167899388</v>
      </c>
      <c r="D27" s="330">
        <f t="shared" si="0"/>
        <v>19.033806135778818</v>
      </c>
      <c r="E27" s="331"/>
      <c r="F27" s="330">
        <v>12.862034346191125</v>
      </c>
      <c r="G27" s="330">
        <v>5.6845597306371518</v>
      </c>
      <c r="H27" s="330">
        <f t="shared" si="1"/>
        <v>18.546594076828278</v>
      </c>
      <c r="I27" s="331"/>
      <c r="J27" s="330">
        <v>14.991508645956191</v>
      </c>
      <c r="K27" s="330">
        <v>6.8926642511434704</v>
      </c>
      <c r="L27" s="330">
        <f t="shared" si="2"/>
        <v>21.88417289709966</v>
      </c>
      <c r="M27" s="236"/>
      <c r="N27" s="328">
        <f t="shared" si="3"/>
        <v>-1.7479421159615982</v>
      </c>
      <c r="O27" s="328">
        <f t="shared" si="4"/>
        <v>1.0265940377312877</v>
      </c>
      <c r="P27" s="327"/>
      <c r="Q27" s="328">
        <f t="shared" si="5"/>
        <v>2.656133235420266</v>
      </c>
      <c r="R27" s="328">
        <f t="shared" si="6"/>
        <v>1.2929810641040929</v>
      </c>
      <c r="S27" s="327"/>
      <c r="T27" s="328">
        <f t="shared" si="7"/>
        <v>-0.51726761898129858</v>
      </c>
      <c r="U27" s="328">
        <f t="shared" si="8"/>
        <v>1.1092909219772018</v>
      </c>
    </row>
    <row r="28" spans="1:21" x14ac:dyDescent="0.2">
      <c r="A28" s="329" t="str">
        <f>name!D23</f>
        <v>63 Community and civil enforcement occupations</v>
      </c>
      <c r="B28" s="330">
        <v>0.16803741535607103</v>
      </c>
      <c r="C28" s="330">
        <v>0.57468774015821966</v>
      </c>
      <c r="D28" s="330">
        <f t="shared" si="0"/>
        <v>0.74272515551429064</v>
      </c>
      <c r="E28" s="331"/>
      <c r="F28" s="330">
        <v>0.17957608978795772</v>
      </c>
      <c r="G28" s="330">
        <v>0.63202324527009612</v>
      </c>
      <c r="H28" s="330">
        <f t="shared" si="1"/>
        <v>0.81159933505805382</v>
      </c>
      <c r="I28" s="331"/>
      <c r="J28" s="330">
        <v>0.22262677541716855</v>
      </c>
      <c r="K28" s="330">
        <v>0.4289100744337197</v>
      </c>
      <c r="L28" s="330">
        <f>SUM(J28:K28)</f>
        <v>0.65153684985088822</v>
      </c>
      <c r="M28" s="236"/>
      <c r="N28" s="328">
        <f t="shared" si="3"/>
        <v>1.3371074184836962</v>
      </c>
      <c r="O28" s="328">
        <f t="shared" si="4"/>
        <v>1.4429629659516996</v>
      </c>
      <c r="P28" s="327"/>
      <c r="Q28" s="328">
        <f t="shared" si="5"/>
        <v>1.9201898178230481</v>
      </c>
      <c r="R28" s="328">
        <f t="shared" si="6"/>
        <v>-2.5514129705305755</v>
      </c>
      <c r="S28" s="327"/>
      <c r="T28" s="328">
        <f t="shared" si="7"/>
        <v>1.7894364272607932</v>
      </c>
      <c r="U28" s="328">
        <f t="shared" si="8"/>
        <v>-1.4538141153571105</v>
      </c>
    </row>
    <row r="29" spans="1:21" x14ac:dyDescent="0.2">
      <c r="A29" s="329" t="str">
        <f>name!D24</f>
        <v>71 Sales occupations</v>
      </c>
      <c r="B29" s="330">
        <v>41.496371488305677</v>
      </c>
      <c r="C29" s="330">
        <v>24.777384139474886</v>
      </c>
      <c r="D29" s="330">
        <f t="shared" si="0"/>
        <v>66.27375562778056</v>
      </c>
      <c r="E29" s="331"/>
      <c r="F29" s="330">
        <v>38.266334961359469</v>
      </c>
      <c r="G29" s="330">
        <v>24.406205847209471</v>
      </c>
      <c r="H29" s="330">
        <f t="shared" si="1"/>
        <v>62.672540808568939</v>
      </c>
      <c r="I29" s="331"/>
      <c r="J29" s="330">
        <v>33.030783044293663</v>
      </c>
      <c r="K29" s="330">
        <v>22.86165503494535</v>
      </c>
      <c r="L29" s="330">
        <f t="shared" si="2"/>
        <v>55.892438079239014</v>
      </c>
      <c r="M29" s="236"/>
      <c r="N29" s="328">
        <f t="shared" si="3"/>
        <v>-1.6076464224940912</v>
      </c>
      <c r="O29" s="328">
        <f t="shared" si="4"/>
        <v>-0.97607569306883413</v>
      </c>
      <c r="P29" s="327"/>
      <c r="Q29" s="328">
        <f t="shared" si="5"/>
        <v>-0.3014221941538775</v>
      </c>
      <c r="R29" s="328">
        <f t="shared" si="6"/>
        <v>-0.43489414126951509</v>
      </c>
      <c r="S29" s="327"/>
      <c r="T29" s="328">
        <f t="shared" si="7"/>
        <v>-1.1111915481059942</v>
      </c>
      <c r="U29" s="328">
        <f t="shared" si="8"/>
        <v>-0.76038970453510268</v>
      </c>
    </row>
    <row r="30" spans="1:21" x14ac:dyDescent="0.2">
      <c r="A30" s="329" t="str">
        <f>name!D25</f>
        <v>72 Customer service occupations</v>
      </c>
      <c r="B30" s="330">
        <v>7.2139788376764828</v>
      </c>
      <c r="C30" s="330">
        <v>4.668585924815555</v>
      </c>
      <c r="D30" s="330">
        <f t="shared" si="0"/>
        <v>11.882564762492038</v>
      </c>
      <c r="E30" s="331"/>
      <c r="F30" s="330">
        <v>8.6428508438321483</v>
      </c>
      <c r="G30" s="330">
        <v>5.1490282128281457</v>
      </c>
      <c r="H30" s="330">
        <f t="shared" si="1"/>
        <v>13.791879056660294</v>
      </c>
      <c r="I30" s="331"/>
      <c r="J30" s="330">
        <v>12.024268757833672</v>
      </c>
      <c r="K30" s="330">
        <v>8.4972766595569222</v>
      </c>
      <c r="L30" s="330">
        <f t="shared" si="2"/>
        <v>20.521545417390595</v>
      </c>
      <c r="M30" s="236"/>
      <c r="N30" s="328">
        <f t="shared" si="3"/>
        <v>3.680344324330842</v>
      </c>
      <c r="O30" s="328">
        <f t="shared" si="4"/>
        <v>2.2257040796734184</v>
      </c>
      <c r="P30" s="327"/>
      <c r="Q30" s="328">
        <f t="shared" si="5"/>
        <v>1.9783505099911558</v>
      </c>
      <c r="R30" s="328">
        <f t="shared" si="6"/>
        <v>3.3959749061919231</v>
      </c>
      <c r="S30" s="327"/>
      <c r="T30" s="328">
        <f t="shared" si="7"/>
        <v>3.0250063643247893</v>
      </c>
      <c r="U30" s="328">
        <f t="shared" si="8"/>
        <v>2.6847085691315442</v>
      </c>
    </row>
    <row r="31" spans="1:21" x14ac:dyDescent="0.2">
      <c r="A31" s="329" t="str">
        <f>name!D26</f>
        <v>81 Process, plant and machine operatives</v>
      </c>
      <c r="B31" s="330">
        <v>4.7453696472799942</v>
      </c>
      <c r="C31" s="330">
        <v>18.928985360224875</v>
      </c>
      <c r="D31" s="330">
        <f t="shared" si="0"/>
        <v>23.674355007504868</v>
      </c>
      <c r="E31" s="331"/>
      <c r="F31" s="330">
        <v>4.4135829452197948</v>
      </c>
      <c r="G31" s="330">
        <v>15.335995712191279</v>
      </c>
      <c r="H31" s="330">
        <f t="shared" si="1"/>
        <v>19.749578657411075</v>
      </c>
      <c r="I31" s="331"/>
      <c r="J31" s="330">
        <v>6.3236906058843525</v>
      </c>
      <c r="K31" s="330">
        <v>17.254837661024588</v>
      </c>
      <c r="L31" s="330">
        <f t="shared" si="2"/>
        <v>23.57852826690894</v>
      </c>
      <c r="M31" s="236"/>
      <c r="N31" s="328">
        <f t="shared" si="3"/>
        <v>-1.4391934145772889</v>
      </c>
      <c r="O31" s="328">
        <f t="shared" si="4"/>
        <v>2.4264108379634663</v>
      </c>
      <c r="P31" s="327"/>
      <c r="Q31" s="328">
        <f t="shared" si="5"/>
        <v>-4.1224498169419421</v>
      </c>
      <c r="R31" s="328">
        <f t="shared" si="6"/>
        <v>0.78902870115944435</v>
      </c>
      <c r="S31" s="327"/>
      <c r="T31" s="328">
        <f t="shared" si="7"/>
        <v>-3.5602811105525545</v>
      </c>
      <c r="U31" s="328">
        <f t="shared" si="8"/>
        <v>1.1883677852390084</v>
      </c>
    </row>
    <row r="32" spans="1:21" x14ac:dyDescent="0.2">
      <c r="A32" s="329" t="str">
        <f>name!D27</f>
        <v>82 Transport and mobile machine drivers and operatives</v>
      </c>
      <c r="B32" s="330">
        <v>2.0038380969743228</v>
      </c>
      <c r="C32" s="330">
        <v>24.414651651951132</v>
      </c>
      <c r="D32" s="330">
        <f t="shared" si="0"/>
        <v>26.418489748925456</v>
      </c>
      <c r="E32" s="331"/>
      <c r="F32" s="330">
        <v>2.0970139537225632</v>
      </c>
      <c r="G32" s="330">
        <v>22.923618936608122</v>
      </c>
      <c r="H32" s="330">
        <f t="shared" si="1"/>
        <v>25.020632890330685</v>
      </c>
      <c r="I32" s="331"/>
      <c r="J32" s="330">
        <v>3.3284883268049121</v>
      </c>
      <c r="K32" s="330">
        <v>23.925249601759202</v>
      </c>
      <c r="L32" s="330">
        <f t="shared" si="2"/>
        <v>27.253737928564114</v>
      </c>
      <c r="M32" s="236"/>
      <c r="N32" s="328">
        <f t="shared" si="3"/>
        <v>0.91314427472748427</v>
      </c>
      <c r="O32" s="328">
        <f t="shared" si="4"/>
        <v>3.1279491351152044</v>
      </c>
      <c r="P32" s="327"/>
      <c r="Q32" s="328">
        <f t="shared" si="5"/>
        <v>-1.2524044332806183</v>
      </c>
      <c r="R32" s="328">
        <f t="shared" si="6"/>
        <v>0.28551746900209451</v>
      </c>
      <c r="S32" s="327"/>
      <c r="T32" s="328">
        <f t="shared" si="7"/>
        <v>-1.0813773033380603</v>
      </c>
      <c r="U32" s="328">
        <f t="shared" si="8"/>
        <v>0.57155976075533577</v>
      </c>
    </row>
    <row r="33" spans="1:21" x14ac:dyDescent="0.2">
      <c r="A33" s="329" t="str">
        <f>name!D28</f>
        <v>91 Elementary trades and related occupations</v>
      </c>
      <c r="B33" s="330">
        <v>4.2625298299614336</v>
      </c>
      <c r="C33" s="330">
        <v>12.293471667940288</v>
      </c>
      <c r="D33" s="330">
        <f t="shared" si="0"/>
        <v>16.556001497901722</v>
      </c>
      <c r="E33" s="331"/>
      <c r="F33" s="330">
        <v>3.2113187893302393</v>
      </c>
      <c r="G33" s="330">
        <v>9.6541622231263915</v>
      </c>
      <c r="H33" s="330">
        <f t="shared" si="1"/>
        <v>12.86548101245663</v>
      </c>
      <c r="I33" s="331"/>
      <c r="J33" s="330">
        <v>2.9443452413737932</v>
      </c>
      <c r="K33" s="330">
        <v>8.3941598671891189</v>
      </c>
      <c r="L33" s="330">
        <f t="shared" si="2"/>
        <v>11.338505108562913</v>
      </c>
      <c r="M33" s="236"/>
      <c r="N33" s="328">
        <f t="shared" si="3"/>
        <v>-5.5062253189704258</v>
      </c>
      <c r="O33" s="328">
        <f t="shared" si="4"/>
        <v>-0.57696398012280214</v>
      </c>
      <c r="P33" s="327"/>
      <c r="Q33" s="328">
        <f t="shared" si="5"/>
        <v>-4.7186263811825331</v>
      </c>
      <c r="R33" s="328">
        <f t="shared" si="6"/>
        <v>-0.92801993832468677</v>
      </c>
      <c r="S33" s="327"/>
      <c r="T33" s="328">
        <f t="shared" si="7"/>
        <v>-4.9189182233350781</v>
      </c>
      <c r="U33" s="328">
        <f t="shared" si="8"/>
        <v>-0.8387518122129678</v>
      </c>
    </row>
    <row r="34" spans="1:21" x14ac:dyDescent="0.2">
      <c r="A34" s="329" t="str">
        <f>name!D29</f>
        <v>92 Elementary administration and service occupations</v>
      </c>
      <c r="B34" s="330">
        <v>40.965629962763579</v>
      </c>
      <c r="C34" s="330">
        <v>40.303459250111167</v>
      </c>
      <c r="D34" s="330">
        <f t="shared" ref="D34" si="9">SUM(B34:C34)</f>
        <v>81.269089212874746</v>
      </c>
      <c r="E34" s="331"/>
      <c r="F34" s="330">
        <v>39.671097528593798</v>
      </c>
      <c r="G34" s="330">
        <v>36.944908698899575</v>
      </c>
      <c r="H34" s="330">
        <f t="shared" ref="H34" si="10">SUM(F34:G34)</f>
        <v>76.616006227493372</v>
      </c>
      <c r="I34" s="331"/>
      <c r="J34" s="330">
        <v>40.610920295274227</v>
      </c>
      <c r="K34" s="330">
        <v>38.003262041669068</v>
      </c>
      <c r="L34" s="330">
        <f t="shared" ref="L34" si="11">SUM(J34:K34)</f>
        <v>78.614182336943287</v>
      </c>
      <c r="M34" s="236"/>
      <c r="N34" s="328">
        <f t="shared" si="3"/>
        <v>-0.64015265514212327</v>
      </c>
      <c r="O34" s="328">
        <f t="shared" si="4"/>
        <v>0.1562159076196501</v>
      </c>
      <c r="P34" s="327"/>
      <c r="Q34" s="328">
        <f t="shared" si="5"/>
        <v>-1.7251352336378534</v>
      </c>
      <c r="R34" s="328">
        <f t="shared" si="6"/>
        <v>0.18847172028220172</v>
      </c>
      <c r="S34" s="327"/>
      <c r="T34" s="328">
        <f t="shared" si="7"/>
        <v>-1.1722692347209684</v>
      </c>
      <c r="U34" s="328">
        <f t="shared" si="8"/>
        <v>0.17178809707321108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413.9572503884595</v>
      </c>
      <c r="C36" s="333">
        <f t="shared" ref="C36:D36" si="12">SUM(C9:C34)</f>
        <v>450.36674961154017</v>
      </c>
      <c r="D36" s="333">
        <f t="shared" si="12"/>
        <v>864.32399999999996</v>
      </c>
      <c r="E36" s="333"/>
      <c r="F36" s="333">
        <f>SUM(F9:F34)</f>
        <v>431.25084093038589</v>
      </c>
      <c r="G36" s="333">
        <f t="shared" ref="G36:H36" si="13">SUM(G9:G34)</f>
        <v>441.95615906961376</v>
      </c>
      <c r="H36" s="333">
        <f t="shared" si="13"/>
        <v>873.20699999999943</v>
      </c>
      <c r="I36" s="333"/>
      <c r="J36" s="333">
        <f>SUM(J9:J34)</f>
        <v>482.31984201926974</v>
      </c>
      <c r="K36" s="333">
        <f t="shared" ref="K36:L36" si="14">SUM(K9:K34)</f>
        <v>479.80315798073002</v>
      </c>
      <c r="L36" s="333">
        <f t="shared" si="14"/>
        <v>962.12299999999993</v>
      </c>
      <c r="M36" s="258"/>
      <c r="N36" s="334">
        <f t="shared" si="3"/>
        <v>0.8219034276390369</v>
      </c>
      <c r="O36" s="334">
        <f>IF(F36&gt;0,(EXP(LN(J36/F36)/($J$6-$F$6))-1)*100,0)</f>
        <v>0.74890737707800081</v>
      </c>
      <c r="P36" s="335"/>
      <c r="Q36" s="334">
        <f t="shared" ref="Q36" si="15">IF(C36&gt;0,(EXP(LN(G36/C36)/($F$6-$B$6))-1)*100,0)</f>
        <v>-0.37632133849634375</v>
      </c>
      <c r="R36" s="334">
        <f t="shared" ref="R36" si="16">IF(G36&gt;0,(EXP(LN(K36/G36)/($J$6-$F$6))-1)*100,0)</f>
        <v>0.54927127832280487</v>
      </c>
      <c r="S36" s="335"/>
      <c r="T36" s="334">
        <f t="shared" ref="T36" si="17">IF(D36&gt;0,(EXP(LN(H36/D36)/($F$6-$B$6))-1)*100,0)</f>
        <v>0.20470809402313161</v>
      </c>
      <c r="U36" s="334">
        <f t="shared" ref="U36" si="18">IF(H36&gt;0,(EXP(LN(L36/H36)/($J$6-$F$6))-1)*100,0)</f>
        <v>0.64855849109184405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Heart of the South-West</v>
      </c>
      <c r="Q1" s="19" t="str">
        <f>CONCATENATE("Occupation Table 5.1  Males: Employment Change by Status (SOC 2020), ",B$5,"-",L$5,", ",Info!B5)</f>
        <v>Occupation Table 5.1  Males: Employment Change by Status (SOC 2020), 2015-2035, Heart of the South-West</v>
      </c>
      <c r="AG1" s="19" t="str">
        <f>CONCATENATE("Occupation Table 5.2  Females: Employment Change by Status (SOC 2020), ",R$5,"-",AB$5,", ",Info!B5)</f>
        <v>Occupation Table 5.2  Females: Employment Change by Status (SOC 2020), 2015-2035, Heart of the South-West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55.340814125940192</v>
      </c>
      <c r="C8" s="11">
        <v>8.1766901642172201</v>
      </c>
      <c r="D8" s="11">
        <v>20.351798593621169</v>
      </c>
      <c r="E8" s="11">
        <f>SUM(B8:D8)</f>
        <v>83.869302883778573</v>
      </c>
      <c r="F8" s="11"/>
      <c r="G8" s="11">
        <v>62.527296824588106</v>
      </c>
      <c r="H8" s="11">
        <v>12.255081319637718</v>
      </c>
      <c r="I8" s="11">
        <v>23.148621247454269</v>
      </c>
      <c r="J8" s="11">
        <f>SUM(G8:I8)</f>
        <v>97.930999391680089</v>
      </c>
      <c r="K8" s="11"/>
      <c r="L8" s="11">
        <v>72.084089391447591</v>
      </c>
      <c r="M8" s="11">
        <v>16.068162687138557</v>
      </c>
      <c r="N8" s="11">
        <v>26.807463415699793</v>
      </c>
      <c r="O8" s="11">
        <f>SUM(L8:N8)</f>
        <v>114.95971549428594</v>
      </c>
      <c r="Q8" s="10" t="str">
        <f>name!E4</f>
        <v>Managers, directors and senior officials</v>
      </c>
      <c r="R8" s="11">
        <v>41.834204345005894</v>
      </c>
      <c r="S8" s="11">
        <v>2.8632264731993278</v>
      </c>
      <c r="T8" s="11">
        <v>12.156468116837441</v>
      </c>
      <c r="U8" s="11">
        <f>SUM(R8:T8)</f>
        <v>56.853898935042665</v>
      </c>
      <c r="V8" s="11"/>
      <c r="W8" s="11">
        <v>46.131069769734502</v>
      </c>
      <c r="X8" s="11">
        <v>4.4467440199786745</v>
      </c>
      <c r="Y8" s="11">
        <v>11.964903102954942</v>
      </c>
      <c r="Z8" s="11">
        <f>SUM(W8:Y8)</f>
        <v>62.542716892668118</v>
      </c>
      <c r="AA8" s="11"/>
      <c r="AB8" s="11">
        <v>50.496776143773054</v>
      </c>
      <c r="AC8" s="11">
        <v>6.3465196652258156</v>
      </c>
      <c r="AD8" s="11">
        <v>14.752463722557939</v>
      </c>
      <c r="AE8" s="11">
        <f>SUM(AB8:AD8)</f>
        <v>71.595759531556808</v>
      </c>
      <c r="AG8" s="10" t="str">
        <f>name!E4</f>
        <v>Managers, directors and senior officials</v>
      </c>
      <c r="AH8" s="11">
        <v>13.506609780934271</v>
      </c>
      <c r="AI8" s="11">
        <v>5.3134636910178994</v>
      </c>
      <c r="AJ8" s="11">
        <v>8.1953304767837256</v>
      </c>
      <c r="AK8" s="11">
        <f>SUM(AH8:AJ8)</f>
        <v>27.015403948735894</v>
      </c>
      <c r="AL8" s="11"/>
      <c r="AM8" s="11">
        <v>16.396227054853579</v>
      </c>
      <c r="AN8" s="11">
        <v>7.8083372996590459</v>
      </c>
      <c r="AO8" s="11">
        <v>11.183718144499339</v>
      </c>
      <c r="AP8" s="11">
        <f>SUM(AM8:AO8)</f>
        <v>35.388282499011964</v>
      </c>
      <c r="AQ8" s="11"/>
      <c r="AR8" s="11">
        <v>21.587313247674508</v>
      </c>
      <c r="AS8" s="11">
        <v>9.7216430219127421</v>
      </c>
      <c r="AT8" s="11">
        <v>12.054999693141871</v>
      </c>
      <c r="AU8" s="11">
        <f>SUM(AR8:AT8)</f>
        <v>43.363955962729122</v>
      </c>
    </row>
    <row r="9" spans="1:47" x14ac:dyDescent="0.2">
      <c r="A9" t="str">
        <f>name!E5</f>
        <v>Professional occupations</v>
      </c>
      <c r="B9" s="11">
        <v>106.78459765596412</v>
      </c>
      <c r="C9" s="11">
        <v>37.631784808666779</v>
      </c>
      <c r="D9" s="11">
        <v>24.560321134148595</v>
      </c>
      <c r="E9" s="11">
        <f t="shared" ref="E9:E18" si="0">SUM(B9:D9)</f>
        <v>168.97670359877947</v>
      </c>
      <c r="F9" s="11"/>
      <c r="G9" s="11">
        <v>125.36623239833493</v>
      </c>
      <c r="H9" s="11">
        <v>43.855855180934562</v>
      </c>
      <c r="I9" s="11">
        <v>22.668436215448441</v>
      </c>
      <c r="J9" s="11">
        <f t="shared" ref="J9:J16" si="1">SUM(G9:I9)</f>
        <v>191.89052379471795</v>
      </c>
      <c r="K9" s="11"/>
      <c r="L9" s="11">
        <v>156.26750704480381</v>
      </c>
      <c r="M9" s="11">
        <v>57.372990139450856</v>
      </c>
      <c r="N9" s="11">
        <v>23.551728754371709</v>
      </c>
      <c r="O9" s="11">
        <f t="shared" ref="O9:O16" si="2">SUM(L9:N9)</f>
        <v>237.19222593862636</v>
      </c>
      <c r="Q9" s="10" t="str">
        <f>name!E5</f>
        <v>Professional occupations</v>
      </c>
      <c r="R9" s="11">
        <v>65.527754442418086</v>
      </c>
      <c r="S9" s="11">
        <v>6.6656450323700067</v>
      </c>
      <c r="T9" s="11">
        <v>15.088164752094515</v>
      </c>
      <c r="U9" s="11">
        <f t="shared" ref="U9:U16" si="3">SUM(R9:T9)</f>
        <v>87.281564226882608</v>
      </c>
      <c r="V9" s="11"/>
      <c r="W9" s="11">
        <v>75.228671248418081</v>
      </c>
      <c r="X9" s="11">
        <v>9.2185054822707357</v>
      </c>
      <c r="Y9" s="11">
        <v>11.252350524690053</v>
      </c>
      <c r="Z9" s="11">
        <f t="shared" ref="Z9:Z16" si="4">SUM(W9:Y9)</f>
        <v>95.699527255378882</v>
      </c>
      <c r="AA9" s="11"/>
      <c r="AB9" s="11">
        <v>91.626463426742347</v>
      </c>
      <c r="AC9" s="11">
        <v>13.11865443977595</v>
      </c>
      <c r="AD9" s="11">
        <v>10.736526368510283</v>
      </c>
      <c r="AE9" s="11">
        <f t="shared" ref="AE9:AE16" si="5">SUM(AB9:AD9)</f>
        <v>115.48164423502858</v>
      </c>
      <c r="AG9" s="10" t="str">
        <f>name!E5</f>
        <v>Professional occupations</v>
      </c>
      <c r="AH9" s="11">
        <v>41.25684321354602</v>
      </c>
      <c r="AI9" s="11">
        <v>30.96613977629676</v>
      </c>
      <c r="AJ9" s="11">
        <v>9.4721563820540862</v>
      </c>
      <c r="AK9" s="11">
        <f t="shared" ref="AK9:AK18" si="6">SUM(AH9:AJ9)</f>
        <v>81.695139371896857</v>
      </c>
      <c r="AL9" s="11"/>
      <c r="AM9" s="11">
        <v>50.137561149916877</v>
      </c>
      <c r="AN9" s="11">
        <v>34.637349698663833</v>
      </c>
      <c r="AO9" s="11">
        <v>11.41608569075839</v>
      </c>
      <c r="AP9" s="11">
        <f t="shared" ref="AP9:AP18" si="7">SUM(AM9:AO9)</f>
        <v>96.190996539339096</v>
      </c>
      <c r="AQ9" s="11"/>
      <c r="AR9" s="11">
        <v>64.641043618061502</v>
      </c>
      <c r="AS9" s="11">
        <v>44.254335699674911</v>
      </c>
      <c r="AT9" s="11">
        <v>12.815202385861429</v>
      </c>
      <c r="AU9" s="11">
        <f t="shared" ref="AU9:AU18" si="8">SUM(AR9:AT9)</f>
        <v>121.71058170359784</v>
      </c>
    </row>
    <row r="10" spans="1:47" x14ac:dyDescent="0.2">
      <c r="A10" t="str">
        <f>name!E6</f>
        <v>Associate professional occupations</v>
      </c>
      <c r="B10" s="11">
        <v>59.346073927373034</v>
      </c>
      <c r="C10" s="11">
        <v>21.332574342094244</v>
      </c>
      <c r="D10" s="11">
        <v>19.491518301516951</v>
      </c>
      <c r="E10" s="11">
        <f t="shared" si="0"/>
        <v>100.17016657098422</v>
      </c>
      <c r="F10" s="11"/>
      <c r="G10" s="11">
        <v>67.992727583472046</v>
      </c>
      <c r="H10" s="11">
        <v>24.129398540203759</v>
      </c>
      <c r="I10" s="11">
        <v>17.727483095757123</v>
      </c>
      <c r="J10" s="11">
        <f t="shared" si="1"/>
        <v>109.84960921943292</v>
      </c>
      <c r="K10" s="11"/>
      <c r="L10" s="11">
        <v>71.89649135236867</v>
      </c>
      <c r="M10" s="11">
        <v>27.76875115895286</v>
      </c>
      <c r="N10" s="11">
        <v>20.369123320892644</v>
      </c>
      <c r="O10" s="11">
        <f t="shared" si="2"/>
        <v>120.03436583221418</v>
      </c>
      <c r="Q10" s="10" t="str">
        <f>name!E6</f>
        <v>Associate professional occupations</v>
      </c>
      <c r="R10" s="11">
        <v>37.833152933580877</v>
      </c>
      <c r="S10" s="11">
        <v>4.4523816426845944</v>
      </c>
      <c r="T10" s="11">
        <v>9.8591134494921207</v>
      </c>
      <c r="U10" s="11">
        <f t="shared" si="3"/>
        <v>52.14464802575759</v>
      </c>
      <c r="V10" s="11"/>
      <c r="W10" s="11">
        <v>41.762139104686689</v>
      </c>
      <c r="X10" s="11">
        <v>6.0037798877977036</v>
      </c>
      <c r="Y10" s="11">
        <v>7.4630389175040648</v>
      </c>
      <c r="Z10" s="11">
        <f t="shared" si="4"/>
        <v>55.228957909988459</v>
      </c>
      <c r="AA10" s="11"/>
      <c r="AB10" s="11">
        <v>40.586884989956815</v>
      </c>
      <c r="AC10" s="11">
        <v>5.9101918244874359</v>
      </c>
      <c r="AD10" s="11">
        <v>8.3452765938299578</v>
      </c>
      <c r="AE10" s="11">
        <f t="shared" si="5"/>
        <v>54.842353408274207</v>
      </c>
      <c r="AG10" s="10" t="str">
        <f>name!E6</f>
        <v>Associate professional occupations</v>
      </c>
      <c r="AH10" s="11">
        <v>21.512920993792193</v>
      </c>
      <c r="AI10" s="11">
        <v>16.880192699409651</v>
      </c>
      <c r="AJ10" s="11">
        <v>9.6324048520248287</v>
      </c>
      <c r="AK10" s="11">
        <f t="shared" si="6"/>
        <v>48.025518545226667</v>
      </c>
      <c r="AL10" s="11"/>
      <c r="AM10" s="11">
        <v>26.230588478785343</v>
      </c>
      <c r="AN10" s="11">
        <v>18.125618652406054</v>
      </c>
      <c r="AO10" s="11">
        <v>10.264444178253063</v>
      </c>
      <c r="AP10" s="11">
        <f t="shared" si="7"/>
        <v>54.620651309444462</v>
      </c>
      <c r="AQ10" s="11"/>
      <c r="AR10" s="11">
        <v>31.309606362411856</v>
      </c>
      <c r="AS10" s="11">
        <v>21.858559334465419</v>
      </c>
      <c r="AT10" s="11">
        <v>12.023846727062685</v>
      </c>
      <c r="AU10" s="11">
        <f t="shared" si="8"/>
        <v>65.192012423939957</v>
      </c>
    </row>
    <row r="11" spans="1:47" x14ac:dyDescent="0.2">
      <c r="A11" t="str">
        <f>name!E7</f>
        <v>Administrative and secretarial occupations</v>
      </c>
      <c r="B11" s="11">
        <v>44.629886913113893</v>
      </c>
      <c r="C11" s="11">
        <v>36.769696651976162</v>
      </c>
      <c r="D11" s="11">
        <v>5.1187657009442953</v>
      </c>
      <c r="E11" s="11">
        <f t="shared" si="0"/>
        <v>86.518349266034349</v>
      </c>
      <c r="F11" s="11"/>
      <c r="G11" s="11">
        <v>45.456216004961703</v>
      </c>
      <c r="H11" s="11">
        <v>34.505861990590098</v>
      </c>
      <c r="I11" s="11">
        <v>5.5172613215465223</v>
      </c>
      <c r="J11" s="11">
        <f t="shared" si="1"/>
        <v>85.479339317098322</v>
      </c>
      <c r="K11" s="11"/>
      <c r="L11" s="11">
        <v>39.572994957148694</v>
      </c>
      <c r="M11" s="11">
        <v>29.382520393120423</v>
      </c>
      <c r="N11" s="11">
        <v>6.8746654120535453</v>
      </c>
      <c r="O11" s="11">
        <f t="shared" si="2"/>
        <v>75.830180762322655</v>
      </c>
      <c r="Q11" s="10" t="str">
        <f>name!E7</f>
        <v>Administrative and secretarial occupations</v>
      </c>
      <c r="R11" s="11">
        <v>15.10585847327374</v>
      </c>
      <c r="S11" s="11">
        <v>3.6752341371562731</v>
      </c>
      <c r="T11" s="11">
        <v>1.2265653562082066</v>
      </c>
      <c r="U11" s="11">
        <f t="shared" si="3"/>
        <v>20.007657966638217</v>
      </c>
      <c r="V11" s="11"/>
      <c r="W11" s="11">
        <v>16.250756494904291</v>
      </c>
      <c r="X11" s="11">
        <v>3.897303797440987</v>
      </c>
      <c r="Y11" s="11">
        <v>0.85287358342378727</v>
      </c>
      <c r="Z11" s="11">
        <f t="shared" si="4"/>
        <v>21.000933875769064</v>
      </c>
      <c r="AA11" s="11"/>
      <c r="AB11" s="11">
        <v>17.238705172905298</v>
      </c>
      <c r="AC11" s="11">
        <v>3.387443350546075</v>
      </c>
      <c r="AD11" s="11">
        <v>1.2200137109404792</v>
      </c>
      <c r="AE11" s="11">
        <f t="shared" si="5"/>
        <v>21.846162234391851</v>
      </c>
      <c r="AG11" s="10" t="str">
        <f>name!E7</f>
        <v>Administrative and secretarial occupations</v>
      </c>
      <c r="AH11" s="11">
        <v>29.524028439840134</v>
      </c>
      <c r="AI11" s="11">
        <v>33.094462514819895</v>
      </c>
      <c r="AJ11" s="11">
        <v>3.8922003447360898</v>
      </c>
      <c r="AK11" s="11">
        <f t="shared" si="6"/>
        <v>66.510691299396129</v>
      </c>
      <c r="AL11" s="11"/>
      <c r="AM11" s="11">
        <v>29.205459510057416</v>
      </c>
      <c r="AN11" s="11">
        <v>30.608558193149101</v>
      </c>
      <c r="AO11" s="11">
        <v>4.664387738122735</v>
      </c>
      <c r="AP11" s="11">
        <f t="shared" si="7"/>
        <v>64.478405441329258</v>
      </c>
      <c r="AQ11" s="11"/>
      <c r="AR11" s="11">
        <v>22.334289784243392</v>
      </c>
      <c r="AS11" s="11">
        <v>25.995077042574348</v>
      </c>
      <c r="AT11" s="11">
        <v>5.6546517011130648</v>
      </c>
      <c r="AU11" s="11">
        <f t="shared" si="8"/>
        <v>53.984018527930807</v>
      </c>
    </row>
    <row r="12" spans="1:47" x14ac:dyDescent="0.2">
      <c r="A12" t="str">
        <f>name!E8</f>
        <v>Skilled trades occupations</v>
      </c>
      <c r="B12" s="11">
        <v>57.569066732391519</v>
      </c>
      <c r="C12" s="11">
        <v>8.7316221288833251</v>
      </c>
      <c r="D12" s="11">
        <v>39.543698903515413</v>
      </c>
      <c r="E12" s="11">
        <f t="shared" si="0"/>
        <v>105.84438776479027</v>
      </c>
      <c r="F12" s="11"/>
      <c r="G12" s="11">
        <v>48.055133397186275</v>
      </c>
      <c r="H12" s="11">
        <v>7.9122826777245949</v>
      </c>
      <c r="I12" s="11">
        <v>35.382482676900374</v>
      </c>
      <c r="J12" s="11">
        <f t="shared" si="1"/>
        <v>91.349898751811253</v>
      </c>
      <c r="K12" s="11"/>
      <c r="L12" s="11">
        <v>44.316850045360766</v>
      </c>
      <c r="M12" s="11">
        <v>9.5946911283536185</v>
      </c>
      <c r="N12" s="11">
        <v>39.910714283165383</v>
      </c>
      <c r="O12" s="11">
        <f t="shared" si="2"/>
        <v>93.822255456879759</v>
      </c>
      <c r="Q12" s="10" t="str">
        <f>name!E8</f>
        <v>Skilled trades occupations</v>
      </c>
      <c r="R12" s="11">
        <v>53.366490156978188</v>
      </c>
      <c r="S12" s="11">
        <v>5.5793214313910049</v>
      </c>
      <c r="T12" s="11">
        <v>36.876318065136267</v>
      </c>
      <c r="U12" s="11">
        <f t="shared" si="3"/>
        <v>95.822129653505471</v>
      </c>
      <c r="V12" s="11"/>
      <c r="W12" s="11">
        <v>43.884648622310166</v>
      </c>
      <c r="X12" s="11">
        <v>4.8948776162183316</v>
      </c>
      <c r="Y12" s="11">
        <v>31.316019159770967</v>
      </c>
      <c r="Z12" s="11">
        <f t="shared" si="4"/>
        <v>80.095545398299464</v>
      </c>
      <c r="AA12" s="11"/>
      <c r="AB12" s="11">
        <v>38.544541312626514</v>
      </c>
      <c r="AC12" s="11">
        <v>5.9507698136130855</v>
      </c>
      <c r="AD12" s="11">
        <v>35.270467198142221</v>
      </c>
      <c r="AE12" s="11">
        <f t="shared" si="5"/>
        <v>79.765778324381813</v>
      </c>
      <c r="AG12" s="10" t="str">
        <f>name!E8</f>
        <v>Skilled trades occupations</v>
      </c>
      <c r="AH12" s="11">
        <v>4.202576575413306</v>
      </c>
      <c r="AI12" s="11">
        <v>3.1523006974923176</v>
      </c>
      <c r="AJ12" s="11">
        <v>2.6673808383791378</v>
      </c>
      <c r="AK12" s="11">
        <f t="shared" si="6"/>
        <v>10.022258111284762</v>
      </c>
      <c r="AL12" s="11"/>
      <c r="AM12" s="11">
        <v>4.1704847748761011</v>
      </c>
      <c r="AN12" s="11">
        <v>3.0174050615062624</v>
      </c>
      <c r="AO12" s="11">
        <v>4.0664635171294057</v>
      </c>
      <c r="AP12" s="11">
        <f t="shared" si="7"/>
        <v>11.254353353511769</v>
      </c>
      <c r="AQ12" s="11"/>
      <c r="AR12" s="11">
        <v>5.772308732734265</v>
      </c>
      <c r="AS12" s="11">
        <v>3.643921314740532</v>
      </c>
      <c r="AT12" s="11">
        <v>4.6402470850231632</v>
      </c>
      <c r="AU12" s="11">
        <f t="shared" si="8"/>
        <v>14.05647713249796</v>
      </c>
    </row>
    <row r="13" spans="1:47" x14ac:dyDescent="0.2">
      <c r="A13" t="str">
        <f>name!E9</f>
        <v>Caring, leisure and other service occupations</v>
      </c>
      <c r="B13" s="11">
        <v>36.952195533391247</v>
      </c>
      <c r="C13" s="11">
        <v>45.182166197541058</v>
      </c>
      <c r="D13" s="11">
        <v>10.736472327221074</v>
      </c>
      <c r="E13" s="11">
        <f t="shared" si="0"/>
        <v>92.870834058153392</v>
      </c>
      <c r="F13" s="11"/>
      <c r="G13" s="11">
        <v>34.419243379992515</v>
      </c>
      <c r="H13" s="11">
        <v>40.383264782587013</v>
      </c>
      <c r="I13" s="11">
        <v>11.18800270975863</v>
      </c>
      <c r="J13" s="11">
        <f t="shared" si="1"/>
        <v>85.990510872338163</v>
      </c>
      <c r="K13" s="11"/>
      <c r="L13" s="11">
        <v>43.023016612071544</v>
      </c>
      <c r="M13" s="11">
        <v>45.603962469927829</v>
      </c>
      <c r="N13" s="11">
        <v>14.458340296062625</v>
      </c>
      <c r="O13" s="11">
        <f t="shared" si="2"/>
        <v>103.085319378062</v>
      </c>
      <c r="Q13" s="10" t="str">
        <f>name!E9</f>
        <v>Caring, leisure and other service occupations</v>
      </c>
      <c r="R13" s="11">
        <v>7.3886523992357951</v>
      </c>
      <c r="S13" s="11">
        <v>3.7566036950706998</v>
      </c>
      <c r="T13" s="11">
        <v>1.7250567148891514</v>
      </c>
      <c r="U13" s="11">
        <f t="shared" si="3"/>
        <v>12.870312809195646</v>
      </c>
      <c r="V13" s="11"/>
      <c r="W13" s="11">
        <v>7.1684814605458609</v>
      </c>
      <c r="X13" s="11">
        <v>4.014360316601147</v>
      </c>
      <c r="Y13" s="11">
        <v>1.7917163294998073</v>
      </c>
      <c r="Z13" s="11">
        <f t="shared" si="4"/>
        <v>12.974558106646816</v>
      </c>
      <c r="AA13" s="11"/>
      <c r="AB13" s="11">
        <v>9.2854520077461693</v>
      </c>
      <c r="AC13" s="11">
        <v>5.1882191398404274</v>
      </c>
      <c r="AD13" s="11">
        <v>2.8613482333659119</v>
      </c>
      <c r="AE13" s="11">
        <f t="shared" si="5"/>
        <v>17.335019380952509</v>
      </c>
      <c r="AG13" s="10" t="str">
        <f>name!E9</f>
        <v>Caring, leisure and other service occupations</v>
      </c>
      <c r="AH13" s="11">
        <v>29.563543134155449</v>
      </c>
      <c r="AI13" s="11">
        <v>41.425562502470356</v>
      </c>
      <c r="AJ13" s="11">
        <v>9.0114156123319216</v>
      </c>
      <c r="AK13" s="11">
        <f t="shared" si="6"/>
        <v>80.000521248957725</v>
      </c>
      <c r="AL13" s="11"/>
      <c r="AM13" s="11">
        <v>27.25076191944666</v>
      </c>
      <c r="AN13" s="11">
        <v>36.368904465985871</v>
      </c>
      <c r="AO13" s="11">
        <v>9.3962863802588217</v>
      </c>
      <c r="AP13" s="11">
        <f t="shared" si="7"/>
        <v>73.015952765691353</v>
      </c>
      <c r="AQ13" s="11"/>
      <c r="AR13" s="11">
        <v>33.737564604325385</v>
      </c>
      <c r="AS13" s="11">
        <v>40.415743330087388</v>
      </c>
      <c r="AT13" s="11">
        <v>11.59699206269671</v>
      </c>
      <c r="AU13" s="11">
        <f t="shared" si="8"/>
        <v>85.750299997109479</v>
      </c>
    </row>
    <row r="14" spans="1:47" x14ac:dyDescent="0.2">
      <c r="A14" t="str">
        <f>name!E10</f>
        <v>Sales and customer service occupations</v>
      </c>
      <c r="B14" s="11">
        <v>26.337016690633675</v>
      </c>
      <c r="C14" s="11">
        <v>45.718175589901108</v>
      </c>
      <c r="D14" s="11">
        <v>6.1011281097377852</v>
      </c>
      <c r="E14" s="11">
        <f t="shared" si="0"/>
        <v>78.156320390272569</v>
      </c>
      <c r="F14" s="11"/>
      <c r="G14" s="11">
        <v>26.64002394687429</v>
      </c>
      <c r="H14" s="11">
        <v>44.85537266852706</v>
      </c>
      <c r="I14" s="11">
        <v>4.9690232498278872</v>
      </c>
      <c r="J14" s="11">
        <f t="shared" si="1"/>
        <v>76.464419865229232</v>
      </c>
      <c r="K14" s="11"/>
      <c r="L14" s="11">
        <v>26.299214064764421</v>
      </c>
      <c r="M14" s="11">
        <v>45.814053889280927</v>
      </c>
      <c r="N14" s="11">
        <v>4.3007155425841601</v>
      </c>
      <c r="O14" s="11">
        <f t="shared" si="2"/>
        <v>76.413983496629498</v>
      </c>
      <c r="Q14" s="10" t="str">
        <f>name!E10</f>
        <v>Sales and customer service occupations</v>
      </c>
      <c r="R14" s="11">
        <v>12.623761826258029</v>
      </c>
      <c r="S14" s="11">
        <v>13.497065674714298</v>
      </c>
      <c r="T14" s="11">
        <v>3.3251425633181109</v>
      </c>
      <c r="U14" s="11">
        <f t="shared" si="3"/>
        <v>29.445970064290435</v>
      </c>
      <c r="V14" s="11"/>
      <c r="W14" s="11">
        <v>12.725662319864671</v>
      </c>
      <c r="X14" s="11">
        <v>14.086478686551981</v>
      </c>
      <c r="Y14" s="11">
        <v>2.743093053620969</v>
      </c>
      <c r="Z14" s="11">
        <f t="shared" si="4"/>
        <v>29.55523406003762</v>
      </c>
      <c r="AA14" s="11"/>
      <c r="AB14" s="11">
        <v>13.729709052530255</v>
      </c>
      <c r="AC14" s="11">
        <v>15.193864848596586</v>
      </c>
      <c r="AD14" s="11">
        <v>2.4353577933754083</v>
      </c>
      <c r="AE14" s="11">
        <f t="shared" si="5"/>
        <v>31.358931694502253</v>
      </c>
      <c r="AG14" s="10" t="str">
        <f>name!E10</f>
        <v>Sales and customer service occupations</v>
      </c>
      <c r="AH14" s="11">
        <v>13.713254864375651</v>
      </c>
      <c r="AI14" s="11">
        <v>32.221109915186823</v>
      </c>
      <c r="AJ14" s="11">
        <v>2.7759855464196792</v>
      </c>
      <c r="AK14" s="11">
        <f t="shared" si="6"/>
        <v>48.710350325982148</v>
      </c>
      <c r="AL14" s="11"/>
      <c r="AM14" s="11">
        <v>13.914361627009631</v>
      </c>
      <c r="AN14" s="11">
        <v>30.768893981975097</v>
      </c>
      <c r="AO14" s="11">
        <v>2.2259301962069196</v>
      </c>
      <c r="AP14" s="11">
        <f t="shared" si="7"/>
        <v>46.909185805191647</v>
      </c>
      <c r="AQ14" s="11"/>
      <c r="AR14" s="11">
        <v>12.569505012234153</v>
      </c>
      <c r="AS14" s="11">
        <v>30.620189040684402</v>
      </c>
      <c r="AT14" s="11">
        <v>1.8653577492087554</v>
      </c>
      <c r="AU14" s="11">
        <f t="shared" si="8"/>
        <v>45.055051802127309</v>
      </c>
    </row>
    <row r="15" spans="1:47" x14ac:dyDescent="0.2">
      <c r="A15" t="str">
        <f>name!E11</f>
        <v>Process, plant and machine operatives</v>
      </c>
      <c r="B15" s="11">
        <v>37.057826508054717</v>
      </c>
      <c r="C15" s="11">
        <v>6.9969041814941955</v>
      </c>
      <c r="D15" s="11">
        <v>6.0381140668814064</v>
      </c>
      <c r="E15" s="11">
        <f t="shared" si="0"/>
        <v>50.092844756430317</v>
      </c>
      <c r="F15" s="11"/>
      <c r="G15" s="11">
        <v>31.010335243028667</v>
      </c>
      <c r="H15" s="11">
        <v>7.2039195735131667</v>
      </c>
      <c r="I15" s="11">
        <v>6.5559567311999425</v>
      </c>
      <c r="J15" s="11">
        <f t="shared" si="1"/>
        <v>44.770211547741773</v>
      </c>
      <c r="K15" s="11"/>
      <c r="L15" s="11">
        <v>31.915776310039657</v>
      </c>
      <c r="M15" s="11">
        <v>10.557959760363515</v>
      </c>
      <c r="N15" s="11">
        <v>8.3585301250698762</v>
      </c>
      <c r="O15" s="11">
        <f t="shared" si="2"/>
        <v>50.832266195473046</v>
      </c>
      <c r="Q15" s="10" t="str">
        <f>name!E11</f>
        <v>Process, plant and machine operatives</v>
      </c>
      <c r="R15" s="11">
        <v>33.112511370113964</v>
      </c>
      <c r="S15" s="11">
        <v>5.0299485321109021</v>
      </c>
      <c r="T15" s="11">
        <v>5.2011771099511419</v>
      </c>
      <c r="U15" s="11">
        <f t="shared" si="3"/>
        <v>43.343637012176004</v>
      </c>
      <c r="V15" s="11"/>
      <c r="W15" s="11">
        <v>27.758047065022598</v>
      </c>
      <c r="X15" s="11">
        <v>5.5802650322203595</v>
      </c>
      <c r="Y15" s="11">
        <v>4.9213025515564635</v>
      </c>
      <c r="Z15" s="11">
        <f t="shared" si="4"/>
        <v>38.25961464879942</v>
      </c>
      <c r="AA15" s="11"/>
      <c r="AB15" s="11">
        <v>28.04548357980638</v>
      </c>
      <c r="AC15" s="11">
        <v>7.1212178687998708</v>
      </c>
      <c r="AD15" s="11">
        <v>6.01338581417754</v>
      </c>
      <c r="AE15" s="11">
        <f t="shared" si="5"/>
        <v>41.180087262783786</v>
      </c>
      <c r="AG15" s="10" t="str">
        <f>name!E11</f>
        <v>Process, plant and machine operatives</v>
      </c>
      <c r="AH15" s="11">
        <v>3.9453151379407649</v>
      </c>
      <c r="AI15" s="11">
        <v>1.9669556493832898</v>
      </c>
      <c r="AJ15" s="11">
        <v>0.83693695693026504</v>
      </c>
      <c r="AK15" s="11">
        <f t="shared" si="6"/>
        <v>6.7492077442543197</v>
      </c>
      <c r="AL15" s="11"/>
      <c r="AM15" s="11">
        <v>3.2522881780060797</v>
      </c>
      <c r="AN15" s="11">
        <v>1.6236545412928021</v>
      </c>
      <c r="AO15" s="11">
        <v>1.6346541796434773</v>
      </c>
      <c r="AP15" s="11">
        <f t="shared" si="7"/>
        <v>6.5105968989423593</v>
      </c>
      <c r="AQ15" s="11"/>
      <c r="AR15" s="11">
        <v>3.8702927302332735</v>
      </c>
      <c r="AS15" s="11">
        <v>3.436741891563651</v>
      </c>
      <c r="AT15" s="11">
        <v>2.3451443108923349</v>
      </c>
      <c r="AU15" s="11">
        <f t="shared" si="8"/>
        <v>9.6521789326892602</v>
      </c>
    </row>
    <row r="16" spans="1:47" x14ac:dyDescent="0.2">
      <c r="A16" t="str">
        <f>name!E12</f>
        <v>Elementary occupations</v>
      </c>
      <c r="B16" s="11">
        <v>39.782169954182507</v>
      </c>
      <c r="C16" s="11">
        <v>49.847052671082459</v>
      </c>
      <c r="D16" s="11">
        <v>8.1958680855115755</v>
      </c>
      <c r="E16" s="11">
        <f t="shared" si="0"/>
        <v>97.825090710776536</v>
      </c>
      <c r="F16" s="11"/>
      <c r="G16" s="11">
        <v>32.599219690821691</v>
      </c>
      <c r="H16" s="11">
        <v>48.788569285639184</v>
      </c>
      <c r="I16" s="11">
        <v>8.0936982634891557</v>
      </c>
      <c r="J16" s="11">
        <f t="shared" si="1"/>
        <v>89.481487239950042</v>
      </c>
      <c r="K16" s="11"/>
      <c r="L16" s="11">
        <v>32.535336735283281</v>
      </c>
      <c r="M16" s="11">
        <v>45.714834401331721</v>
      </c>
      <c r="N16" s="11">
        <v>11.702516308891251</v>
      </c>
      <c r="O16" s="11">
        <f t="shared" si="2"/>
        <v>89.952687445506243</v>
      </c>
      <c r="Q16" s="10" t="str">
        <f>name!E12</f>
        <v>Elementary occupations</v>
      </c>
      <c r="R16" s="11">
        <v>28.105859509533111</v>
      </c>
      <c r="S16" s="11">
        <v>20.377869450481846</v>
      </c>
      <c r="T16" s="11">
        <v>4.1132019580365835</v>
      </c>
      <c r="U16" s="11">
        <f t="shared" si="3"/>
        <v>52.596930918051541</v>
      </c>
      <c r="V16" s="11"/>
      <c r="W16" s="11">
        <v>22.551863209719201</v>
      </c>
      <c r="X16" s="11">
        <v>20.124406546689787</v>
      </c>
      <c r="Y16" s="11">
        <v>3.9228011656170292</v>
      </c>
      <c r="Z16" s="11">
        <f t="shared" si="4"/>
        <v>46.599070922026016</v>
      </c>
      <c r="AA16" s="11"/>
      <c r="AB16" s="11">
        <v>20.069279808715585</v>
      </c>
      <c r="AC16" s="11">
        <v>20.708803126789629</v>
      </c>
      <c r="AD16" s="11">
        <v>5.6193389733530204</v>
      </c>
      <c r="AE16" s="11">
        <f t="shared" si="5"/>
        <v>46.397421908858234</v>
      </c>
      <c r="AG16" s="10" t="str">
        <f>name!E12</f>
        <v>Elementary occupations</v>
      </c>
      <c r="AH16" s="11">
        <v>11.676310444649397</v>
      </c>
      <c r="AI16" s="11">
        <v>29.469183220600637</v>
      </c>
      <c r="AJ16" s="11">
        <v>4.0826661274749894</v>
      </c>
      <c r="AK16" s="11">
        <f t="shared" si="6"/>
        <v>45.228159792725023</v>
      </c>
      <c r="AL16" s="11"/>
      <c r="AM16" s="11">
        <v>10.047356481102499</v>
      </c>
      <c r="AN16" s="11">
        <v>28.664162738949429</v>
      </c>
      <c r="AO16" s="11">
        <v>4.1708970978721256</v>
      </c>
      <c r="AP16" s="11">
        <f t="shared" si="7"/>
        <v>42.882416317924054</v>
      </c>
      <c r="AQ16" s="11"/>
      <c r="AR16" s="11">
        <v>12.466056926567706</v>
      </c>
      <c r="AS16" s="11">
        <v>25.006031274542092</v>
      </c>
      <c r="AT16" s="11">
        <v>6.0831773355382293</v>
      </c>
      <c r="AU16" s="11">
        <f t="shared" si="8"/>
        <v>43.555265536648029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463.79964804104492</v>
      </c>
      <c r="C18" s="34">
        <f t="shared" ref="C18:D18" si="9">SUM(C8:C16)</f>
        <v>260.38666673585658</v>
      </c>
      <c r="D18" s="34">
        <f t="shared" si="9"/>
        <v>140.13768522309826</v>
      </c>
      <c r="E18" s="34">
        <f t="shared" si="0"/>
        <v>864.32399999999984</v>
      </c>
      <c r="F18" s="34"/>
      <c r="G18" s="34">
        <f>SUM(G8:G16)</f>
        <v>474.06642846926025</v>
      </c>
      <c r="H18" s="34">
        <f t="shared" ref="H18:I18" si="10">SUM(H8:H16)</f>
        <v>263.88960601935713</v>
      </c>
      <c r="I18" s="34">
        <f t="shared" si="10"/>
        <v>135.25096551138233</v>
      </c>
      <c r="J18" s="34">
        <f t="shared" ref="J18" si="11">SUM(G18:I18)</f>
        <v>873.20699999999977</v>
      </c>
      <c r="K18" s="34"/>
      <c r="L18" s="34">
        <f>SUM(L8:L16)</f>
        <v>517.91127651328839</v>
      </c>
      <c r="M18" s="34">
        <f t="shared" ref="M18:N18" si="12">SUM(M8:M16)</f>
        <v>287.8779260279203</v>
      </c>
      <c r="N18" s="34">
        <f t="shared" si="12"/>
        <v>156.333797458791</v>
      </c>
      <c r="O18" s="34">
        <f>SUM(L18:N18)</f>
        <v>962.12299999999959</v>
      </c>
      <c r="Q18" s="231" t="str">
        <f>name!E3</f>
        <v>All occupations</v>
      </c>
      <c r="R18" s="34">
        <f>SUM(R8:R16)</f>
        <v>294.89824545639772</v>
      </c>
      <c r="S18" s="34">
        <f t="shared" ref="S18:T18" si="13">SUM(S8:S16)</f>
        <v>65.89729606917895</v>
      </c>
      <c r="T18" s="34">
        <f t="shared" si="13"/>
        <v>89.571208085963534</v>
      </c>
      <c r="U18" s="34">
        <f t="shared" ref="U18" si="14">SUM(R18:T18)</f>
        <v>450.36674961154017</v>
      </c>
      <c r="V18" s="34"/>
      <c r="W18" s="34">
        <f>SUM(W8:W16)</f>
        <v>293.46133929520613</v>
      </c>
      <c r="X18" s="34">
        <f t="shared" ref="X18:Y18" si="15">SUM(X8:X16)</f>
        <v>72.266721385769713</v>
      </c>
      <c r="Y18" s="34">
        <f t="shared" si="15"/>
        <v>76.228098388638088</v>
      </c>
      <c r="Z18" s="34">
        <f t="shared" ref="Z18" si="16">SUM(W18:Y18)</f>
        <v>441.95615906961393</v>
      </c>
      <c r="AA18" s="34"/>
      <c r="AB18" s="34">
        <f>SUM(AB8:AB16)</f>
        <v>309.62329549480239</v>
      </c>
      <c r="AC18" s="34">
        <f t="shared" ref="AC18:AD18" si="17">SUM(AC8:AC16)</f>
        <v>82.925684077674887</v>
      </c>
      <c r="AD18" s="34">
        <f t="shared" si="17"/>
        <v>87.254178408252756</v>
      </c>
      <c r="AE18" s="34">
        <f t="shared" ref="AE18" si="18">SUM(AB18:AD18)</f>
        <v>479.80315798073002</v>
      </c>
      <c r="AG18" s="231" t="str">
        <f>name!E3</f>
        <v>All occupations</v>
      </c>
      <c r="AH18" s="34">
        <f>SUM(AH8:AH16)</f>
        <v>168.90140258464717</v>
      </c>
      <c r="AI18" s="34">
        <f t="shared" ref="AI18:AJ18" si="19">SUM(AI8:AI16)</f>
        <v>194.48937066667762</v>
      </c>
      <c r="AJ18" s="34">
        <f t="shared" si="19"/>
        <v>50.566477137134719</v>
      </c>
      <c r="AK18" s="34">
        <f t="shared" si="6"/>
        <v>413.9572503884595</v>
      </c>
      <c r="AL18" s="34"/>
      <c r="AM18" s="34">
        <f>SUM(AM8:AM16)</f>
        <v>180.60508917405417</v>
      </c>
      <c r="AN18" s="34">
        <f t="shared" ref="AN18:AO18" si="20">SUM(AN8:AN16)</f>
        <v>191.62288463358749</v>
      </c>
      <c r="AO18" s="34">
        <f t="shared" si="20"/>
        <v>59.02286712274428</v>
      </c>
      <c r="AP18" s="34">
        <f t="shared" si="7"/>
        <v>431.25084093038595</v>
      </c>
      <c r="AQ18" s="34"/>
      <c r="AR18" s="34">
        <f>SUM(AR8:AR16)</f>
        <v>208.28798101848605</v>
      </c>
      <c r="AS18" s="34">
        <f t="shared" ref="AS18:AT18" si="21">SUM(AS8:AS16)</f>
        <v>204.95224195024551</v>
      </c>
      <c r="AT18" s="34">
        <f t="shared" si="21"/>
        <v>69.079619050538241</v>
      </c>
      <c r="AU18" s="34">
        <f t="shared" si="8"/>
        <v>482.3198420192698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11.932051772717751</v>
      </c>
      <c r="C26" s="18">
        <f t="shared" ref="C26:O26" si="22">C8/C$18*100</f>
        <v>3.1402107745063157</v>
      </c>
      <c r="D26" s="18">
        <f t="shared" si="22"/>
        <v>14.522716399390529</v>
      </c>
      <c r="E26" s="18">
        <f t="shared" si="22"/>
        <v>9.7034564450111986</v>
      </c>
      <c r="F26" s="18"/>
      <c r="G26" s="18">
        <f t="shared" si="22"/>
        <v>13.189564387945801</v>
      </c>
      <c r="H26" s="18">
        <f t="shared" si="22"/>
        <v>4.6440181955248248</v>
      </c>
      <c r="I26" s="18">
        <f t="shared" si="22"/>
        <v>17.115309424912127</v>
      </c>
      <c r="J26" s="18">
        <f t="shared" si="22"/>
        <v>11.215095549128685</v>
      </c>
      <c r="K26" s="18"/>
      <c r="L26" s="18">
        <f t="shared" si="22"/>
        <v>13.918231299526084</v>
      </c>
      <c r="M26" s="18">
        <f t="shared" si="22"/>
        <v>5.5815890119967593</v>
      </c>
      <c r="N26" s="18">
        <f t="shared" si="22"/>
        <v>17.147580274678699</v>
      </c>
      <c r="O26" s="18">
        <f t="shared" si="22"/>
        <v>11.948546650925712</v>
      </c>
      <c r="Q26" t="str">
        <f>$A$8</f>
        <v>Managers, directors and senior officials</v>
      </c>
      <c r="R26" s="18">
        <f>R8/R$18*100</f>
        <v>14.185979397829717</v>
      </c>
      <c r="S26" s="18">
        <f t="shared" ref="S26:U26" si="23">S8/S$18*100</f>
        <v>4.3449832451296846</v>
      </c>
      <c r="T26" s="18">
        <f t="shared" si="23"/>
        <v>13.571847892428337</v>
      </c>
      <c r="U26" s="18">
        <f t="shared" si="23"/>
        <v>12.6239112865418</v>
      </c>
      <c r="V26" s="18"/>
      <c r="W26" s="18">
        <f t="shared" ref="W26:Z26" si="24">W8/W$18*100</f>
        <v>15.719641258547231</v>
      </c>
      <c r="X26" s="18">
        <f t="shared" si="24"/>
        <v>6.1532389109523074</v>
      </c>
      <c r="Y26" s="18">
        <f t="shared" si="24"/>
        <v>15.696184682390463</v>
      </c>
      <c r="Z26" s="18">
        <f t="shared" si="24"/>
        <v>14.15133958633594</v>
      </c>
      <c r="AA26" s="18"/>
      <c r="AB26" s="18">
        <f t="shared" ref="AB26:AE26" si="25">AB8/AB$18*100</f>
        <v>16.309101052320766</v>
      </c>
      <c r="AC26" s="18">
        <f t="shared" si="25"/>
        <v>7.6532617557681561</v>
      </c>
      <c r="AD26" s="18">
        <f t="shared" si="25"/>
        <v>16.907458177570334</v>
      </c>
      <c r="AE26" s="18">
        <f t="shared" si="25"/>
        <v>14.921902522040561</v>
      </c>
      <c r="AG26" t="str">
        <f>$A$8</f>
        <v>Managers, directors and senior officials</v>
      </c>
      <c r="AH26" s="18">
        <f>AH8/AH$18*100</f>
        <v>7.9967422260837973</v>
      </c>
      <c r="AI26" s="18">
        <f t="shared" ref="AI26:AK26" si="26">AI8/AI$18*100</f>
        <v>2.7320072417347121</v>
      </c>
      <c r="AJ26" s="18">
        <f t="shared" si="26"/>
        <v>16.207042572015137</v>
      </c>
      <c r="AK26" s="18">
        <f t="shared" si="26"/>
        <v>6.5261337791244154</v>
      </c>
      <c r="AL26" s="18"/>
      <c r="AM26" s="18">
        <f t="shared" ref="AM26:AP26" si="27">AM8/AM$18*100</f>
        <v>9.0784966967636649</v>
      </c>
      <c r="AN26" s="18">
        <f t="shared" si="27"/>
        <v>4.0748459217644033</v>
      </c>
      <c r="AO26" s="18">
        <f t="shared" si="27"/>
        <v>18.948110604728193</v>
      </c>
      <c r="AP26" s="18">
        <f t="shared" si="27"/>
        <v>8.2059625490039263</v>
      </c>
      <c r="AQ26" s="18"/>
      <c r="AR26" s="18">
        <f t="shared" ref="AR26:AU26" si="28">AR8/AR$18*100</f>
        <v>10.364166545816479</v>
      </c>
      <c r="AS26" s="18">
        <f t="shared" si="28"/>
        <v>4.743369933114848</v>
      </c>
      <c r="AT26" s="18">
        <f t="shared" si="28"/>
        <v>17.450877493001961</v>
      </c>
      <c r="AU26" s="18">
        <f t="shared" si="28"/>
        <v>8.990705375334036</v>
      </c>
    </row>
    <row r="27" spans="1:47" x14ac:dyDescent="0.2">
      <c r="A27" t="str">
        <f>$A$9</f>
        <v>Professional occupations</v>
      </c>
      <c r="B27" s="18">
        <f t="shared" ref="B27:B34" si="29">B9/B$18*100</f>
        <v>23.023863452029612</v>
      </c>
      <c r="C27" s="18">
        <f t="shared" ref="C27:O27" si="30">C9/C$18*100</f>
        <v>14.452270264222669</v>
      </c>
      <c r="D27" s="18">
        <f t="shared" si="30"/>
        <v>17.525850448470536</v>
      </c>
      <c r="E27" s="18">
        <f t="shared" si="30"/>
        <v>19.550157533376314</v>
      </c>
      <c r="F27" s="18"/>
      <c r="G27" s="18">
        <f t="shared" si="30"/>
        <v>26.444866134718083</v>
      </c>
      <c r="H27" s="18">
        <f t="shared" si="30"/>
        <v>16.619015747712925</v>
      </c>
      <c r="I27" s="18">
        <f t="shared" si="30"/>
        <v>16.760276815577136</v>
      </c>
      <c r="J27" s="18">
        <f t="shared" si="30"/>
        <v>21.975376261839173</v>
      </c>
      <c r="K27" s="18"/>
      <c r="L27" s="18">
        <f t="shared" si="30"/>
        <v>30.172640398339418</v>
      </c>
      <c r="M27" s="18">
        <f t="shared" si="30"/>
        <v>19.929624661074723</v>
      </c>
      <c r="N27" s="18">
        <f t="shared" si="30"/>
        <v>15.065026972545622</v>
      </c>
      <c r="O27" s="18">
        <f t="shared" si="30"/>
        <v>24.653004443156068</v>
      </c>
      <c r="Q27" t="str">
        <f>$A$9</f>
        <v>Professional occupations</v>
      </c>
      <c r="R27" s="18">
        <f t="shared" ref="R27:U27" si="31">R9/R$18*100</f>
        <v>22.220462634833382</v>
      </c>
      <c r="S27" s="18">
        <f t="shared" si="31"/>
        <v>10.115202641049818</v>
      </c>
      <c r="T27" s="18">
        <f t="shared" si="31"/>
        <v>16.8448824957391</v>
      </c>
      <c r="U27" s="18">
        <f t="shared" si="31"/>
        <v>19.380108389921446</v>
      </c>
      <c r="V27" s="18"/>
      <c r="W27" s="18">
        <f t="shared" ref="W27:Z27" si="32">W9/W$18*100</f>
        <v>25.634951244034955</v>
      </c>
      <c r="X27" s="18">
        <f t="shared" si="32"/>
        <v>12.75622486463871</v>
      </c>
      <c r="Y27" s="18">
        <f t="shared" si="32"/>
        <v>14.76142100163846</v>
      </c>
      <c r="Z27" s="18">
        <f t="shared" si="32"/>
        <v>21.65362452620667</v>
      </c>
      <c r="AA27" s="18"/>
      <c r="AB27" s="18">
        <f t="shared" ref="AB27:AE27" si="33">AB9/AB$18*100</f>
        <v>29.592884243517929</v>
      </c>
      <c r="AC27" s="18">
        <f t="shared" si="33"/>
        <v>15.819772348803248</v>
      </c>
      <c r="AD27" s="18">
        <f t="shared" si="33"/>
        <v>12.304885066105662</v>
      </c>
      <c r="AE27" s="18">
        <f t="shared" si="33"/>
        <v>24.068546093159853</v>
      </c>
      <c r="AG27" t="str">
        <f>$A$9</f>
        <v>Professional occupations</v>
      </c>
      <c r="AH27" s="18">
        <f t="shared" ref="AH27:AK27" si="34">AH9/AH$18*100</f>
        <v>24.426584138559541</v>
      </c>
      <c r="AI27" s="18">
        <f>AI9/AI$18*100</f>
        <v>15.921764603458749</v>
      </c>
      <c r="AJ27" s="18">
        <f t="shared" si="34"/>
        <v>18.732086786204015</v>
      </c>
      <c r="AK27" s="18">
        <f t="shared" si="34"/>
        <v>19.735163303755098</v>
      </c>
      <c r="AL27" s="18"/>
      <c r="AM27" s="18">
        <f t="shared" ref="AM27:AP27" si="35">AM9/AM$18*100</f>
        <v>27.760879485293966</v>
      </c>
      <c r="AN27" s="18">
        <f t="shared" si="35"/>
        <v>18.075789728818553</v>
      </c>
      <c r="AO27" s="18">
        <f t="shared" si="35"/>
        <v>19.341801317474861</v>
      </c>
      <c r="AP27" s="18">
        <f t="shared" si="35"/>
        <v>22.305115123211223</v>
      </c>
      <c r="AQ27" s="18"/>
      <c r="AR27" s="18">
        <f t="shared" ref="AR27:AU27" si="36">AR9/AR$18*100</f>
        <v>31.034456862071391</v>
      </c>
      <c r="AS27" s="18">
        <f t="shared" si="36"/>
        <v>21.592511152143508</v>
      </c>
      <c r="AT27" s="18">
        <f t="shared" si="36"/>
        <v>18.551350690694896</v>
      </c>
      <c r="AU27" s="18">
        <f t="shared" si="36"/>
        <v>25.234413163275011</v>
      </c>
    </row>
    <row r="28" spans="1:47" x14ac:dyDescent="0.2">
      <c r="A28" t="str">
        <f>$A$10</f>
        <v>Associate professional occupations</v>
      </c>
      <c r="B28" s="18">
        <f t="shared" si="29"/>
        <v>12.795627201968268</v>
      </c>
      <c r="C28" s="18">
        <f t="shared" ref="C28:O28" si="37">C10/C$18*100</f>
        <v>8.192652338736913</v>
      </c>
      <c r="D28" s="18">
        <f t="shared" si="37"/>
        <v>13.908834208647432</v>
      </c>
      <c r="E28" s="18">
        <f t="shared" si="37"/>
        <v>11.589423245332101</v>
      </c>
      <c r="F28" s="18"/>
      <c r="G28" s="18">
        <f t="shared" si="37"/>
        <v>14.342447281706402</v>
      </c>
      <c r="H28" s="18">
        <f t="shared" si="37"/>
        <v>9.1437472298298079</v>
      </c>
      <c r="I28" s="18">
        <f t="shared" si="37"/>
        <v>13.107102806053705</v>
      </c>
      <c r="J28" s="18">
        <f t="shared" si="37"/>
        <v>12.580019310362028</v>
      </c>
      <c r="K28" s="18"/>
      <c r="L28" s="18">
        <f t="shared" si="37"/>
        <v>13.882009257723505</v>
      </c>
      <c r="M28" s="18">
        <f t="shared" si="37"/>
        <v>9.6460161229102592</v>
      </c>
      <c r="N28" s="18">
        <f t="shared" si="37"/>
        <v>13.029251289224181</v>
      </c>
      <c r="O28" s="18">
        <f t="shared" si="37"/>
        <v>12.475989642926551</v>
      </c>
      <c r="Q28" t="str">
        <f>$A$10</f>
        <v>Associate professional occupations</v>
      </c>
      <c r="R28" s="18">
        <f t="shared" ref="R28:U28" si="38">R10/R$18*100</f>
        <v>12.829222796842551</v>
      </c>
      <c r="S28" s="18">
        <f t="shared" si="38"/>
        <v>6.7565467906459871</v>
      </c>
      <c r="T28" s="18">
        <f t="shared" si="38"/>
        <v>11.007011806774008</v>
      </c>
      <c r="U28" s="18">
        <f t="shared" si="38"/>
        <v>11.578263286695673</v>
      </c>
      <c r="V28" s="18"/>
      <c r="W28" s="18">
        <f t="shared" ref="W28:Z28" si="39">W10/W$18*100</f>
        <v>14.2308827476168</v>
      </c>
      <c r="X28" s="18">
        <f t="shared" si="39"/>
        <v>8.307807207343334</v>
      </c>
      <c r="Y28" s="18">
        <f t="shared" si="39"/>
        <v>9.7904041623271585</v>
      </c>
      <c r="Z28" s="18">
        <f t="shared" si="39"/>
        <v>12.496478842212303</v>
      </c>
      <c r="AA28" s="18"/>
      <c r="AB28" s="18">
        <f t="shared" ref="AB28:AE28" si="40">AB10/AB$18*100</f>
        <v>13.108472644183887</v>
      </c>
      <c r="AC28" s="18">
        <f t="shared" si="40"/>
        <v>7.1270944463376065</v>
      </c>
      <c r="AD28" s="18">
        <f t="shared" si="40"/>
        <v>9.5643288906845481</v>
      </c>
      <c r="AE28" s="18">
        <f t="shared" si="40"/>
        <v>11.430177666833281</v>
      </c>
      <c r="AG28" t="str">
        <f>$A$10</f>
        <v>Associate professional occupations</v>
      </c>
      <c r="AH28" s="18">
        <f t="shared" ref="AH28:AK28" si="41">AH10/AH$18*100</f>
        <v>12.736970010068868</v>
      </c>
      <c r="AI28" s="18">
        <f t="shared" si="41"/>
        <v>8.6792366295120011</v>
      </c>
      <c r="AJ28" s="18">
        <f t="shared" si="41"/>
        <v>19.048993320025133</v>
      </c>
      <c r="AK28" s="18">
        <f t="shared" si="41"/>
        <v>11.601564775145087</v>
      </c>
      <c r="AL28" s="18"/>
      <c r="AM28" s="18">
        <f t="shared" ref="AM28:AP28" si="42">AM10/AM$18*100</f>
        <v>14.523726102483298</v>
      </c>
      <c r="AN28" s="18">
        <f t="shared" si="42"/>
        <v>9.4590052159297322</v>
      </c>
      <c r="AO28" s="18">
        <f t="shared" si="42"/>
        <v>17.390622785075941</v>
      </c>
      <c r="AP28" s="18">
        <f t="shared" si="42"/>
        <v>12.66563357687725</v>
      </c>
      <c r="AQ28" s="18"/>
      <c r="AR28" s="18">
        <f t="shared" ref="AR28:AU28" si="43">AR10/AR$18*100</f>
        <v>15.031883361351058</v>
      </c>
      <c r="AS28" s="18">
        <f t="shared" si="43"/>
        <v>10.665196499666411</v>
      </c>
      <c r="AT28" s="18">
        <f t="shared" si="43"/>
        <v>17.405780304413824</v>
      </c>
      <c r="AU28" s="18">
        <f t="shared" si="43"/>
        <v>13.516344704171507</v>
      </c>
    </row>
    <row r="29" spans="1:47" x14ac:dyDescent="0.2">
      <c r="A29" t="str">
        <f>$A$11</f>
        <v>Administrative and secretarial occupations</v>
      </c>
      <c r="B29" s="18">
        <f t="shared" si="29"/>
        <v>9.6226651101650429</v>
      </c>
      <c r="C29" s="18">
        <f t="shared" ref="C29:O29" si="44">C11/C$18*100</f>
        <v>14.1211902717263</v>
      </c>
      <c r="D29" s="18">
        <f t="shared" si="44"/>
        <v>3.6526689396897445</v>
      </c>
      <c r="E29" s="18">
        <f t="shared" si="44"/>
        <v>10.009944102678435</v>
      </c>
      <c r="F29" s="18"/>
      <c r="G29" s="18">
        <f t="shared" si="44"/>
        <v>9.5885752027912705</v>
      </c>
      <c r="H29" s="18">
        <f t="shared" si="44"/>
        <v>13.075870062142192</v>
      </c>
      <c r="I29" s="18">
        <f t="shared" si="44"/>
        <v>4.0792768470715322</v>
      </c>
      <c r="J29" s="18">
        <f t="shared" si="44"/>
        <v>9.7891266695180352</v>
      </c>
      <c r="K29" s="18"/>
      <c r="L29" s="18">
        <f t="shared" si="44"/>
        <v>7.6408830530905316</v>
      </c>
      <c r="M29" s="18">
        <f t="shared" si="44"/>
        <v>10.206590271971987</v>
      </c>
      <c r="N29" s="18">
        <f t="shared" si="44"/>
        <v>4.3974275069123685</v>
      </c>
      <c r="O29" s="18">
        <f t="shared" si="44"/>
        <v>7.8815474489563897</v>
      </c>
      <c r="Q29" t="str">
        <f>$A$11</f>
        <v>Administrative and secretarial occupations</v>
      </c>
      <c r="R29" s="18">
        <f t="shared" ref="R29:U29" si="45">R11/R$18*100</f>
        <v>5.1223968626518062</v>
      </c>
      <c r="S29" s="18">
        <f t="shared" si="45"/>
        <v>5.5772153887740918</v>
      </c>
      <c r="T29" s="18">
        <f t="shared" si="45"/>
        <v>1.3693745818757339</v>
      </c>
      <c r="U29" s="18">
        <f t="shared" si="45"/>
        <v>4.4425255603118226</v>
      </c>
      <c r="V29" s="18"/>
      <c r="W29" s="18">
        <f t="shared" ref="W29:Z29" si="46">W11/W$18*100</f>
        <v>5.5376140972889498</v>
      </c>
      <c r="X29" s="18">
        <f t="shared" si="46"/>
        <v>5.3929439757431954</v>
      </c>
      <c r="Y29" s="18">
        <f t="shared" si="46"/>
        <v>1.1188441027028289</v>
      </c>
      <c r="Z29" s="18">
        <f t="shared" si="46"/>
        <v>4.7518138269595065</v>
      </c>
      <c r="AA29" s="18"/>
      <c r="AB29" s="18">
        <f t="shared" ref="AB29:AE29" si="47">AB11/AB$18*100</f>
        <v>5.567638295870629</v>
      </c>
      <c r="AC29" s="18">
        <f t="shared" si="47"/>
        <v>4.084914569258328</v>
      </c>
      <c r="AD29" s="18">
        <f t="shared" si="47"/>
        <v>1.39822955553162</v>
      </c>
      <c r="AE29" s="18">
        <f t="shared" si="47"/>
        <v>4.5531509893207591</v>
      </c>
      <c r="AG29" t="str">
        <f>$A$11</f>
        <v>Administrative and secretarial occupations</v>
      </c>
      <c r="AH29" s="18">
        <f t="shared" ref="AH29:AK29" si="48">AH11/AH$18*100</f>
        <v>17.480037458566265</v>
      </c>
      <c r="AI29" s="18">
        <f t="shared" si="48"/>
        <v>17.016077743157641</v>
      </c>
      <c r="AJ29" s="18">
        <f t="shared" si="48"/>
        <v>7.6971949898359799</v>
      </c>
      <c r="AK29" s="18">
        <f t="shared" si="48"/>
        <v>16.067043453637346</v>
      </c>
      <c r="AL29" s="18"/>
      <c r="AM29" s="18">
        <f t="shared" ref="AM29:AP29" si="49">AM11/AM$18*100</f>
        <v>16.170895096932345</v>
      </c>
      <c r="AN29" s="18">
        <f t="shared" si="49"/>
        <v>15.973331291655162</v>
      </c>
      <c r="AO29" s="18">
        <f t="shared" si="49"/>
        <v>7.9026790217131406</v>
      </c>
      <c r="AP29" s="18">
        <f t="shared" si="49"/>
        <v>14.951485150086372</v>
      </c>
      <c r="AQ29" s="18"/>
      <c r="AR29" s="18">
        <f t="shared" ref="AR29:AU29" si="50">AR11/AR$18*100</f>
        <v>10.72279335323778</v>
      </c>
      <c r="AS29" s="18">
        <f t="shared" si="50"/>
        <v>12.683480207493874</v>
      </c>
      <c r="AT29" s="18">
        <f t="shared" si="50"/>
        <v>8.1857019173428771</v>
      </c>
      <c r="AU29" s="18">
        <f t="shared" si="50"/>
        <v>11.192576756104931</v>
      </c>
    </row>
    <row r="30" spans="1:47" x14ac:dyDescent="0.2">
      <c r="A30" t="str">
        <f>$A$12</f>
        <v>Skilled trades occupations</v>
      </c>
      <c r="B30" s="18">
        <f t="shared" si="29"/>
        <v>12.412486075732602</v>
      </c>
      <c r="C30" s="18">
        <f t="shared" ref="C30:O30" si="51">C12/C$18*100</f>
        <v>3.3533292001241075</v>
      </c>
      <c r="D30" s="18">
        <f t="shared" si="51"/>
        <v>28.217748024424772</v>
      </c>
      <c r="E30" s="18">
        <f t="shared" si="51"/>
        <v>12.245915624787729</v>
      </c>
      <c r="F30" s="18"/>
      <c r="G30" s="18">
        <f t="shared" si="51"/>
        <v>10.136793181570397</v>
      </c>
      <c r="H30" s="18">
        <f t="shared" si="51"/>
        <v>2.9983305508229088</v>
      </c>
      <c r="I30" s="18">
        <f t="shared" si="51"/>
        <v>26.160613747280557</v>
      </c>
      <c r="J30" s="18">
        <f t="shared" si="51"/>
        <v>10.461425383879341</v>
      </c>
      <c r="K30" s="18"/>
      <c r="L30" s="18">
        <f t="shared" si="51"/>
        <v>8.5568420799240297</v>
      </c>
      <c r="M30" s="18">
        <f t="shared" si="51"/>
        <v>3.3329026857804518</v>
      </c>
      <c r="N30" s="18">
        <f t="shared" si="51"/>
        <v>25.529165754248179</v>
      </c>
      <c r="O30" s="18">
        <f t="shared" si="51"/>
        <v>9.751586383121472</v>
      </c>
      <c r="Q30" t="str">
        <f>$A$12</f>
        <v>Skilled trades occupations</v>
      </c>
      <c r="R30" s="18">
        <f t="shared" ref="R30:U30" si="52">R12/R$18*100</f>
        <v>18.096577710859492</v>
      </c>
      <c r="S30" s="18">
        <f t="shared" si="52"/>
        <v>8.4666925112281319</v>
      </c>
      <c r="T30" s="18">
        <f t="shared" si="52"/>
        <v>41.169834429100497</v>
      </c>
      <c r="U30" s="18">
        <f t="shared" si="52"/>
        <v>21.276466288009939</v>
      </c>
      <c r="V30" s="18"/>
      <c r="W30" s="18">
        <f t="shared" ref="W30:Z30" si="53">W12/W$18*100</f>
        <v>14.95414991552417</v>
      </c>
      <c r="X30" s="18">
        <f t="shared" si="53"/>
        <v>6.7733495063222824</v>
      </c>
      <c r="Y30" s="18">
        <f t="shared" si="53"/>
        <v>41.081989216247678</v>
      </c>
      <c r="Z30" s="18">
        <f t="shared" si="53"/>
        <v>18.122961690795979</v>
      </c>
      <c r="AA30" s="18"/>
      <c r="AB30" s="18">
        <f t="shared" ref="AB30:AE30" si="54">AB12/AB$18*100</f>
        <v>12.448850546283769</v>
      </c>
      <c r="AC30" s="18">
        <f t="shared" si="54"/>
        <v>7.17602740308915</v>
      </c>
      <c r="AD30" s="18">
        <f t="shared" si="54"/>
        <v>40.422668394303777</v>
      </c>
      <c r="AE30" s="18">
        <f t="shared" si="54"/>
        <v>16.624688061679116</v>
      </c>
      <c r="AG30" t="str">
        <f>$A$12</f>
        <v>Skilled trades occupations</v>
      </c>
      <c r="AH30" s="18">
        <f t="shared" ref="AH30:AK30" si="55">AH12/AH$18*100</f>
        <v>2.4881833490442031</v>
      </c>
      <c r="AI30" s="18">
        <f t="shared" si="55"/>
        <v>1.620808729385441</v>
      </c>
      <c r="AJ30" s="18">
        <f t="shared" si="55"/>
        <v>5.274998357400464</v>
      </c>
      <c r="AK30" s="18">
        <f t="shared" si="55"/>
        <v>2.4210852936818537</v>
      </c>
      <c r="AL30" s="18"/>
      <c r="AM30" s="18">
        <f t="shared" ref="AM30:AP30" si="56">AM12/AM$18*100</f>
        <v>2.3091734534993575</v>
      </c>
      <c r="AN30" s="18">
        <f t="shared" si="56"/>
        <v>1.574657988932797</v>
      </c>
      <c r="AO30" s="18">
        <f t="shared" si="56"/>
        <v>6.8896407703691613</v>
      </c>
      <c r="AP30" s="18">
        <f t="shared" si="56"/>
        <v>2.6097000365799836</v>
      </c>
      <c r="AQ30" s="18"/>
      <c r="AR30" s="18">
        <f t="shared" ref="AR30:AU30" si="57">AR12/AR$18*100</f>
        <v>2.7713114815885413</v>
      </c>
      <c r="AS30" s="18">
        <f t="shared" si="57"/>
        <v>1.7779367915502653</v>
      </c>
      <c r="AT30" s="18">
        <f t="shared" si="57"/>
        <v>6.717244751492311</v>
      </c>
      <c r="AU30" s="18">
        <f t="shared" si="57"/>
        <v>2.9143476813330791</v>
      </c>
    </row>
    <row r="31" spans="1:47" x14ac:dyDescent="0.2">
      <c r="A31" t="str">
        <f>$A$13</f>
        <v>Caring, leisure and other service occupations</v>
      </c>
      <c r="B31" s="18">
        <f t="shared" si="29"/>
        <v>7.9672754581566831</v>
      </c>
      <c r="C31" s="18">
        <f t="shared" ref="C31:O31" si="58">C13/C$18*100</f>
        <v>17.351950759973089</v>
      </c>
      <c r="D31" s="18">
        <f t="shared" si="58"/>
        <v>7.6613741051371598</v>
      </c>
      <c r="E31" s="18">
        <f t="shared" si="58"/>
        <v>10.744909785931364</v>
      </c>
      <c r="F31" s="18"/>
      <c r="G31" s="18">
        <f t="shared" si="58"/>
        <v>7.2604262426113451</v>
      </c>
      <c r="H31" s="18">
        <f t="shared" si="58"/>
        <v>15.303090330744126</v>
      </c>
      <c r="I31" s="18">
        <f t="shared" si="58"/>
        <v>8.2720316764149668</v>
      </c>
      <c r="J31" s="18">
        <f t="shared" si="58"/>
        <v>9.8476662317569819</v>
      </c>
      <c r="K31" s="18"/>
      <c r="L31" s="18">
        <f t="shared" si="58"/>
        <v>8.3070244968816915</v>
      </c>
      <c r="M31" s="18">
        <f t="shared" si="58"/>
        <v>15.841423862941426</v>
      </c>
      <c r="N31" s="18">
        <f t="shared" si="58"/>
        <v>9.2483778498848199</v>
      </c>
      <c r="O31" s="18">
        <f t="shared" si="58"/>
        <v>10.71435974174425</v>
      </c>
      <c r="Q31" t="str">
        <f>$A$13</f>
        <v>Caring, leisure and other service occupations</v>
      </c>
      <c r="R31" s="18">
        <f t="shared" ref="R31:U31" si="59">R13/R$18*100</f>
        <v>2.5054921529969723</v>
      </c>
      <c r="S31" s="18">
        <f t="shared" si="59"/>
        <v>5.7006947464536619</v>
      </c>
      <c r="T31" s="18">
        <f t="shared" si="59"/>
        <v>1.9259053793642875</v>
      </c>
      <c r="U31" s="18">
        <f t="shared" si="59"/>
        <v>2.8577404571489393</v>
      </c>
      <c r="V31" s="18"/>
      <c r="W31" s="18">
        <f t="shared" ref="W31:Z31" si="60">W13/W$18*100</f>
        <v>2.4427345277446442</v>
      </c>
      <c r="X31" s="18">
        <f t="shared" si="60"/>
        <v>5.5549224312694889</v>
      </c>
      <c r="Y31" s="18">
        <f t="shared" si="60"/>
        <v>2.3504670421725558</v>
      </c>
      <c r="Z31" s="18">
        <f t="shared" si="60"/>
        <v>2.9357115723786422</v>
      </c>
      <c r="AA31" s="18"/>
      <c r="AB31" s="18">
        <f t="shared" ref="AB31:AE31" si="61">AB13/AB$18*100</f>
        <v>2.9989513524514639</v>
      </c>
      <c r="AC31" s="18">
        <f t="shared" si="61"/>
        <v>6.2564683035725359</v>
      </c>
      <c r="AD31" s="18">
        <f t="shared" si="61"/>
        <v>3.2793251687936094</v>
      </c>
      <c r="AE31" s="18">
        <f t="shared" si="61"/>
        <v>3.6129439943470989</v>
      </c>
      <c r="AG31" t="str">
        <f>$A$13</f>
        <v>Caring, leisure and other service occupations</v>
      </c>
      <c r="AH31" s="18">
        <f t="shared" ref="AH31:AK31" si="62">AH13/AH$18*100</f>
        <v>17.503432583598165</v>
      </c>
      <c r="AI31" s="18">
        <f t="shared" si="62"/>
        <v>21.29965373453075</v>
      </c>
      <c r="AJ31" s="18">
        <f t="shared" si="62"/>
        <v>17.820928256269944</v>
      </c>
      <c r="AK31" s="18">
        <f t="shared" si="62"/>
        <v>19.325792983184819</v>
      </c>
      <c r="AL31" s="18"/>
      <c r="AM31" s="18">
        <f t="shared" ref="AM31:AP31" si="63">AM13/AM$18*100</f>
        <v>15.088590273989643</v>
      </c>
      <c r="AN31" s="18">
        <f t="shared" si="63"/>
        <v>18.97941602096682</v>
      </c>
      <c r="AO31" s="18">
        <f t="shared" si="63"/>
        <v>15.919738972893766</v>
      </c>
      <c r="AP31" s="18">
        <f t="shared" si="63"/>
        <v>16.931202408363035</v>
      </c>
      <c r="AQ31" s="18"/>
      <c r="AR31" s="18">
        <f t="shared" ref="AR31:AU31" si="64">AR13/AR$18*100</f>
        <v>16.197557074275494</v>
      </c>
      <c r="AS31" s="18">
        <f t="shared" si="64"/>
        <v>19.719590742461246</v>
      </c>
      <c r="AT31" s="18">
        <f t="shared" si="64"/>
        <v>16.787863369965052</v>
      </c>
      <c r="AU31" s="18">
        <f t="shared" si="64"/>
        <v>17.778721198387597</v>
      </c>
    </row>
    <row r="32" spans="1:47" x14ac:dyDescent="0.2">
      <c r="A32" t="str">
        <f>$A$14</f>
        <v>Sales and customer service occupations</v>
      </c>
      <c r="B32" s="18">
        <f t="shared" si="29"/>
        <v>5.678533134268986</v>
      </c>
      <c r="C32" s="18">
        <f t="shared" ref="C32:O32" si="65">C14/C$18*100</f>
        <v>17.557802080656799</v>
      </c>
      <c r="D32" s="18">
        <f t="shared" si="65"/>
        <v>4.3536669669010379</v>
      </c>
      <c r="E32" s="18">
        <f t="shared" si="65"/>
        <v>9.0424794857336579</v>
      </c>
      <c r="F32" s="18"/>
      <c r="G32" s="18">
        <f t="shared" si="65"/>
        <v>5.6194706790130153</v>
      </c>
      <c r="H32" s="18">
        <f t="shared" si="65"/>
        <v>16.99777924001932</v>
      </c>
      <c r="I32" s="18">
        <f t="shared" si="65"/>
        <v>3.6739281165499023</v>
      </c>
      <c r="J32" s="18">
        <f t="shared" si="65"/>
        <v>8.7567346419840035</v>
      </c>
      <c r="K32" s="18"/>
      <c r="L32" s="18">
        <f t="shared" si="65"/>
        <v>5.0779381058890003</v>
      </c>
      <c r="M32" s="18">
        <f t="shared" si="65"/>
        <v>15.914403206044211</v>
      </c>
      <c r="N32" s="18">
        <f t="shared" si="65"/>
        <v>2.7509825850151262</v>
      </c>
      <c r="O32" s="18">
        <f t="shared" si="65"/>
        <v>7.942226045591835</v>
      </c>
      <c r="Q32" t="str">
        <f>$A$14</f>
        <v>Sales and customer service occupations</v>
      </c>
      <c r="R32" s="18">
        <f t="shared" ref="R32:U32" si="66">R14/R$18*100</f>
        <v>4.2807178478532251</v>
      </c>
      <c r="S32" s="18">
        <f t="shared" si="66"/>
        <v>20.481971916639928</v>
      </c>
      <c r="T32" s="18">
        <f t="shared" si="66"/>
        <v>3.71228951174455</v>
      </c>
      <c r="U32" s="18">
        <f t="shared" si="66"/>
        <v>6.538220259308396</v>
      </c>
      <c r="V32" s="18"/>
      <c r="W32" s="18">
        <f t="shared" ref="W32:Z32" si="67">W14/W$18*100</f>
        <v>4.3364016365587936</v>
      </c>
      <c r="X32" s="18">
        <f t="shared" si="67"/>
        <v>19.492345046838942</v>
      </c>
      <c r="Y32" s="18">
        <f t="shared" si="67"/>
        <v>3.598532708550199</v>
      </c>
      <c r="Z32" s="18">
        <f t="shared" si="67"/>
        <v>6.6873678426059175</v>
      </c>
      <c r="AA32" s="18"/>
      <c r="AB32" s="18">
        <f>AB14/AB$18*100</f>
        <v>4.4343268908720512</v>
      </c>
      <c r="AC32" s="18">
        <f t="shared" ref="AC32:AE32" si="68">AC14/AC$18*100</f>
        <v>18.322266518012427</v>
      </c>
      <c r="AD32" s="18">
        <f t="shared" si="68"/>
        <v>2.791107357610584</v>
      </c>
      <c r="AE32" s="18">
        <f t="shared" si="68"/>
        <v>6.5357910161486883</v>
      </c>
      <c r="AG32" t="str">
        <f>$A$14</f>
        <v>Sales and customer service occupations</v>
      </c>
      <c r="AH32" s="18">
        <f t="shared" ref="AH32:AK32" si="69">AH14/AH$18*100</f>
        <v>8.1190888024171812</v>
      </c>
      <c r="AI32" s="18">
        <f t="shared" si="69"/>
        <v>16.567028730021672</v>
      </c>
      <c r="AJ32" s="18">
        <f t="shared" si="69"/>
        <v>5.4897744584644341</v>
      </c>
      <c r="AK32" s="18">
        <f t="shared" si="69"/>
        <v>11.767000162522125</v>
      </c>
      <c r="AL32" s="18"/>
      <c r="AM32" s="18">
        <f t="shared" ref="AM32:AP32" si="70">AM14/AM$18*100</f>
        <v>7.7043020717981943</v>
      </c>
      <c r="AN32" s="18">
        <f t="shared" si="70"/>
        <v>16.057003859852109</v>
      </c>
      <c r="AO32" s="18">
        <f t="shared" si="70"/>
        <v>3.7713013696502795</v>
      </c>
      <c r="AP32" s="18">
        <f t="shared" si="70"/>
        <v>10.877471149734847</v>
      </c>
      <c r="AQ32" s="18"/>
      <c r="AR32" s="18">
        <f t="shared" ref="AR32:AU32" si="71">AR14/AR$18*100</f>
        <v>6.034676101219004</v>
      </c>
      <c r="AS32" s="18">
        <f t="shared" si="71"/>
        <v>14.940158131140521</v>
      </c>
      <c r="AT32" s="18">
        <f t="shared" si="71"/>
        <v>2.7003011522748421</v>
      </c>
      <c r="AU32" s="18">
        <f t="shared" si="71"/>
        <v>9.3413224746261339</v>
      </c>
    </row>
    <row r="33" spans="1:47" x14ac:dyDescent="0.2">
      <c r="A33" t="str">
        <f>$A$15</f>
        <v>Process, plant and machine operatives</v>
      </c>
      <c r="B33" s="18">
        <f t="shared" si="29"/>
        <v>7.9900505885625872</v>
      </c>
      <c r="C33" s="18">
        <f t="shared" ref="C33:O33" si="72">C15/C$18*100</f>
        <v>2.6871207612915327</v>
      </c>
      <c r="D33" s="18">
        <f t="shared" si="72"/>
        <v>4.3087011586275095</v>
      </c>
      <c r="E33" s="18">
        <f t="shared" si="72"/>
        <v>5.7956096043185568</v>
      </c>
      <c r="F33" s="18"/>
      <c r="G33" s="18">
        <f t="shared" si="72"/>
        <v>6.5413480855751978</v>
      </c>
      <c r="H33" s="18">
        <f t="shared" si="72"/>
        <v>2.7298989460709326</v>
      </c>
      <c r="I33" s="18">
        <f t="shared" si="72"/>
        <v>4.8472531833040495</v>
      </c>
      <c r="J33" s="18">
        <f t="shared" si="72"/>
        <v>5.1271017694248657</v>
      </c>
      <c r="K33" s="18"/>
      <c r="L33" s="18">
        <f t="shared" si="72"/>
        <v>6.1624022795766971</v>
      </c>
      <c r="M33" s="18">
        <f t="shared" si="72"/>
        <v>3.6675127912862391</v>
      </c>
      <c r="N33" s="18">
        <f t="shared" si="72"/>
        <v>5.3465918828416825</v>
      </c>
      <c r="O33" s="18">
        <f t="shared" si="72"/>
        <v>5.2833438339456666</v>
      </c>
      <c r="Q33" t="str">
        <f>$A$15</f>
        <v>Process, plant and machine operatives</v>
      </c>
      <c r="R33" s="18">
        <f t="shared" ref="R33:U33" si="73">R15/R$18*100</f>
        <v>11.228453163180934</v>
      </c>
      <c r="S33" s="18">
        <f t="shared" si="73"/>
        <v>7.6330120234834293</v>
      </c>
      <c r="T33" s="18">
        <f t="shared" si="73"/>
        <v>5.8067510990355888</v>
      </c>
      <c r="U33" s="18">
        <f t="shared" si="73"/>
        <v>9.6240757226330924</v>
      </c>
      <c r="V33" s="18"/>
      <c r="W33" s="18">
        <f t="shared" ref="W33:Z33" si="74">W15/W$18*100</f>
        <v>9.4588429030167802</v>
      </c>
      <c r="X33" s="18">
        <f t="shared" si="74"/>
        <v>7.7217631092354893</v>
      </c>
      <c r="Y33" s="18">
        <f t="shared" si="74"/>
        <v>6.4560216712555309</v>
      </c>
      <c r="Z33" s="18">
        <f t="shared" si="74"/>
        <v>8.656880069132157</v>
      </c>
      <c r="AA33" s="18"/>
      <c r="AB33" s="18">
        <f t="shared" ref="AB33:AE33" si="75">AB15/AB$18*100</f>
        <v>9.0579371732955334</v>
      </c>
      <c r="AC33" s="18">
        <f t="shared" si="75"/>
        <v>8.5874695493974631</v>
      </c>
      <c r="AD33" s="18">
        <f t="shared" si="75"/>
        <v>6.8918026894271653</v>
      </c>
      <c r="AE33" s="18">
        <f t="shared" si="75"/>
        <v>8.5827045065921954</v>
      </c>
      <c r="AG33" t="str">
        <f>$A$15</f>
        <v>Process, plant and machine operatives</v>
      </c>
      <c r="AH33" s="18">
        <f t="shared" ref="AH33:AK33" si="76">AH15/AH$18*100</f>
        <v>2.3358687835428236</v>
      </c>
      <c r="AI33" s="18">
        <f t="shared" si="76"/>
        <v>1.0113435210576747</v>
      </c>
      <c r="AJ33" s="18">
        <f t="shared" si="76"/>
        <v>1.655122136866521</v>
      </c>
      <c r="AK33" s="18">
        <f t="shared" si="76"/>
        <v>1.6304117726941201</v>
      </c>
      <c r="AL33" s="18"/>
      <c r="AM33" s="18">
        <f t="shared" ref="AM33:AP33" si="77">AM15/AM$18*100</f>
        <v>1.8007732743742115</v>
      </c>
      <c r="AN33" s="18">
        <f t="shared" si="77"/>
        <v>0.8473176595778108</v>
      </c>
      <c r="AO33" s="18">
        <f t="shared" si="77"/>
        <v>2.7695268958114849</v>
      </c>
      <c r="AP33" s="18">
        <f t="shared" si="77"/>
        <v>1.5097006848488264</v>
      </c>
      <c r="AQ33" s="18"/>
      <c r="AR33" s="18">
        <f t="shared" ref="AR33:AU33" si="78">AR15/AR$18*100</f>
        <v>1.8581450121645644</v>
      </c>
      <c r="AS33" s="18">
        <f t="shared" si="78"/>
        <v>1.676850108523311</v>
      </c>
      <c r="AT33" s="18">
        <f t="shared" si="78"/>
        <v>3.3948425644568783</v>
      </c>
      <c r="AU33" s="18">
        <f t="shared" si="78"/>
        <v>2.0011988087157389</v>
      </c>
    </row>
    <row r="34" spans="1:47" x14ac:dyDescent="0.2">
      <c r="A34" t="str">
        <f>$A$16</f>
        <v>Elementary occupations</v>
      </c>
      <c r="B34" s="18">
        <f t="shared" si="29"/>
        <v>8.5774472063984621</v>
      </c>
      <c r="C34" s="18">
        <f t="shared" ref="C34:O34" si="79">C16/C$18*100</f>
        <v>19.143473548762266</v>
      </c>
      <c r="D34" s="18">
        <f t="shared" si="79"/>
        <v>5.8484397487112822</v>
      </c>
      <c r="E34" s="18">
        <f t="shared" si="79"/>
        <v>11.318104172830623</v>
      </c>
      <c r="F34" s="18"/>
      <c r="G34" s="18">
        <f t="shared" si="79"/>
        <v>6.8765088040684823</v>
      </c>
      <c r="H34" s="18">
        <f t="shared" si="79"/>
        <v>18.488249697132972</v>
      </c>
      <c r="I34" s="18">
        <f t="shared" si="79"/>
        <v>5.9842073828360309</v>
      </c>
      <c r="J34" s="18">
        <f t="shared" si="79"/>
        <v>10.247454182106885</v>
      </c>
      <c r="K34" s="18"/>
      <c r="L34" s="18">
        <f t="shared" si="79"/>
        <v>6.2820290290490526</v>
      </c>
      <c r="M34" s="18">
        <f t="shared" si="79"/>
        <v>15.87993738599395</v>
      </c>
      <c r="N34" s="18">
        <f t="shared" si="79"/>
        <v>7.4855958846493129</v>
      </c>
      <c r="O34" s="18">
        <f t="shared" si="79"/>
        <v>9.3493958096320622</v>
      </c>
      <c r="Q34" t="str">
        <f>$A$16</f>
        <v>Elementary occupations</v>
      </c>
      <c r="R34" s="18">
        <f t="shared" ref="R34:U34" si="80">R16/R$18*100</f>
        <v>9.5306974329519072</v>
      </c>
      <c r="S34" s="18">
        <f t="shared" si="80"/>
        <v>30.923680736595276</v>
      </c>
      <c r="T34" s="18">
        <f t="shared" si="80"/>
        <v>4.5921028039379008</v>
      </c>
      <c r="U34" s="18">
        <f t="shared" si="80"/>
        <v>11.678688749428895</v>
      </c>
      <c r="V34" s="18"/>
      <c r="W34" s="18">
        <f t="shared" ref="W34:Z34" si="81">W16/W$18*100</f>
        <v>7.6847816696676539</v>
      </c>
      <c r="X34" s="18">
        <f t="shared" si="81"/>
        <v>27.847404947656241</v>
      </c>
      <c r="Y34" s="18">
        <f t="shared" si="81"/>
        <v>5.1461354127151209</v>
      </c>
      <c r="Z34" s="18">
        <f t="shared" si="81"/>
        <v>10.543822043372868</v>
      </c>
      <c r="AA34" s="18"/>
      <c r="AB34" s="18">
        <f t="shared" ref="AB34:AE34" si="82">AB16/AB$18*100</f>
        <v>6.4818378012039757</v>
      </c>
      <c r="AC34" s="18">
        <f t="shared" si="82"/>
        <v>24.972725105761072</v>
      </c>
      <c r="AD34" s="18">
        <f t="shared" si="82"/>
        <v>6.4401946999727029</v>
      </c>
      <c r="AE34" s="18">
        <f t="shared" si="82"/>
        <v>9.6700951498784544</v>
      </c>
      <c r="AG34" t="str">
        <f>$A$16</f>
        <v>Elementary occupations</v>
      </c>
      <c r="AH34" s="18">
        <f t="shared" ref="AH34:AK34" si="83">AH16/AH$18*100</f>
        <v>6.9130926481191652</v>
      </c>
      <c r="AI34" s="18">
        <f t="shared" si="83"/>
        <v>15.152079067141367</v>
      </c>
      <c r="AJ34" s="18">
        <f t="shared" si="83"/>
        <v>8.0738591229183818</v>
      </c>
      <c r="AK34" s="18">
        <f t="shared" si="83"/>
        <v>10.925804476255143</v>
      </c>
      <c r="AL34" s="18"/>
      <c r="AM34" s="18">
        <f t="shared" ref="AM34:AP34" si="84">AM16/AM$18*100</f>
        <v>5.5631635448653283</v>
      </c>
      <c r="AN34" s="18">
        <f t="shared" si="84"/>
        <v>14.958632312502617</v>
      </c>
      <c r="AO34" s="18">
        <f t="shared" si="84"/>
        <v>7.0665782622831674</v>
      </c>
      <c r="AP34" s="18">
        <f t="shared" si="84"/>
        <v>9.9437293212945388</v>
      </c>
      <c r="AQ34" s="18"/>
      <c r="AR34" s="18">
        <f t="shared" ref="AR34:AU34" si="85">AR16/AR$18*100</f>
        <v>5.9850102082756829</v>
      </c>
      <c r="AS34" s="18">
        <f t="shared" si="85"/>
        <v>12.200906433905997</v>
      </c>
      <c r="AT34" s="18">
        <f t="shared" si="85"/>
        <v>8.8060377563573606</v>
      </c>
      <c r="AU34" s="18">
        <f t="shared" si="85"/>
        <v>9.0303698380519659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7.1864826986479144</v>
      </c>
      <c r="C44" s="27">
        <f t="shared" ref="C44:E44" si="93">H8-C8</f>
        <v>4.0783911554204977</v>
      </c>
      <c r="D44" s="27">
        <f t="shared" si="93"/>
        <v>2.7968226538331002</v>
      </c>
      <c r="E44" s="27">
        <f t="shared" si="93"/>
        <v>14.061696507901516</v>
      </c>
      <c r="F44" s="27"/>
      <c r="G44" s="27">
        <f>L8-G8</f>
        <v>9.5567925668594853</v>
      </c>
      <c r="H44" s="27">
        <f t="shared" ref="H44:J44" si="94">M8-H8</f>
        <v>3.813081367500839</v>
      </c>
      <c r="I44" s="27">
        <f t="shared" si="94"/>
        <v>3.6588421682455241</v>
      </c>
      <c r="J44" s="27">
        <f t="shared" si="94"/>
        <v>17.028716102605856</v>
      </c>
      <c r="K44" s="27"/>
      <c r="L44" s="27">
        <f>L8-B8</f>
        <v>16.7432752655074</v>
      </c>
      <c r="M44" s="27">
        <f t="shared" ref="M44:O44" si="95">M8-C8</f>
        <v>7.8914725229213367</v>
      </c>
      <c r="N44" s="27">
        <f t="shared" si="95"/>
        <v>6.4556648220786244</v>
      </c>
      <c r="O44" s="27">
        <f t="shared" si="95"/>
        <v>31.090412610507371</v>
      </c>
      <c r="Q44" t="str">
        <f>$A$8</f>
        <v>Managers, directors and senior officials</v>
      </c>
      <c r="R44" s="27">
        <f>W8-R8</f>
        <v>4.2968654247286082</v>
      </c>
      <c r="S44" s="27">
        <f t="shared" ref="S44:S52" si="96">X8-S8</f>
        <v>1.5835175467793468</v>
      </c>
      <c r="T44" s="27">
        <f t="shared" ref="T44:T52" si="97">Y8-T8</f>
        <v>-0.19156501388249936</v>
      </c>
      <c r="U44" s="27">
        <f t="shared" ref="U44:U52" si="98">Z8-U8</f>
        <v>5.6888179576254529</v>
      </c>
      <c r="V44" s="27"/>
      <c r="W44" s="27">
        <f>AB8-W8</f>
        <v>4.3657063740385524</v>
      </c>
      <c r="X44" s="27">
        <f t="shared" ref="X44:X52" si="99">AC8-X8</f>
        <v>1.899775645247141</v>
      </c>
      <c r="Y44" s="27">
        <f t="shared" ref="Y44:Y52" si="100">AD8-Y8</f>
        <v>2.7875606196029974</v>
      </c>
      <c r="Z44" s="27">
        <f t="shared" ref="Z44:Z52" si="101">AE8-Z8</f>
        <v>9.0530426388886909</v>
      </c>
      <c r="AA44" s="27"/>
      <c r="AB44" s="27">
        <f>AB8-R8</f>
        <v>8.6625717987671607</v>
      </c>
      <c r="AC44" s="27">
        <f t="shared" ref="AC44:AC52" si="102">AC8-S8</f>
        <v>3.4832931920264878</v>
      </c>
      <c r="AD44" s="27">
        <f t="shared" ref="AD44:AD52" si="103">AD8-T8</f>
        <v>2.595995605720498</v>
      </c>
      <c r="AE44" s="27">
        <f t="shared" ref="AE44:AE52" si="104">AE8-U8</f>
        <v>14.741860596514144</v>
      </c>
      <c r="AG44" t="str">
        <f>$A$8</f>
        <v>Managers, directors and senior officials</v>
      </c>
      <c r="AH44" s="27">
        <f>AM8-AH8</f>
        <v>2.889617273919308</v>
      </c>
      <c r="AI44" s="27">
        <f t="shared" ref="AI44:AI52" si="105">AN8-AI8</f>
        <v>2.4948736086411465</v>
      </c>
      <c r="AJ44" s="27">
        <f t="shared" ref="AJ44:AJ52" si="106">AO8-AJ8</f>
        <v>2.9883876677156138</v>
      </c>
      <c r="AK44" s="27">
        <f t="shared" ref="AK44:AK52" si="107">AP8-AK8</f>
        <v>8.3728785502760701</v>
      </c>
      <c r="AL44" s="27"/>
      <c r="AM44" s="27">
        <f>AR8-AM8</f>
        <v>5.1910861928209293</v>
      </c>
      <c r="AN44" s="27">
        <f t="shared" ref="AN44:AN52" si="108">AS8-AN8</f>
        <v>1.9133057222536962</v>
      </c>
      <c r="AO44" s="27">
        <f t="shared" ref="AO44:AO52" si="109">AT8-AO8</f>
        <v>0.87128154864253204</v>
      </c>
      <c r="AP44" s="27">
        <f t="shared" ref="AP44:AP52" si="110">AU8-AP8</f>
        <v>7.9756734637171576</v>
      </c>
      <c r="AQ44" s="27"/>
      <c r="AR44" s="27">
        <f>AR8-AH8</f>
        <v>8.0807034667402373</v>
      </c>
      <c r="AS44" s="27">
        <f t="shared" ref="AS44:AS52" si="111">AS8-AI8</f>
        <v>4.4081793308948427</v>
      </c>
      <c r="AT44" s="27">
        <f t="shared" ref="AT44:AT52" si="112">AT8-AJ8</f>
        <v>3.8596692163581459</v>
      </c>
      <c r="AU44" s="27">
        <f t="shared" ref="AU44:AU52" si="113">AU8-AK8</f>
        <v>16.348552013993228</v>
      </c>
    </row>
    <row r="45" spans="1:47" x14ac:dyDescent="0.2">
      <c r="A45" t="str">
        <f>$A$9</f>
        <v>Professional occupations</v>
      </c>
      <c r="B45" s="27">
        <f t="shared" ref="B45:B54" si="114">G9-B9</f>
        <v>18.581634742370809</v>
      </c>
      <c r="C45" s="27">
        <f t="shared" ref="C45:C54" si="115">H9-C9</f>
        <v>6.2240703722677821</v>
      </c>
      <c r="D45" s="27">
        <f t="shared" ref="D45:D54" si="116">I9-D9</f>
        <v>-1.8918849187001534</v>
      </c>
      <c r="E45" s="27">
        <f t="shared" ref="E45:E54" si="117">J9-E9</f>
        <v>22.913820195938484</v>
      </c>
      <c r="F45" s="27"/>
      <c r="G45" s="27">
        <f t="shared" ref="G45:G54" si="118">L9-G9</f>
        <v>30.901274646468877</v>
      </c>
      <c r="H45" s="27">
        <f t="shared" ref="H45:H54" si="119">M9-H9</f>
        <v>13.517134958516294</v>
      </c>
      <c r="I45" s="27">
        <f t="shared" ref="I45:I54" si="120">N9-I9</f>
        <v>0.88329253892326776</v>
      </c>
      <c r="J45" s="27">
        <f t="shared" ref="J45:J54" si="121">O9-J9</f>
        <v>45.301702143908415</v>
      </c>
      <c r="K45" s="27"/>
      <c r="L45" s="27">
        <f t="shared" ref="L45:L54" si="122">L9-B9</f>
        <v>49.482909388839687</v>
      </c>
      <c r="M45" s="27">
        <f t="shared" ref="M45:M54" si="123">M9-C9</f>
        <v>19.741205330784076</v>
      </c>
      <c r="N45" s="27">
        <f t="shared" ref="N45:N54" si="124">N9-D9</f>
        <v>-1.0085923797768857</v>
      </c>
      <c r="O45" s="27">
        <f t="shared" ref="O45:O54" si="125">O9-E9</f>
        <v>68.215522339846899</v>
      </c>
      <c r="Q45" t="str">
        <f>$A$9</f>
        <v>Professional occupations</v>
      </c>
      <c r="R45" s="27">
        <f t="shared" ref="R45:R52" si="126">W9-R9</f>
        <v>9.7009168059999951</v>
      </c>
      <c r="S45" s="27">
        <f t="shared" si="96"/>
        <v>2.552860449900729</v>
      </c>
      <c r="T45" s="27">
        <f t="shared" si="97"/>
        <v>-3.8358142274044624</v>
      </c>
      <c r="U45" s="27">
        <f t="shared" si="98"/>
        <v>8.4179630284962741</v>
      </c>
      <c r="V45" s="27"/>
      <c r="W45" s="27">
        <f t="shared" ref="W45:W52" si="127">AB9-W9</f>
        <v>16.397792178324266</v>
      </c>
      <c r="X45" s="27">
        <f t="shared" si="99"/>
        <v>3.9001489575052144</v>
      </c>
      <c r="Y45" s="27">
        <f t="shared" si="100"/>
        <v>-0.51582415617976984</v>
      </c>
      <c r="Z45" s="27">
        <f t="shared" si="101"/>
        <v>19.7821169796497</v>
      </c>
      <c r="AA45" s="27"/>
      <c r="AB45" s="27">
        <f t="shared" ref="AB45:AB52" si="128">AB9-R9</f>
        <v>26.098708984324261</v>
      </c>
      <c r="AC45" s="27">
        <f t="shared" si="102"/>
        <v>6.4530094074059434</v>
      </c>
      <c r="AD45" s="27">
        <f t="shared" si="103"/>
        <v>-4.3516383835842323</v>
      </c>
      <c r="AE45" s="27">
        <f t="shared" si="104"/>
        <v>28.200080008145974</v>
      </c>
      <c r="AG45" t="str">
        <f>$A$9</f>
        <v>Professional occupations</v>
      </c>
      <c r="AH45" s="27">
        <f t="shared" ref="AH45:AH52" si="129">AM9-AH9</f>
        <v>8.880717936370857</v>
      </c>
      <c r="AI45" s="27">
        <f t="shared" si="105"/>
        <v>3.6712099223670727</v>
      </c>
      <c r="AJ45" s="27">
        <f t="shared" si="106"/>
        <v>1.9439293087043037</v>
      </c>
      <c r="AK45" s="27">
        <f t="shared" si="107"/>
        <v>14.495857167442239</v>
      </c>
      <c r="AL45" s="27"/>
      <c r="AM45" s="27">
        <f t="shared" ref="AM45:AM52" si="130">AR9-AM9</f>
        <v>14.503482468144625</v>
      </c>
      <c r="AN45" s="27">
        <f t="shared" si="108"/>
        <v>9.6169860010110781</v>
      </c>
      <c r="AO45" s="27">
        <f t="shared" si="109"/>
        <v>1.3991166951030394</v>
      </c>
      <c r="AP45" s="27">
        <f t="shared" si="110"/>
        <v>25.519585164258743</v>
      </c>
      <c r="AQ45" s="27"/>
      <c r="AR45" s="27">
        <f t="shared" ref="AR45:AR52" si="131">AR9-AH9</f>
        <v>23.384200404515482</v>
      </c>
      <c r="AS45" s="27">
        <f t="shared" si="111"/>
        <v>13.288195923378151</v>
      </c>
      <c r="AT45" s="27">
        <f t="shared" si="112"/>
        <v>3.3430460038073431</v>
      </c>
      <c r="AU45" s="27">
        <f t="shared" si="113"/>
        <v>40.015442331700982</v>
      </c>
    </row>
    <row r="46" spans="1:47" x14ac:dyDescent="0.2">
      <c r="A46" t="str">
        <f>$A$10</f>
        <v>Associate professional occupations</v>
      </c>
      <c r="B46" s="27">
        <f t="shared" si="114"/>
        <v>8.6466536560990122</v>
      </c>
      <c r="C46" s="27">
        <f t="shared" si="115"/>
        <v>2.7968241981095154</v>
      </c>
      <c r="D46" s="27">
        <f t="shared" si="116"/>
        <v>-1.7640352057598285</v>
      </c>
      <c r="E46" s="27">
        <f t="shared" si="117"/>
        <v>9.6794426484486991</v>
      </c>
      <c r="F46" s="27"/>
      <c r="G46" s="27">
        <f t="shared" si="118"/>
        <v>3.9037637688966242</v>
      </c>
      <c r="H46" s="27">
        <f t="shared" si="119"/>
        <v>3.6393526187491005</v>
      </c>
      <c r="I46" s="27">
        <f t="shared" si="120"/>
        <v>2.6416402251355215</v>
      </c>
      <c r="J46" s="27">
        <f t="shared" si="121"/>
        <v>10.184756612781257</v>
      </c>
      <c r="K46" s="27"/>
      <c r="L46" s="27">
        <f t="shared" si="122"/>
        <v>12.550417424995636</v>
      </c>
      <c r="M46" s="27">
        <f t="shared" si="123"/>
        <v>6.436176816858616</v>
      </c>
      <c r="N46" s="27">
        <f t="shared" si="124"/>
        <v>0.87760501937569302</v>
      </c>
      <c r="O46" s="27">
        <f t="shared" si="125"/>
        <v>19.864199261229956</v>
      </c>
      <c r="Q46" t="str">
        <f>$A$10</f>
        <v>Associate professional occupations</v>
      </c>
      <c r="R46" s="27">
        <f t="shared" si="126"/>
        <v>3.9289861711058123</v>
      </c>
      <c r="S46" s="27">
        <f t="shared" si="96"/>
        <v>1.5513982451131092</v>
      </c>
      <c r="T46" s="27">
        <f t="shared" si="97"/>
        <v>-2.3960745319880559</v>
      </c>
      <c r="U46" s="27">
        <f t="shared" si="98"/>
        <v>3.0843098842308692</v>
      </c>
      <c r="V46" s="27"/>
      <c r="W46" s="27">
        <f>AB10-W10</f>
        <v>-1.1752541147298743</v>
      </c>
      <c r="X46" s="27">
        <f t="shared" si="99"/>
        <v>-9.35880633102677E-2</v>
      </c>
      <c r="Y46" s="27">
        <f t="shared" si="100"/>
        <v>0.88223767632589301</v>
      </c>
      <c r="Z46" s="27">
        <f t="shared" si="101"/>
        <v>-0.38660450171425254</v>
      </c>
      <c r="AA46" s="27"/>
      <c r="AB46" s="27">
        <f t="shared" si="128"/>
        <v>2.753732056375938</v>
      </c>
      <c r="AC46" s="27">
        <f t="shared" si="102"/>
        <v>1.4578101818028415</v>
      </c>
      <c r="AD46" s="27">
        <f t="shared" si="103"/>
        <v>-1.5138368556621629</v>
      </c>
      <c r="AE46" s="27">
        <f t="shared" si="104"/>
        <v>2.6977053825166166</v>
      </c>
      <c r="AG46" t="str">
        <f>$A$10</f>
        <v>Associate professional occupations</v>
      </c>
      <c r="AH46" s="27">
        <f t="shared" si="129"/>
        <v>4.7176674849931501</v>
      </c>
      <c r="AI46" s="27">
        <f t="shared" si="105"/>
        <v>1.2454259529964027</v>
      </c>
      <c r="AJ46" s="27">
        <f t="shared" si="106"/>
        <v>0.63203932622823444</v>
      </c>
      <c r="AK46" s="27">
        <f t="shared" si="107"/>
        <v>6.5951327642177944</v>
      </c>
      <c r="AL46" s="27"/>
      <c r="AM46" s="27">
        <f t="shared" si="130"/>
        <v>5.0790178836265127</v>
      </c>
      <c r="AN46" s="27">
        <f t="shared" si="108"/>
        <v>3.7329406820593647</v>
      </c>
      <c r="AO46" s="27">
        <f t="shared" si="109"/>
        <v>1.7594025488096214</v>
      </c>
      <c r="AP46" s="27">
        <f t="shared" si="110"/>
        <v>10.571361114495495</v>
      </c>
      <c r="AQ46" s="27"/>
      <c r="AR46" s="27">
        <f t="shared" si="131"/>
        <v>9.7966853686196629</v>
      </c>
      <c r="AS46" s="27">
        <f t="shared" si="111"/>
        <v>4.9783666350557674</v>
      </c>
      <c r="AT46" s="27">
        <f t="shared" si="112"/>
        <v>2.3914418750378559</v>
      </c>
      <c r="AU46" s="27">
        <f t="shared" si="113"/>
        <v>17.16649387871329</v>
      </c>
    </row>
    <row r="47" spans="1:47" x14ac:dyDescent="0.2">
      <c r="A47" t="str">
        <f>$A$11</f>
        <v>Administrative and secretarial occupations</v>
      </c>
      <c r="B47" s="27">
        <f t="shared" si="114"/>
        <v>0.82632909184781056</v>
      </c>
      <c r="C47" s="27">
        <f t="shared" si="115"/>
        <v>-2.2638346613860634</v>
      </c>
      <c r="D47" s="27">
        <f t="shared" si="116"/>
        <v>0.39849562060222699</v>
      </c>
      <c r="E47" s="27">
        <f t="shared" si="117"/>
        <v>-1.0390099489360267</v>
      </c>
      <c r="F47" s="27"/>
      <c r="G47" s="27">
        <f t="shared" si="118"/>
        <v>-5.8832210478130094</v>
      </c>
      <c r="H47" s="27">
        <f t="shared" si="119"/>
        <v>-5.1233415974696754</v>
      </c>
      <c r="I47" s="27">
        <f t="shared" si="120"/>
        <v>1.357404090507023</v>
      </c>
      <c r="J47" s="27">
        <f t="shared" si="121"/>
        <v>-9.6491585547756671</v>
      </c>
      <c r="K47" s="27"/>
      <c r="L47" s="27">
        <f t="shared" si="122"/>
        <v>-5.0568919559651988</v>
      </c>
      <c r="M47" s="27">
        <f t="shared" si="123"/>
        <v>-7.3871762588557388</v>
      </c>
      <c r="N47" s="27">
        <f t="shared" si="124"/>
        <v>1.75589971110925</v>
      </c>
      <c r="O47" s="27">
        <f t="shared" si="125"/>
        <v>-10.688168503711694</v>
      </c>
      <c r="Q47" t="str">
        <f>$A$11</f>
        <v>Administrative and secretarial occupations</v>
      </c>
      <c r="R47" s="27">
        <f t="shared" si="126"/>
        <v>1.1448980216305511</v>
      </c>
      <c r="S47" s="27">
        <f t="shared" si="96"/>
        <v>0.22206966028471387</v>
      </c>
      <c r="T47" s="27">
        <f t="shared" si="97"/>
        <v>-0.37369177278441934</v>
      </c>
      <c r="U47" s="27">
        <f t="shared" si="98"/>
        <v>0.99327590913084762</v>
      </c>
      <c r="V47" s="27"/>
      <c r="W47" s="27">
        <f t="shared" si="127"/>
        <v>0.98794867800100761</v>
      </c>
      <c r="X47" s="27">
        <f t="shared" si="99"/>
        <v>-0.50986044689491195</v>
      </c>
      <c r="Y47" s="27">
        <f t="shared" si="100"/>
        <v>0.36714012751669189</v>
      </c>
      <c r="Z47" s="27">
        <f t="shared" si="101"/>
        <v>0.84522835862278711</v>
      </c>
      <c r="AA47" s="27"/>
      <c r="AB47" s="27">
        <f t="shared" si="128"/>
        <v>2.1328466996315587</v>
      </c>
      <c r="AC47" s="27">
        <f t="shared" si="102"/>
        <v>-0.28779078661019808</v>
      </c>
      <c r="AD47" s="27">
        <f t="shared" si="103"/>
        <v>-6.5516452677274462E-3</v>
      </c>
      <c r="AE47" s="27">
        <f t="shared" si="104"/>
        <v>1.8385042677536347</v>
      </c>
      <c r="AG47" t="str">
        <f>$A$11</f>
        <v>Administrative and secretarial occupations</v>
      </c>
      <c r="AH47" s="27">
        <f t="shared" si="129"/>
        <v>-0.31856892978271745</v>
      </c>
      <c r="AI47" s="27">
        <f t="shared" si="105"/>
        <v>-2.4859043216707946</v>
      </c>
      <c r="AJ47" s="27">
        <f t="shared" si="106"/>
        <v>0.77218739338664522</v>
      </c>
      <c r="AK47" s="27">
        <f t="shared" si="107"/>
        <v>-2.0322858580668708</v>
      </c>
      <c r="AL47" s="27"/>
      <c r="AM47" s="27">
        <f t="shared" si="130"/>
        <v>-6.8711697258140241</v>
      </c>
      <c r="AN47" s="27">
        <f t="shared" si="108"/>
        <v>-4.6134811505747528</v>
      </c>
      <c r="AO47" s="27">
        <f t="shared" si="109"/>
        <v>0.99026396299032982</v>
      </c>
      <c r="AP47" s="27">
        <f>AU11-AP11</f>
        <v>-10.494386913398451</v>
      </c>
      <c r="AQ47" s="27"/>
      <c r="AR47" s="27">
        <f t="shared" si="131"/>
        <v>-7.1897386555967415</v>
      </c>
      <c r="AS47" s="27">
        <f t="shared" si="111"/>
        <v>-7.0993854722455474</v>
      </c>
      <c r="AT47" s="27">
        <f t="shared" si="112"/>
        <v>1.762451356376975</v>
      </c>
      <c r="AU47" s="27">
        <f t="shared" si="113"/>
        <v>-12.526672771465321</v>
      </c>
    </row>
    <row r="48" spans="1:47" x14ac:dyDescent="0.2">
      <c r="A48" t="str">
        <f>$A$12</f>
        <v>Skilled trades occupations</v>
      </c>
      <c r="B48" s="27">
        <f t="shared" si="114"/>
        <v>-9.5139333352052446</v>
      </c>
      <c r="C48" s="27">
        <f t="shared" si="115"/>
        <v>-0.81933945115873019</v>
      </c>
      <c r="D48" s="27">
        <f t="shared" si="116"/>
        <v>-4.1612162266150392</v>
      </c>
      <c r="E48" s="27">
        <f t="shared" si="117"/>
        <v>-14.494489012979017</v>
      </c>
      <c r="F48" s="27"/>
      <c r="G48" s="27">
        <f t="shared" si="118"/>
        <v>-3.7382833518255083</v>
      </c>
      <c r="H48" s="27">
        <f t="shared" si="119"/>
        <v>1.6824084506290236</v>
      </c>
      <c r="I48" s="27">
        <f t="shared" si="120"/>
        <v>4.5282316062650096</v>
      </c>
      <c r="J48" s="27">
        <f t="shared" si="121"/>
        <v>2.4723567050685062</v>
      </c>
      <c r="K48" s="27"/>
      <c r="L48" s="27">
        <f t="shared" si="122"/>
        <v>-13.252216687030753</v>
      </c>
      <c r="M48" s="27">
        <f t="shared" si="123"/>
        <v>0.86306899947029336</v>
      </c>
      <c r="N48" s="27">
        <f t="shared" si="124"/>
        <v>0.36701537964997044</v>
      </c>
      <c r="O48" s="27">
        <f t="shared" si="125"/>
        <v>-12.02213230791051</v>
      </c>
      <c r="Q48" t="str">
        <f>$A$12</f>
        <v>Skilled trades occupations</v>
      </c>
      <c r="R48" s="27">
        <f t="shared" si="126"/>
        <v>-9.4818415346680212</v>
      </c>
      <c r="S48" s="27">
        <f t="shared" si="96"/>
        <v>-0.68444381517267328</v>
      </c>
      <c r="T48" s="27">
        <f t="shared" si="97"/>
        <v>-5.5602989053653005</v>
      </c>
      <c r="U48" s="27">
        <f t="shared" si="98"/>
        <v>-15.726584255206006</v>
      </c>
      <c r="V48" s="27"/>
      <c r="W48" s="27">
        <f t="shared" si="127"/>
        <v>-5.3401073096836527</v>
      </c>
      <c r="X48" s="27">
        <f t="shared" si="99"/>
        <v>1.0558921973947539</v>
      </c>
      <c r="Y48" s="27">
        <f t="shared" si="100"/>
        <v>3.9544480383712539</v>
      </c>
      <c r="Z48" s="27">
        <f t="shared" si="101"/>
        <v>-0.32976707391765103</v>
      </c>
      <c r="AA48" s="27"/>
      <c r="AB48" s="27">
        <f t="shared" si="128"/>
        <v>-14.821948844351674</v>
      </c>
      <c r="AC48" s="27">
        <f t="shared" si="102"/>
        <v>0.37144838222208065</v>
      </c>
      <c r="AD48" s="27">
        <f t="shared" si="103"/>
        <v>-1.6058508669940466</v>
      </c>
      <c r="AE48" s="27">
        <f t="shared" si="104"/>
        <v>-16.056351329123657</v>
      </c>
      <c r="AG48" t="str">
        <f>$A$12</f>
        <v>Skilled trades occupations</v>
      </c>
      <c r="AH48" s="27">
        <f t="shared" si="129"/>
        <v>-3.209180053720484E-2</v>
      </c>
      <c r="AI48" s="27">
        <f t="shared" si="105"/>
        <v>-0.13489563598605514</v>
      </c>
      <c r="AJ48" s="27">
        <f t="shared" si="106"/>
        <v>1.3990826787502679</v>
      </c>
      <c r="AK48" s="27">
        <f t="shared" si="107"/>
        <v>1.2320952422270075</v>
      </c>
      <c r="AL48" s="27"/>
      <c r="AM48" s="27">
        <f t="shared" si="130"/>
        <v>1.6018239578581639</v>
      </c>
      <c r="AN48" s="27">
        <f t="shared" si="108"/>
        <v>0.62651625323426963</v>
      </c>
      <c r="AO48" s="27">
        <f t="shared" si="109"/>
        <v>0.57378356789375751</v>
      </c>
      <c r="AP48" s="27">
        <f t="shared" si="110"/>
        <v>2.802123778986191</v>
      </c>
      <c r="AQ48" s="27"/>
      <c r="AR48" s="27">
        <f t="shared" si="131"/>
        <v>1.5697321573209591</v>
      </c>
      <c r="AS48" s="27">
        <f t="shared" si="111"/>
        <v>0.49162061724821449</v>
      </c>
      <c r="AT48" s="27">
        <f t="shared" si="112"/>
        <v>1.9728662466440254</v>
      </c>
      <c r="AU48" s="27">
        <f t="shared" si="113"/>
        <v>4.0342190212131985</v>
      </c>
    </row>
    <row r="49" spans="1:47" x14ac:dyDescent="0.2">
      <c r="A49" t="str">
        <f>$A$13</f>
        <v>Caring, leisure and other service occupations</v>
      </c>
      <c r="B49" s="27">
        <f t="shared" si="114"/>
        <v>-2.5329521533987318</v>
      </c>
      <c r="C49" s="27">
        <f t="shared" si="115"/>
        <v>-4.7989014149540452</v>
      </c>
      <c r="D49" s="27">
        <f t="shared" si="116"/>
        <v>0.4515303825375554</v>
      </c>
      <c r="E49" s="27">
        <f t="shared" si="117"/>
        <v>-6.8803231858152287</v>
      </c>
      <c r="F49" s="27"/>
      <c r="G49" s="27">
        <f t="shared" si="118"/>
        <v>8.6037732320790283</v>
      </c>
      <c r="H49" s="27">
        <f t="shared" si="119"/>
        <v>5.2206976873408166</v>
      </c>
      <c r="I49" s="27">
        <f t="shared" si="120"/>
        <v>3.2703375863039952</v>
      </c>
      <c r="J49" s="27">
        <f t="shared" si="121"/>
        <v>17.094808505723833</v>
      </c>
      <c r="K49" s="27"/>
      <c r="L49" s="27">
        <f t="shared" si="122"/>
        <v>6.0708210786802965</v>
      </c>
      <c r="M49" s="27">
        <f t="shared" si="123"/>
        <v>0.42179627238677142</v>
      </c>
      <c r="N49" s="27">
        <f t="shared" si="124"/>
        <v>3.7218679688415506</v>
      </c>
      <c r="O49" s="27">
        <f t="shared" si="125"/>
        <v>10.214485319908604</v>
      </c>
      <c r="Q49" t="str">
        <f>$A$13</f>
        <v>Caring, leisure and other service occupations</v>
      </c>
      <c r="R49" s="27">
        <f t="shared" si="126"/>
        <v>-0.2201709386899342</v>
      </c>
      <c r="S49" s="27">
        <f t="shared" si="96"/>
        <v>0.25775662153044721</v>
      </c>
      <c r="T49" s="27">
        <f t="shared" si="97"/>
        <v>6.6659614610655948E-2</v>
      </c>
      <c r="U49" s="27">
        <f t="shared" si="98"/>
        <v>0.10424529745117006</v>
      </c>
      <c r="V49" s="27"/>
      <c r="W49" s="27">
        <f t="shared" si="127"/>
        <v>2.1169705472003084</v>
      </c>
      <c r="X49" s="27">
        <f t="shared" si="99"/>
        <v>1.1738588232392804</v>
      </c>
      <c r="Y49" s="27">
        <f t="shared" si="100"/>
        <v>1.0696319038661046</v>
      </c>
      <c r="Z49" s="27">
        <f t="shared" si="101"/>
        <v>4.3604612743056936</v>
      </c>
      <c r="AA49" s="27"/>
      <c r="AB49" s="27">
        <f t="shared" si="128"/>
        <v>1.8967996085103742</v>
      </c>
      <c r="AC49" s="27">
        <f t="shared" si="102"/>
        <v>1.4316154447697276</v>
      </c>
      <c r="AD49" s="27">
        <f t="shared" si="103"/>
        <v>1.1362915184767606</v>
      </c>
      <c r="AE49" s="27">
        <f t="shared" si="104"/>
        <v>4.4647065717568637</v>
      </c>
      <c r="AG49" t="str">
        <f>$A$13</f>
        <v>Caring, leisure and other service occupations</v>
      </c>
      <c r="AH49" s="27">
        <f t="shared" si="129"/>
        <v>-2.3127812147087887</v>
      </c>
      <c r="AI49" s="27">
        <f t="shared" si="105"/>
        <v>-5.0566580364844853</v>
      </c>
      <c r="AJ49" s="27">
        <f t="shared" si="106"/>
        <v>0.38487076792690011</v>
      </c>
      <c r="AK49" s="27">
        <f t="shared" si="107"/>
        <v>-6.9845684832663721</v>
      </c>
      <c r="AL49" s="27"/>
      <c r="AM49" s="27">
        <f t="shared" si="130"/>
        <v>6.4868026848787252</v>
      </c>
      <c r="AN49" s="27">
        <f t="shared" si="108"/>
        <v>4.0468388641015167</v>
      </c>
      <c r="AO49" s="27">
        <f t="shared" si="109"/>
        <v>2.2007056824378886</v>
      </c>
      <c r="AP49" s="27">
        <f t="shared" si="110"/>
        <v>12.734347231418127</v>
      </c>
      <c r="AQ49" s="27"/>
      <c r="AR49" s="27">
        <f t="shared" si="131"/>
        <v>4.1740214701699365</v>
      </c>
      <c r="AS49" s="27">
        <f t="shared" si="111"/>
        <v>-1.0098191723829686</v>
      </c>
      <c r="AT49" s="27">
        <f t="shared" si="112"/>
        <v>2.5855764503647887</v>
      </c>
      <c r="AU49" s="27">
        <f t="shared" si="113"/>
        <v>5.7497787481517548</v>
      </c>
    </row>
    <row r="50" spans="1:47" x14ac:dyDescent="0.2">
      <c r="A50" t="str">
        <f>$A$14</f>
        <v>Sales and customer service occupations</v>
      </c>
      <c r="B50" s="27">
        <f t="shared" si="114"/>
        <v>0.30300725624061542</v>
      </c>
      <c r="C50" s="27">
        <f t="shared" si="115"/>
        <v>-0.86280292137404757</v>
      </c>
      <c r="D50" s="27">
        <f t="shared" si="116"/>
        <v>-1.132104859909898</v>
      </c>
      <c r="E50" s="27">
        <f t="shared" si="117"/>
        <v>-1.6919005250433372</v>
      </c>
      <c r="F50" s="27"/>
      <c r="G50" s="27">
        <f t="shared" si="118"/>
        <v>-0.34080988210986973</v>
      </c>
      <c r="H50" s="27">
        <f t="shared" si="119"/>
        <v>0.95868122075386708</v>
      </c>
      <c r="I50" s="27">
        <f t="shared" si="120"/>
        <v>-0.66830770724372712</v>
      </c>
      <c r="J50" s="27">
        <f t="shared" si="121"/>
        <v>-5.0436368599733328E-2</v>
      </c>
      <c r="K50" s="27"/>
      <c r="L50" s="27">
        <f t="shared" si="122"/>
        <v>-3.7802625869254314E-2</v>
      </c>
      <c r="M50" s="27">
        <f t="shared" si="123"/>
        <v>9.5878299379819509E-2</v>
      </c>
      <c r="N50" s="27">
        <f t="shared" si="124"/>
        <v>-1.8004125671536251</v>
      </c>
      <c r="O50" s="27">
        <f t="shared" si="125"/>
        <v>-1.7423368936430705</v>
      </c>
      <c r="Q50" t="str">
        <f>$A$14</f>
        <v>Sales and customer service occupations</v>
      </c>
      <c r="R50" s="27">
        <f t="shared" si="126"/>
        <v>0.10190049360664233</v>
      </c>
      <c r="S50" s="27">
        <f t="shared" si="96"/>
        <v>0.58941301183768324</v>
      </c>
      <c r="T50" s="27">
        <f t="shared" si="97"/>
        <v>-0.58204950969714186</v>
      </c>
      <c r="U50" s="27">
        <f t="shared" si="98"/>
        <v>0.10926399574718459</v>
      </c>
      <c r="V50" s="27"/>
      <c r="W50" s="27">
        <f t="shared" si="127"/>
        <v>1.004046732665584</v>
      </c>
      <c r="X50" s="27">
        <f t="shared" si="99"/>
        <v>1.1073861620446053</v>
      </c>
      <c r="Y50" s="27">
        <f t="shared" si="100"/>
        <v>-0.30773526024556075</v>
      </c>
      <c r="Z50" s="27">
        <f t="shared" si="101"/>
        <v>1.8036976344646334</v>
      </c>
      <c r="AA50" s="27"/>
      <c r="AB50" s="27">
        <f t="shared" si="128"/>
        <v>1.1059472262722263</v>
      </c>
      <c r="AC50" s="27">
        <f t="shared" si="102"/>
        <v>1.6967991738822885</v>
      </c>
      <c r="AD50" s="27">
        <f t="shared" si="103"/>
        <v>-0.88978476994270261</v>
      </c>
      <c r="AE50" s="27">
        <f t="shared" si="104"/>
        <v>1.912961630211818</v>
      </c>
      <c r="AG50" t="str">
        <f>$A$14</f>
        <v>Sales and customer service occupations</v>
      </c>
      <c r="AH50" s="27">
        <f t="shared" si="129"/>
        <v>0.2011067626339802</v>
      </c>
      <c r="AI50" s="27">
        <f t="shared" si="105"/>
        <v>-1.4522159332117255</v>
      </c>
      <c r="AJ50" s="27">
        <f t="shared" si="106"/>
        <v>-0.55005535021275964</v>
      </c>
      <c r="AK50" s="27">
        <f t="shared" si="107"/>
        <v>-1.8011645207905005</v>
      </c>
      <c r="AL50" s="27"/>
      <c r="AM50" s="27">
        <f t="shared" si="130"/>
        <v>-1.3448566147754786</v>
      </c>
      <c r="AN50" s="27">
        <f t="shared" si="108"/>
        <v>-0.14870494129069556</v>
      </c>
      <c r="AO50" s="27">
        <f t="shared" si="109"/>
        <v>-0.36057244699816415</v>
      </c>
      <c r="AP50" s="27">
        <f t="shared" si="110"/>
        <v>-1.8541340030643383</v>
      </c>
      <c r="AQ50" s="27"/>
      <c r="AR50" s="27">
        <f t="shared" si="131"/>
        <v>-1.1437498521414984</v>
      </c>
      <c r="AS50" s="27">
        <f t="shared" si="111"/>
        <v>-1.600920874502421</v>
      </c>
      <c r="AT50" s="27">
        <f t="shared" si="112"/>
        <v>-0.9106277972109238</v>
      </c>
      <c r="AU50" s="27">
        <f t="shared" si="113"/>
        <v>-3.6552985238548388</v>
      </c>
    </row>
    <row r="51" spans="1:47" x14ac:dyDescent="0.2">
      <c r="A51" t="str">
        <f>$A$15</f>
        <v>Process, plant and machine operatives</v>
      </c>
      <c r="B51" s="27">
        <f t="shared" si="114"/>
        <v>-6.0474912650260499</v>
      </c>
      <c r="C51" s="27">
        <f t="shared" si="115"/>
        <v>0.20701539201897123</v>
      </c>
      <c r="D51" s="27">
        <f t="shared" si="116"/>
        <v>0.51784266431853609</v>
      </c>
      <c r="E51" s="27">
        <f t="shared" si="117"/>
        <v>-5.3226332086885435</v>
      </c>
      <c r="F51" s="27"/>
      <c r="G51" s="27">
        <f t="shared" si="118"/>
        <v>0.90544106701099025</v>
      </c>
      <c r="H51" s="27">
        <f t="shared" si="119"/>
        <v>3.354040186850348</v>
      </c>
      <c r="I51" s="27">
        <f t="shared" si="120"/>
        <v>1.8025733938699338</v>
      </c>
      <c r="J51" s="27">
        <f t="shared" si="121"/>
        <v>6.0620546477312729</v>
      </c>
      <c r="K51" s="27"/>
      <c r="L51" s="27">
        <f t="shared" si="122"/>
        <v>-5.1420501980150597</v>
      </c>
      <c r="M51" s="27">
        <f t="shared" si="123"/>
        <v>3.5610555788693192</v>
      </c>
      <c r="N51" s="27">
        <f t="shared" si="124"/>
        <v>2.3204160581884699</v>
      </c>
      <c r="O51" s="27">
        <f t="shared" si="125"/>
        <v>0.73942143904272939</v>
      </c>
      <c r="Q51" t="str">
        <f>$A$15</f>
        <v>Process, plant and machine operatives</v>
      </c>
      <c r="R51" s="27">
        <f t="shared" si="126"/>
        <v>-5.3544643050913656</v>
      </c>
      <c r="S51" s="27">
        <f t="shared" si="96"/>
        <v>0.55031650010945743</v>
      </c>
      <c r="T51" s="27">
        <f t="shared" si="97"/>
        <v>-0.27987455839467845</v>
      </c>
      <c r="U51" s="27">
        <f t="shared" si="98"/>
        <v>-5.0840223633765831</v>
      </c>
      <c r="V51" s="27"/>
      <c r="W51" s="27">
        <f t="shared" si="127"/>
        <v>0.2874365147837814</v>
      </c>
      <c r="X51" s="27">
        <f t="shared" si="99"/>
        <v>1.5409528365795113</v>
      </c>
      <c r="Y51" s="27">
        <f t="shared" si="100"/>
        <v>1.0920832626210766</v>
      </c>
      <c r="Z51" s="27">
        <f t="shared" si="101"/>
        <v>2.9204726139843658</v>
      </c>
      <c r="AA51" s="27"/>
      <c r="AB51" s="27">
        <f t="shared" si="128"/>
        <v>-5.0670277903075842</v>
      </c>
      <c r="AC51" s="27">
        <f t="shared" si="102"/>
        <v>2.0912693366889687</v>
      </c>
      <c r="AD51" s="27">
        <f t="shared" si="103"/>
        <v>0.81220870422639813</v>
      </c>
      <c r="AE51" s="27">
        <f t="shared" si="104"/>
        <v>-2.1635497493922173</v>
      </c>
      <c r="AG51" t="str">
        <f>$A$15</f>
        <v>Process, plant and machine operatives</v>
      </c>
      <c r="AH51" s="27">
        <f t="shared" si="129"/>
        <v>-0.69302695993468522</v>
      </c>
      <c r="AI51" s="27">
        <f t="shared" si="105"/>
        <v>-0.34330110809048775</v>
      </c>
      <c r="AJ51" s="27">
        <f t="shared" si="106"/>
        <v>0.79771722271321222</v>
      </c>
      <c r="AK51" s="27">
        <f t="shared" si="107"/>
        <v>-0.23861084531196042</v>
      </c>
      <c r="AL51" s="27"/>
      <c r="AM51" s="27">
        <f t="shared" si="130"/>
        <v>0.61800455222719375</v>
      </c>
      <c r="AN51" s="27">
        <f t="shared" si="108"/>
        <v>1.8130873502708489</v>
      </c>
      <c r="AO51" s="27">
        <f t="shared" si="109"/>
        <v>0.71049013124885763</v>
      </c>
      <c r="AP51" s="27">
        <f t="shared" si="110"/>
        <v>3.1415820337469009</v>
      </c>
      <c r="AQ51" s="27"/>
      <c r="AR51" s="27">
        <f t="shared" si="131"/>
        <v>-7.5022407707491467E-2</v>
      </c>
      <c r="AS51" s="27">
        <f t="shared" si="111"/>
        <v>1.4697862421803611</v>
      </c>
      <c r="AT51" s="27">
        <f t="shared" si="112"/>
        <v>1.50820735396207</v>
      </c>
      <c r="AU51" s="27">
        <f t="shared" si="113"/>
        <v>2.9029711884349405</v>
      </c>
    </row>
    <row r="52" spans="1:47" x14ac:dyDescent="0.2">
      <c r="A52" t="str">
        <f>$A$16</f>
        <v>Elementary occupations</v>
      </c>
      <c r="B52" s="27">
        <f t="shared" si="114"/>
        <v>-7.1829502633608158</v>
      </c>
      <c r="C52" s="27">
        <f t="shared" si="115"/>
        <v>-1.0584833854432745</v>
      </c>
      <c r="D52" s="27">
        <f t="shared" si="116"/>
        <v>-0.10216982202241986</v>
      </c>
      <c r="E52" s="27">
        <f t="shared" si="117"/>
        <v>-8.3436034708264941</v>
      </c>
      <c r="F52" s="27"/>
      <c r="G52" s="27">
        <f t="shared" si="118"/>
        <v>-6.3882955538410613E-2</v>
      </c>
      <c r="H52" s="27">
        <f t="shared" si="119"/>
        <v>-3.0737348843074628</v>
      </c>
      <c r="I52" s="27">
        <f t="shared" si="120"/>
        <v>3.6088180454020957</v>
      </c>
      <c r="J52" s="27">
        <f t="shared" si="121"/>
        <v>0.47120020555620101</v>
      </c>
      <c r="K52" s="27"/>
      <c r="L52" s="27">
        <f t="shared" si="122"/>
        <v>-7.2468332188992264</v>
      </c>
      <c r="M52" s="27">
        <f t="shared" si="123"/>
        <v>-4.1322182697507372</v>
      </c>
      <c r="N52" s="27">
        <f t="shared" si="124"/>
        <v>3.5066482233796759</v>
      </c>
      <c r="O52" s="27">
        <f t="shared" si="125"/>
        <v>-7.8724032652702931</v>
      </c>
      <c r="Q52" t="str">
        <f>$A$16</f>
        <v>Elementary occupations</v>
      </c>
      <c r="R52" s="27">
        <f t="shared" si="126"/>
        <v>-5.5539962998139103</v>
      </c>
      <c r="S52" s="27">
        <f t="shared" si="96"/>
        <v>-0.25346290379205882</v>
      </c>
      <c r="T52" s="27">
        <f t="shared" si="97"/>
        <v>-0.19040079241955432</v>
      </c>
      <c r="U52" s="27">
        <f t="shared" si="98"/>
        <v>-5.9978599960255252</v>
      </c>
      <c r="V52" s="27"/>
      <c r="W52" s="27">
        <f t="shared" si="127"/>
        <v>-2.4825834010036161</v>
      </c>
      <c r="X52" s="27">
        <f t="shared" si="99"/>
        <v>0.58439658009984186</v>
      </c>
      <c r="Y52" s="27">
        <f t="shared" si="100"/>
        <v>1.6965378077359912</v>
      </c>
      <c r="Z52" s="27">
        <f t="shared" si="101"/>
        <v>-0.20164901316778128</v>
      </c>
      <c r="AA52" s="27"/>
      <c r="AB52" s="27">
        <f t="shared" si="128"/>
        <v>-8.0365797008175264</v>
      </c>
      <c r="AC52" s="27">
        <f t="shared" si="102"/>
        <v>0.33093367630778303</v>
      </c>
      <c r="AD52" s="27">
        <f t="shared" si="103"/>
        <v>1.5061370153164368</v>
      </c>
      <c r="AE52" s="27">
        <f t="shared" si="104"/>
        <v>-6.1995090091933065</v>
      </c>
      <c r="AG52" t="str">
        <f>$A$16</f>
        <v>Elementary occupations</v>
      </c>
      <c r="AH52" s="27">
        <f t="shared" si="129"/>
        <v>-1.6289539635468984</v>
      </c>
      <c r="AI52" s="27">
        <f t="shared" si="105"/>
        <v>-0.80502048165120854</v>
      </c>
      <c r="AJ52" s="27">
        <f t="shared" si="106"/>
        <v>8.8230970397136232E-2</v>
      </c>
      <c r="AK52" s="27">
        <f t="shared" si="107"/>
        <v>-2.3457434748009689</v>
      </c>
      <c r="AL52" s="27"/>
      <c r="AM52" s="27">
        <f t="shared" si="130"/>
        <v>2.4187004454652072</v>
      </c>
      <c r="AN52" s="27">
        <f t="shared" si="108"/>
        <v>-3.6581314644073366</v>
      </c>
      <c r="AO52" s="27">
        <f t="shared" si="109"/>
        <v>1.9122802376661037</v>
      </c>
      <c r="AP52" s="27">
        <f t="shared" si="110"/>
        <v>0.67284921872397518</v>
      </c>
      <c r="AQ52" s="27"/>
      <c r="AR52" s="27">
        <f t="shared" si="131"/>
        <v>0.78974648191830887</v>
      </c>
      <c r="AS52" s="27">
        <f t="shared" si="111"/>
        <v>-4.4631519460585451</v>
      </c>
      <c r="AT52" s="27">
        <f t="shared" si="112"/>
        <v>2.0005112080632399</v>
      </c>
      <c r="AU52" s="27">
        <f t="shared" si="113"/>
        <v>-1.6728942560769937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10.266780428215327</v>
      </c>
      <c r="C54" s="29">
        <f t="shared" si="115"/>
        <v>3.5029392835005524</v>
      </c>
      <c r="D54" s="29">
        <f t="shared" si="116"/>
        <v>-4.8867197117159265</v>
      </c>
      <c r="E54" s="29">
        <f t="shared" si="117"/>
        <v>8.8829999999999245</v>
      </c>
      <c r="F54" s="29"/>
      <c r="G54" s="29">
        <f t="shared" si="118"/>
        <v>43.84484804402814</v>
      </c>
      <c r="H54" s="29">
        <f t="shared" si="119"/>
        <v>23.988320008563164</v>
      </c>
      <c r="I54" s="29">
        <f t="shared" si="120"/>
        <v>21.082831947408664</v>
      </c>
      <c r="J54" s="29">
        <f t="shared" si="121"/>
        <v>88.915999999999826</v>
      </c>
      <c r="K54" s="29"/>
      <c r="L54" s="29">
        <f t="shared" si="122"/>
        <v>54.111628472243467</v>
      </c>
      <c r="M54" s="29">
        <f t="shared" si="123"/>
        <v>27.491259292063717</v>
      </c>
      <c r="N54" s="29">
        <f t="shared" si="124"/>
        <v>16.196112235692738</v>
      </c>
      <c r="O54" s="29">
        <f t="shared" si="125"/>
        <v>97.798999999999751</v>
      </c>
      <c r="Q54" s="24" t="str">
        <f>$A$18</f>
        <v>All occupations</v>
      </c>
      <c r="R54" s="29">
        <f t="shared" ref="R54" si="132">W18-R18</f>
        <v>-1.4369061611915868</v>
      </c>
      <c r="S54" s="29">
        <f t="shared" ref="S54" si="133">X18-S18</f>
        <v>6.3694253165907639</v>
      </c>
      <c r="T54" s="29">
        <f t="shared" ref="T54" si="134">Y18-T18</f>
        <v>-13.343109697325445</v>
      </c>
      <c r="U54" s="29">
        <f t="shared" ref="U54" si="135">Z18-U18</f>
        <v>-8.4105905419262399</v>
      </c>
      <c r="V54" s="29"/>
      <c r="W54" s="29">
        <f t="shared" ref="W54" si="136">AB18-W18</f>
        <v>16.161956199596261</v>
      </c>
      <c r="X54" s="29">
        <f t="shared" ref="X54" si="137">AC18-X18</f>
        <v>10.658962691905174</v>
      </c>
      <c r="Y54" s="29">
        <f t="shared" ref="Y54" si="138">AD18-Y18</f>
        <v>11.026080019614668</v>
      </c>
      <c r="Z54" s="29">
        <f t="shared" ref="Z54" si="139">AE18-Z18</f>
        <v>37.846998911116088</v>
      </c>
      <c r="AA54" s="29"/>
      <c r="AB54" s="29">
        <f t="shared" ref="AB54" si="140">AB18-R18</f>
        <v>14.725050038404675</v>
      </c>
      <c r="AC54" s="29">
        <f t="shared" ref="AC54" si="141">AC18-S18</f>
        <v>17.028388008495938</v>
      </c>
      <c r="AD54" s="29">
        <f t="shared" ref="AD54" si="142">AD18-T18</f>
        <v>-2.3170296777107779</v>
      </c>
      <c r="AE54" s="29">
        <f t="shared" ref="AE54" si="143">AE18-U18</f>
        <v>29.436408369189849</v>
      </c>
      <c r="AG54" s="24" t="str">
        <f>$A$18</f>
        <v>All occupations</v>
      </c>
      <c r="AH54" s="29">
        <f t="shared" ref="AH54" si="144">AM18-AH18</f>
        <v>11.703686589406999</v>
      </c>
      <c r="AI54" s="29">
        <f t="shared" ref="AI54" si="145">AN18-AI18</f>
        <v>-2.8664860330901263</v>
      </c>
      <c r="AJ54" s="29">
        <f t="shared" ref="AJ54" si="146">AO18-AJ18</f>
        <v>8.4563899856095617</v>
      </c>
      <c r="AK54" s="29">
        <f t="shared" ref="AK54" si="147">AP18-AK18</f>
        <v>17.293590541926449</v>
      </c>
      <c r="AL54" s="29"/>
      <c r="AM54" s="29">
        <f t="shared" ref="AM54" si="148">AR18-AM18</f>
        <v>27.682891844431879</v>
      </c>
      <c r="AN54" s="29">
        <f t="shared" ref="AN54" si="149">AS18-AN18</f>
        <v>13.329357316658019</v>
      </c>
      <c r="AO54" s="29">
        <f t="shared" ref="AO54" si="150">AT18-AO18</f>
        <v>10.056751927793961</v>
      </c>
      <c r="AP54" s="29">
        <f t="shared" ref="AP54" si="151">AU18-AP18</f>
        <v>51.069001088883851</v>
      </c>
      <c r="AQ54" s="29"/>
      <c r="AR54" s="29">
        <f t="shared" ref="AR54" si="152">AR18-AH18</f>
        <v>39.386578433838878</v>
      </c>
      <c r="AS54" s="29">
        <f t="shared" ref="AS54" si="153">AS18-AI18</f>
        <v>10.462871283567893</v>
      </c>
      <c r="AT54" s="29">
        <f t="shared" ref="AT54" si="154">AT18-AJ18</f>
        <v>18.513141913403523</v>
      </c>
      <c r="AU54" s="29">
        <f t="shared" ref="AU54" si="155">AU18-AK18</f>
        <v>68.3625916308103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Heart of the South-West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0.20470809402315382</v>
      </c>
      <c r="N7" s="91">
        <f>'Occ T2'!I180</f>
        <v>0.64855849109186625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-1.1722692347209573</v>
      </c>
      <c r="N9" s="91">
        <f>'Occ T2'!I178</f>
        <v>0.17178809707321108</v>
      </c>
    </row>
    <row r="10" spans="1:14" x14ac:dyDescent="0.2">
      <c r="L10" s="91" t="str">
        <f>'Occ T3'!A48</f>
        <v>91 Elementary trades and related occupations</v>
      </c>
      <c r="M10" s="91">
        <f>'Occ T2'!H177</f>
        <v>-4.9189182233350781</v>
      </c>
      <c r="N10" s="91">
        <f>'Occ T2'!I177</f>
        <v>-0.8387518122129678</v>
      </c>
    </row>
    <row r="11" spans="1:14" x14ac:dyDescent="0.2">
      <c r="L11" s="114" t="str">
        <f>"["&amp;'Occ T3'!A47&amp;"]"</f>
        <v>[Elementary occupations]</v>
      </c>
      <c r="M11" s="91">
        <f>'Occ T1'!H88</f>
        <v>-1.767185600663157</v>
      </c>
      <c r="N11" s="91">
        <f>'Occ T1'!I88</f>
        <v>3.501999490314045E-2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-1.0813773033380603</v>
      </c>
      <c r="N13" s="91">
        <f>'Occ T2'!I176</f>
        <v>0.57155976075535797</v>
      </c>
    </row>
    <row r="14" spans="1:14" x14ac:dyDescent="0.2">
      <c r="L14" s="91" t="str">
        <f>'Occ T3'!A44</f>
        <v>81 Process, plant and machine operatives</v>
      </c>
      <c r="M14" s="91">
        <f>'Occ T2'!H175</f>
        <v>-3.5602811105525545</v>
      </c>
      <c r="N14" s="91">
        <f>'Occ T2'!I175</f>
        <v>1.1883677852390084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-2.2216531919204585</v>
      </c>
      <c r="N15" s="91">
        <f>'Occ T1'!I87</f>
        <v>0.8501824757844556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3.0250063643247893</v>
      </c>
      <c r="N17" s="91">
        <f>'Occ T2'!I174</f>
        <v>2.6847085691315442</v>
      </c>
    </row>
    <row r="18" spans="12:14" x14ac:dyDescent="0.2">
      <c r="L18" s="91" t="str">
        <f>'Occ T3'!A40</f>
        <v>71 Sales occupations</v>
      </c>
      <c r="M18" s="91">
        <f>'Occ T2'!H173</f>
        <v>-1.1111915481059831</v>
      </c>
      <c r="N18" s="91">
        <f>'Occ T2'!I173</f>
        <v>-0.76038970453511379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-0.43675137250052121</v>
      </c>
      <c r="N19" s="91">
        <f>'Occ T1'!I86</f>
        <v>-4.3987256131639008E-3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1.789436427260771</v>
      </c>
      <c r="N21" s="91">
        <f>'Occ T2'!I172</f>
        <v>-1.4538141153571105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-0.51726761898132079</v>
      </c>
      <c r="N22" s="91">
        <f>'Occ T2'!I171</f>
        <v>1.1092909219772018</v>
      </c>
    </row>
    <row r="23" spans="12:14" x14ac:dyDescent="0.2">
      <c r="L23" s="91" t="str">
        <f>'Occ T3'!A35</f>
        <v>61 Caring personal service occupations</v>
      </c>
      <c r="M23" s="91">
        <f>'Occ T2'!H170</f>
        <v>-1.8341846577520582</v>
      </c>
      <c r="N23" s="91">
        <f>'Occ T2'!I170</f>
        <v>1.2725863741116061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-1.52766488535514</v>
      </c>
      <c r="N24" s="91">
        <f>'Occ T1'!I85</f>
        <v>1.2161357666425676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-1.7183094963019174</v>
      </c>
      <c r="N26" s="91">
        <f>'Occ T2'!I169</f>
        <v>-0.20378419637873124</v>
      </c>
    </row>
    <row r="27" spans="12:14" x14ac:dyDescent="0.2">
      <c r="L27" s="91" t="str">
        <f>'Occ T3'!A31</f>
        <v>53 Skilled construction and building trades</v>
      </c>
      <c r="M27" s="91">
        <f>'Occ T2'!H168</f>
        <v>-4.8434652129012097</v>
      </c>
      <c r="N27" s="91">
        <f>'Occ T2'!I168</f>
        <v>0.70692795347044868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-2.9731165003783144</v>
      </c>
      <c r="N28" s="91">
        <f>'Occ T2'!I167</f>
        <v>-0.2524569830521628</v>
      </c>
    </row>
    <row r="29" spans="12:14" x14ac:dyDescent="0.2">
      <c r="L29" s="91" t="str">
        <f>'Occ T3'!A29</f>
        <v>51 Skilled agricultural and related trades</v>
      </c>
      <c r="M29" s="91">
        <f>'Occ T2'!H166</f>
        <v>0.1542115201442984</v>
      </c>
      <c r="N29" s="91">
        <f>'Occ T2'!I166</f>
        <v>0.47160150546781132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-2.9025002463556882</v>
      </c>
      <c r="N30" s="91">
        <f>'Occ T1'!I84</f>
        <v>0.17819136178784944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-2.7172761182135075</v>
      </c>
      <c r="N32" s="91">
        <f>'Occ T2'!I165</f>
        <v>-0.3065960150967495</v>
      </c>
    </row>
    <row r="33" spans="12:14" x14ac:dyDescent="0.2">
      <c r="L33" s="91" t="str">
        <f>'Occ T3'!A25</f>
        <v>41 Administrative occupations</v>
      </c>
      <c r="M33" s="91">
        <f>'Occ T2'!H164</f>
        <v>0.37735204267446143</v>
      </c>
      <c r="N33" s="91">
        <f>'Occ T2'!I164</f>
        <v>-0.91131466505343095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-0.24134470137411324</v>
      </c>
      <c r="N34" s="91">
        <f>'Occ T1'!I83</f>
        <v>-0.79534244653118868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1.9276661107089144</v>
      </c>
      <c r="N36" s="91">
        <f>'Occ T2'!I163</f>
        <v>0.16711582267938674</v>
      </c>
    </row>
    <row r="37" spans="12:14" x14ac:dyDescent="0.2">
      <c r="L37" s="91" t="str">
        <f>'Occ T3'!A21</f>
        <v>34 Culture, media and sports occupations</v>
      </c>
      <c r="M37" s="91">
        <f>'Occ T2'!H162</f>
        <v>0.56809554312111654</v>
      </c>
      <c r="N37" s="91">
        <f>'Occ T2'!I162</f>
        <v>1.2710708499651391</v>
      </c>
    </row>
    <row r="38" spans="12:14" x14ac:dyDescent="0.2">
      <c r="L38" s="91" t="str">
        <f>'Occ T3'!A20</f>
        <v>33 Protective service occupations</v>
      </c>
      <c r="M38" s="91">
        <f>'Occ T2'!H161</f>
        <v>1.6365523509427105</v>
      </c>
      <c r="N38" s="91">
        <f>'Occ T2'!I161</f>
        <v>2.109491408489883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0.67403730460942057</v>
      </c>
      <c r="N39" s="91">
        <f>'Occ T2'!I160</f>
        <v>1.1326660417005918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4.8607370857598919</v>
      </c>
      <c r="N40" s="91">
        <f>'Occ T2'!I159</f>
        <v>-0.3379136626144974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1.8619589613393828</v>
      </c>
      <c r="N41" s="91">
        <f>'Occ T1'!I82</f>
        <v>0.59285609189776434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4.1805836199474866</v>
      </c>
      <c r="N43" s="91">
        <f>'Occ T2'!I158</f>
        <v>1.7363929808476897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1.7840038721524287</v>
      </c>
      <c r="N44" s="91">
        <f>'Occ T2'!I157</f>
        <v>0.97821564270557104</v>
      </c>
    </row>
    <row r="45" spans="12:14" x14ac:dyDescent="0.2">
      <c r="L45" s="91" t="str">
        <f>'Occ T3'!A13</f>
        <v>22 Health professionals</v>
      </c>
      <c r="M45" s="91">
        <f>'Occ T2'!H156</f>
        <v>1.1697192917272003</v>
      </c>
      <c r="N45" s="91">
        <f>'Occ T2'!I156</f>
        <v>1.6716875291110656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2.8820481784318952</v>
      </c>
      <c r="N46" s="91">
        <f>'Occ T2'!I155</f>
        <v>1.2393724095278946</v>
      </c>
    </row>
    <row r="47" spans="12:14" x14ac:dyDescent="0.2">
      <c r="L47" s="114" t="str">
        <f>"["&amp;'Occ T3'!A11&amp;"]"</f>
        <v>[Professional occupations]</v>
      </c>
      <c r="M47" s="91">
        <f>'Occ T1'!H81</f>
        <v>2.5759006585170496</v>
      </c>
      <c r="N47" s="91">
        <f>'Occ T1'!I81</f>
        <v>1.4230021154876926</v>
      </c>
    </row>
    <row r="49" spans="12:14" x14ac:dyDescent="0.2">
      <c r="L49" s="107" t="str">
        <f>'Occ T3'!A9</f>
        <v>12 Other managers and proprietors</v>
      </c>
      <c r="M49" s="91">
        <f>'Occ T2'!H154</f>
        <v>1.8976083955186906</v>
      </c>
      <c r="N49" s="91">
        <f>'Occ T2'!I154</f>
        <v>2.3736171686057794</v>
      </c>
    </row>
    <row r="50" spans="12:14" x14ac:dyDescent="0.2">
      <c r="L50" s="107" t="str">
        <f>'Occ T3'!A8</f>
        <v>11 Corporate managers and directors</v>
      </c>
      <c r="M50" s="91">
        <f>'Occ T2'!H153</f>
        <v>3.8787266335281734</v>
      </c>
      <c r="N50" s="91">
        <f>'Occ T2'!I153</f>
        <v>0.24486349557668596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3.1486220511074414</v>
      </c>
      <c r="N51" s="91">
        <f>'Occ T1'!I80</f>
        <v>1.0745227992241757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Heart of the South-West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10.941404651245676</v>
      </c>
      <c r="N82" s="94">
        <f>'Occ T2'!F119</f>
        <v>2.3596060399008891</v>
      </c>
    </row>
    <row r="83" spans="12:14" x14ac:dyDescent="0.2">
      <c r="L83" s="10" t="str">
        <f>name!D5</f>
        <v>12 Other managers and proprietors</v>
      </c>
      <c r="M83" s="94">
        <f>'Occ T2'!D9-'Occ T2'!B9</f>
        <v>3.1202918566558395</v>
      </c>
      <c r="N83" s="94">
        <f>'Occ T2'!F120</f>
        <v>14.669110062705094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6.4040331054901642</v>
      </c>
      <c r="N84" s="94">
        <f>'Occ T2'!F121</f>
        <v>9.8130632550829588</v>
      </c>
    </row>
    <row r="85" spans="12:14" x14ac:dyDescent="0.2">
      <c r="L85" s="10" t="str">
        <f>name!D7</f>
        <v>22 Health professionals</v>
      </c>
      <c r="M85" s="94">
        <f>'Occ T2'!D11-'Occ T2'!B11</f>
        <v>2.4033627276262308</v>
      </c>
      <c r="N85" s="94">
        <f>'Occ T2'!F122</f>
        <v>12.012147848889015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3.8657454452238227</v>
      </c>
      <c r="N86" s="94">
        <f>'Occ T2'!F123</f>
        <v>7.1824731921225009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10.24067891759821</v>
      </c>
      <c r="N87" s="94">
        <f>'Occ T2'!F124</f>
        <v>16.294017847814047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3.4573716740906804</v>
      </c>
      <c r="N88" s="94">
        <f>'Occ T2'!F125</f>
        <v>-0.81019218961472816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0.60809346213703819</v>
      </c>
      <c r="N89" s="94">
        <f>'Occ T2'!F126</f>
        <v>3.3884155004795637</v>
      </c>
    </row>
    <row r="90" spans="12:14" x14ac:dyDescent="0.2">
      <c r="L90" s="10" t="str">
        <f>name!D12</f>
        <v>33 Protective service occupations</v>
      </c>
      <c r="M90" s="94">
        <f>'Occ T2'!D16-'Occ T2'!B16</f>
        <v>0.55240734689607418</v>
      </c>
      <c r="N90" s="94">
        <f>'Occ T2'!F127</f>
        <v>2.6055035259501604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0.49940491931911879</v>
      </c>
      <c r="N91" s="94">
        <f>'Occ T2'!F128</f>
        <v>3.7302115344746021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4.5621652460056694</v>
      </c>
      <c r="N92" s="94">
        <f>'Occ T2'!F129</f>
        <v>1.2708182414917104</v>
      </c>
    </row>
    <row r="93" spans="12:14" x14ac:dyDescent="0.2">
      <c r="L93" s="10" t="str">
        <f>name!D15</f>
        <v>41 Administrative occupations</v>
      </c>
      <c r="M93" s="94">
        <f>'Occ T2'!D19-'Occ T2'!B19</f>
        <v>1.2993043367965385</v>
      </c>
      <c r="N93" s="94">
        <f>'Occ T2'!F130</f>
        <v>-8.9364078003618062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-2.3383142857326717</v>
      </c>
      <c r="N94" s="94">
        <f>'Occ T2'!F131</f>
        <v>-0.71275075441388758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0.11098571909825949</v>
      </c>
      <c r="N95" s="94">
        <f>'Occ T2'!F132</f>
        <v>1.0574171153468885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-5.1785688682336115</v>
      </c>
      <c r="N96" s="94">
        <f>'Occ T2'!F133</f>
        <v>-1.1828468547459465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-7.8742110008113322</v>
      </c>
      <c r="N97" s="94">
        <f>'Occ T2'!F134</f>
        <v>3.1146539836070239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-1.5526948630323325</v>
      </c>
      <c r="N98" s="94">
        <f>'Occ T2'!F135</f>
        <v>-0.51686753913940109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-6.4619853064082378</v>
      </c>
      <c r="N99" s="94">
        <f>'Occ T2'!F136</f>
        <v>13.917292170659579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-0.48721205895055419</v>
      </c>
      <c r="N100" s="94">
        <f>'Occ T2'!F137</f>
        <v>3.3375788202713856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6.8874179543762737E-2</v>
      </c>
      <c r="N101" s="94">
        <f>'Occ T2'!F138</f>
        <v>-0.16006248520716526</v>
      </c>
    </row>
    <row r="102" spans="12:14" x14ac:dyDescent="0.2">
      <c r="L102" s="10" t="str">
        <f>name!D24</f>
        <v>71 Sales occupations</v>
      </c>
      <c r="M102" s="94">
        <f>'Occ T2'!D28-'Occ T2'!B28</f>
        <v>-3.6012148192115703</v>
      </c>
      <c r="N102" s="94">
        <f>'Occ T2'!F139</f>
        <v>-6.7801027293299612</v>
      </c>
    </row>
    <row r="103" spans="12:14" x14ac:dyDescent="0.2">
      <c r="L103" s="10" t="str">
        <f>name!D25</f>
        <v>72 Customer service occupations</v>
      </c>
      <c r="M103" s="94">
        <f>'Occ T2'!D29-'Occ T2'!B29</f>
        <v>1.9093142941682615</v>
      </c>
      <c r="N103" s="94">
        <f>'Occ T2'!F140</f>
        <v>6.7296663607303202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-3.92477635009379</v>
      </c>
      <c r="N104" s="94">
        <f>'Occ T2'!F141</f>
        <v>3.8289496094978759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-1.3978568585947677</v>
      </c>
      <c r="N105" s="94">
        <f>'Occ T2'!F142</f>
        <v>2.2331050382335071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-3.6905204854450968</v>
      </c>
      <c r="N106" s="94">
        <f>'Occ T2'!F143</f>
        <v>-1.5269759038937227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-4.6530829853813174</v>
      </c>
      <c r="N107" s="94">
        <f>'Occ T2'!F144</f>
        <v>1.9981761094498296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8.8829999999998108</v>
      </c>
      <c r="N109" s="94">
        <f>'Occ T2'!F146</f>
        <v>88.916000000000849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Heart of the South-West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14.06169650790153</v>
      </c>
      <c r="N153" s="94">
        <f>'Occ T1'!H8</f>
        <v>17.028716102605983</v>
      </c>
    </row>
    <row r="154" spans="1:14" x14ac:dyDescent="0.2">
      <c r="L154" s="10" t="str">
        <f>name!E5</f>
        <v>Professional occupations</v>
      </c>
      <c r="M154" s="94">
        <f>'Occ T1'!D9-'Occ T1'!B9</f>
        <v>22.913820195938399</v>
      </c>
      <c r="N154" s="94">
        <f>'Occ T1'!H9</f>
        <v>45.301702143908528</v>
      </c>
    </row>
    <row r="155" spans="1:14" x14ac:dyDescent="0.2">
      <c r="L155" s="10" t="str">
        <f>name!E6</f>
        <v>Associate professional occupations</v>
      </c>
      <c r="M155" s="94">
        <f>'Occ T1'!D10-'Occ T1'!B10</f>
        <v>9.6794426484485854</v>
      </c>
      <c r="N155" s="94">
        <f>'Occ T1'!H10</f>
        <v>10.184756612781314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-1.0390099489361262</v>
      </c>
      <c r="N156" s="94">
        <f>'Occ T1'!H11</f>
        <v>-9.6491585547756955</v>
      </c>
    </row>
    <row r="157" spans="1:14" x14ac:dyDescent="0.2">
      <c r="L157" s="10" t="str">
        <f>name!E8</f>
        <v>Skilled trades occupations</v>
      </c>
      <c r="M157" s="94">
        <f>'Occ T1'!D12-'Occ T1'!B12</f>
        <v>-14.494489012979017</v>
      </c>
      <c r="N157" s="94">
        <f>'Occ T1'!H12</f>
        <v>2.4723567050685773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-6.8803231858150298</v>
      </c>
      <c r="N158" s="94">
        <f>'Occ T1'!H13</f>
        <v>17.094808505723805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-1.6919005250433088</v>
      </c>
      <c r="N159" s="94">
        <f>'Occ T1'!H14</f>
        <v>-5.0436368599633852E-2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-5.3226332086885577</v>
      </c>
      <c r="N160" s="94">
        <f>'Occ T1'!H15</f>
        <v>6.0620546477313866</v>
      </c>
    </row>
    <row r="161" spans="12:14" x14ac:dyDescent="0.2">
      <c r="L161" s="10" t="str">
        <f>name!E12</f>
        <v>Elementary occupations</v>
      </c>
      <c r="M161" s="94">
        <f>'Occ T1'!D16-'Occ T1'!B16</f>
        <v>-8.3436034708264231</v>
      </c>
      <c r="N161" s="94">
        <f>'Occ T1'!H16</f>
        <v>0.47120020555610154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8.8830000000000382</v>
      </c>
      <c r="N163" s="94">
        <f>'Occ T1'!H18</f>
        <v>88.916000000000366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Heart of the South-West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68.771476883645391</v>
      </c>
      <c r="N5" s="87">
        <f>SUM(N6:N7)</f>
        <v>75.606743196279382</v>
      </c>
      <c r="O5" s="87">
        <f t="shared" ref="O5:AL5" si="1">SUM(O6:O7)</f>
        <v>75.53027840357781</v>
      </c>
      <c r="P5" s="87">
        <f t="shared" si="1"/>
        <v>79.079666844480727</v>
      </c>
      <c r="Q5" s="87">
        <f t="shared" si="1"/>
        <v>82.853006472329483</v>
      </c>
      <c r="R5" s="87">
        <f t="shared" si="1"/>
        <v>83.869302883778516</v>
      </c>
      <c r="S5" s="87">
        <f t="shared" si="1"/>
        <v>83.260915447716826</v>
      </c>
      <c r="T5" s="87">
        <f t="shared" si="1"/>
        <v>91.287404737630226</v>
      </c>
      <c r="U5" s="87">
        <f t="shared" si="1"/>
        <v>92.208299796290419</v>
      </c>
      <c r="V5" s="87">
        <f t="shared" si="1"/>
        <v>95.013589179644001</v>
      </c>
      <c r="W5" s="87">
        <f t="shared" si="1"/>
        <v>97.930999391680047</v>
      </c>
      <c r="X5" s="87">
        <f t="shared" si="1"/>
        <v>95.277447467464413</v>
      </c>
      <c r="Y5" s="87">
        <f t="shared" si="1"/>
        <v>96.950606443169249</v>
      </c>
      <c r="Z5" s="87">
        <f t="shared" si="1"/>
        <v>98.883229048670316</v>
      </c>
      <c r="AA5" s="87">
        <f t="shared" si="1"/>
        <v>100.67444574951722</v>
      </c>
      <c r="AB5" s="87">
        <f t="shared" si="1"/>
        <v>102.10944459121471</v>
      </c>
      <c r="AC5" s="87">
        <f t="shared" si="1"/>
        <v>103.47161958507937</v>
      </c>
      <c r="AD5" s="87">
        <f t="shared" si="1"/>
        <v>104.77289483147348</v>
      </c>
      <c r="AE5" s="87">
        <f t="shared" si="1"/>
        <v>106.11217400415953</v>
      </c>
      <c r="AF5" s="87">
        <f t="shared" si="1"/>
        <v>107.45335320217291</v>
      </c>
      <c r="AG5" s="87">
        <f t="shared" si="1"/>
        <v>108.85386109231808</v>
      </c>
      <c r="AH5" s="87">
        <f t="shared" si="1"/>
        <v>110.26194488611735</v>
      </c>
      <c r="AI5" s="87">
        <f t="shared" si="1"/>
        <v>111.64167097152261</v>
      </c>
      <c r="AJ5" s="87">
        <f t="shared" si="1"/>
        <v>113.05011371525245</v>
      </c>
      <c r="AK5" s="87">
        <f t="shared" si="1"/>
        <v>114.3322740469837</v>
      </c>
      <c r="AL5" s="87">
        <f t="shared" si="1"/>
        <v>114.95971549428603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43.160283405447373</v>
      </c>
      <c r="N6" s="11">
        <v>46.805581907254492</v>
      </c>
      <c r="O6" s="11">
        <v>47.994997004867621</v>
      </c>
      <c r="P6" s="11">
        <v>49.830623081769225</v>
      </c>
      <c r="Q6" s="11">
        <v>48.380977203892307</v>
      </c>
      <c r="R6" s="11">
        <v>52.207387708499219</v>
      </c>
      <c r="S6" s="11">
        <v>53.982860615469846</v>
      </c>
      <c r="T6" s="11">
        <v>57.370415198894158</v>
      </c>
      <c r="U6" s="11">
        <v>58.334252125491027</v>
      </c>
      <c r="V6" s="11">
        <v>60.826839640838095</v>
      </c>
      <c r="W6" s="11">
        <v>63.148792359744895</v>
      </c>
      <c r="X6" s="11">
        <v>55.927600508100127</v>
      </c>
      <c r="Y6" s="11">
        <v>56.670689167894615</v>
      </c>
      <c r="Z6" s="11">
        <v>57.548006710164124</v>
      </c>
      <c r="AA6" s="11">
        <v>58.399617683731407</v>
      </c>
      <c r="AB6" s="11">
        <v>59.082492189837247</v>
      </c>
      <c r="AC6" s="11">
        <v>59.720087271846062</v>
      </c>
      <c r="AD6" s="11">
        <v>60.329453100976856</v>
      </c>
      <c r="AE6" s="11">
        <v>60.945080284912414</v>
      </c>
      <c r="AF6" s="11">
        <v>61.567860475239641</v>
      </c>
      <c r="AG6" s="11">
        <v>62.229375652408251</v>
      </c>
      <c r="AH6" s="11">
        <v>62.89837703322808</v>
      </c>
      <c r="AI6" s="11">
        <v>63.574713364342607</v>
      </c>
      <c r="AJ6" s="11">
        <v>64.287722767577733</v>
      </c>
      <c r="AK6" s="11">
        <v>64.921972317397234</v>
      </c>
      <c r="AL6" s="11">
        <v>65.508398399645785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25.611193478198015</v>
      </c>
      <c r="N7" s="11">
        <v>28.801161289024897</v>
      </c>
      <c r="O7" s="11">
        <v>27.535281398710186</v>
      </c>
      <c r="P7" s="11">
        <v>29.249043762711509</v>
      </c>
      <c r="Q7" s="11">
        <v>34.472029268437176</v>
      </c>
      <c r="R7" s="11">
        <v>31.661915175279304</v>
      </c>
      <c r="S7" s="11">
        <v>29.278054832246987</v>
      </c>
      <c r="T7" s="11">
        <v>33.916989538736061</v>
      </c>
      <c r="U7" s="11">
        <v>33.874047670799385</v>
      </c>
      <c r="V7" s="11">
        <v>34.186749538805906</v>
      </c>
      <c r="W7" s="11">
        <v>34.782207031935144</v>
      </c>
      <c r="X7" s="11">
        <v>39.349846959364285</v>
      </c>
      <c r="Y7" s="11">
        <v>40.279917275274627</v>
      </c>
      <c r="Z7" s="11">
        <v>41.335222338506192</v>
      </c>
      <c r="AA7" s="11">
        <v>42.274828065785805</v>
      </c>
      <c r="AB7" s="11">
        <v>43.026952401377464</v>
      </c>
      <c r="AC7" s="11">
        <v>43.751532313233305</v>
      </c>
      <c r="AD7" s="11">
        <v>44.443441730496616</v>
      </c>
      <c r="AE7" s="11">
        <v>45.167093719247113</v>
      </c>
      <c r="AF7" s="11">
        <v>45.885492726933258</v>
      </c>
      <c r="AG7" s="11">
        <v>46.624485439909826</v>
      </c>
      <c r="AH7" s="11">
        <v>47.363567852889268</v>
      </c>
      <c r="AI7" s="11">
        <v>48.066957607180008</v>
      </c>
      <c r="AJ7" s="11">
        <v>48.762390947674724</v>
      </c>
      <c r="AK7" s="11">
        <v>49.410301729586465</v>
      </c>
      <c r="AL7" s="11">
        <v>49.451317094640238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154.11494680514386</v>
      </c>
      <c r="N9" s="87">
        <f>SUM(N10:N13)</f>
        <v>154.07923703650516</v>
      </c>
      <c r="O9" s="87">
        <f t="shared" ref="O9:AL9" si="3">SUM(O10:O13)</f>
        <v>154.30389844881884</v>
      </c>
      <c r="P9" s="87">
        <f t="shared" si="3"/>
        <v>162.70995406025179</v>
      </c>
      <c r="Q9" s="87">
        <f t="shared" si="3"/>
        <v>162.89373855597253</v>
      </c>
      <c r="R9" s="87">
        <f t="shared" si="3"/>
        <v>168.97670359877947</v>
      </c>
      <c r="S9" s="87">
        <f t="shared" si="3"/>
        <v>169.73814033160468</v>
      </c>
      <c r="T9" s="87">
        <f t="shared" si="3"/>
        <v>171.96413781720742</v>
      </c>
      <c r="U9" s="87">
        <f t="shared" si="3"/>
        <v>177.00239697198472</v>
      </c>
      <c r="V9" s="87">
        <f t="shared" si="3"/>
        <v>184.9199929549458</v>
      </c>
      <c r="W9" s="87">
        <f t="shared" si="3"/>
        <v>191.89052379471786</v>
      </c>
      <c r="X9" s="87">
        <f t="shared" si="3"/>
        <v>197.21046613567145</v>
      </c>
      <c r="Y9" s="87">
        <f t="shared" si="3"/>
        <v>200.24610242661075</v>
      </c>
      <c r="Z9" s="87">
        <f t="shared" si="3"/>
        <v>203.51702942586579</v>
      </c>
      <c r="AA9" s="87">
        <f t="shared" si="3"/>
        <v>206.78316251660411</v>
      </c>
      <c r="AB9" s="87">
        <f t="shared" si="3"/>
        <v>209.51363032342198</v>
      </c>
      <c r="AC9" s="87">
        <f t="shared" si="3"/>
        <v>212.19779764924624</v>
      </c>
      <c r="AD9" s="87">
        <f t="shared" si="3"/>
        <v>214.82427312339468</v>
      </c>
      <c r="AE9" s="87">
        <f t="shared" si="3"/>
        <v>217.51977264007115</v>
      </c>
      <c r="AF9" s="87">
        <f t="shared" si="3"/>
        <v>220.24299282850632</v>
      </c>
      <c r="AG9" s="87">
        <f t="shared" si="3"/>
        <v>223.02553207594605</v>
      </c>
      <c r="AH9" s="87">
        <f t="shared" si="3"/>
        <v>225.76692110848563</v>
      </c>
      <c r="AI9" s="87">
        <f t="shared" si="3"/>
        <v>228.57944679472445</v>
      </c>
      <c r="AJ9" s="87">
        <f t="shared" si="3"/>
        <v>231.49842256329646</v>
      </c>
      <c r="AK9" s="87">
        <f t="shared" si="3"/>
        <v>234.36902368055809</v>
      </c>
      <c r="AL9" s="87">
        <f t="shared" si="3"/>
        <v>237.19222593862639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38.378442094753183</v>
      </c>
      <c r="N10" s="11">
        <v>36.889035788674732</v>
      </c>
      <c r="O10" s="11">
        <v>37.020573945314808</v>
      </c>
      <c r="P10" s="11">
        <v>37.137846347446008</v>
      </c>
      <c r="Q10" s="11">
        <v>38.580456741070272</v>
      </c>
      <c r="R10" s="11">
        <v>41.951991369247139</v>
      </c>
      <c r="S10" s="11">
        <v>42.142532708724886</v>
      </c>
      <c r="T10" s="11">
        <v>42.218779026130143</v>
      </c>
      <c r="U10" s="11">
        <v>45.557356858584086</v>
      </c>
      <c r="V10" s="11">
        <v>46.330776377503419</v>
      </c>
      <c r="W10" s="11">
        <v>48.356024474737303</v>
      </c>
      <c r="X10" s="11">
        <v>48.50732996715346</v>
      </c>
      <c r="Y10" s="11">
        <v>49.221727890317538</v>
      </c>
      <c r="Z10" s="11">
        <v>50.067298413478468</v>
      </c>
      <c r="AA10" s="11">
        <v>50.869545475437356</v>
      </c>
      <c r="AB10" s="11">
        <v>51.516234803018556</v>
      </c>
      <c r="AC10" s="11">
        <v>52.155002206647801</v>
      </c>
      <c r="AD10" s="11">
        <v>52.781544843139216</v>
      </c>
      <c r="AE10" s="11">
        <v>53.419766168717487</v>
      </c>
      <c r="AF10" s="11">
        <v>54.065757094827191</v>
      </c>
      <c r="AG10" s="11">
        <v>54.748923116649955</v>
      </c>
      <c r="AH10" s="11">
        <v>55.422103311707993</v>
      </c>
      <c r="AI10" s="11">
        <v>56.109259488173443</v>
      </c>
      <c r="AJ10" s="11">
        <v>56.804452972448004</v>
      </c>
      <c r="AK10" s="11">
        <v>57.478482120160884</v>
      </c>
      <c r="AL10" s="11">
        <v>58.169087729820262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31.898651071720078</v>
      </c>
      <c r="N11" s="11">
        <v>34.715679994561157</v>
      </c>
      <c r="O11" s="11">
        <v>36.022911683036305</v>
      </c>
      <c r="P11" s="11">
        <v>39.272704613685775</v>
      </c>
      <c r="Q11" s="11">
        <v>39.661680593817671</v>
      </c>
      <c r="R11" s="11">
        <v>40.142816676859681</v>
      </c>
      <c r="S11" s="11">
        <v>38.501876437209312</v>
      </c>
      <c r="T11" s="11">
        <v>41.124363950585334</v>
      </c>
      <c r="U11" s="11">
        <v>41.163233460983861</v>
      </c>
      <c r="V11" s="11">
        <v>42.911070431388083</v>
      </c>
      <c r="W11" s="11">
        <v>42.546179404485912</v>
      </c>
      <c r="X11" s="11">
        <v>44.292671258992854</v>
      </c>
      <c r="Y11" s="11">
        <v>45.054679150484198</v>
      </c>
      <c r="Z11" s="11">
        <v>45.82254180024745</v>
      </c>
      <c r="AA11" s="11">
        <v>46.622693803915723</v>
      </c>
      <c r="AB11" s="11">
        <v>47.335158283035057</v>
      </c>
      <c r="AC11" s="11">
        <v>48.022843718297729</v>
      </c>
      <c r="AD11" s="11">
        <v>48.693132887910501</v>
      </c>
      <c r="AE11" s="11">
        <v>49.428549998977971</v>
      </c>
      <c r="AF11" s="11">
        <v>50.140341474824005</v>
      </c>
      <c r="AG11" s="11">
        <v>50.872578917061965</v>
      </c>
      <c r="AH11" s="11">
        <v>51.594120888745643</v>
      </c>
      <c r="AI11" s="11">
        <v>52.320742307394887</v>
      </c>
      <c r="AJ11" s="11">
        <v>53.087397385073466</v>
      </c>
      <c r="AK11" s="11">
        <v>53.84426361779375</v>
      </c>
      <c r="AL11" s="11">
        <v>54.558327253374927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39.837956158414769</v>
      </c>
      <c r="N12" s="11">
        <v>41.253516882195377</v>
      </c>
      <c r="O12" s="11">
        <v>41.092353197214202</v>
      </c>
      <c r="P12" s="11">
        <v>43.001949750081131</v>
      </c>
      <c r="Q12" s="11">
        <v>40.831246328828513</v>
      </c>
      <c r="R12" s="11">
        <v>41.818900314741214</v>
      </c>
      <c r="S12" s="11">
        <v>44.533835642038866</v>
      </c>
      <c r="T12" s="11">
        <v>43.378961938311789</v>
      </c>
      <c r="U12" s="11">
        <v>42.647610162417145</v>
      </c>
      <c r="V12" s="11">
        <v>45.077908851587161</v>
      </c>
      <c r="W12" s="11">
        <v>45.684645759965036</v>
      </c>
      <c r="X12" s="11">
        <v>45.944948129993548</v>
      </c>
      <c r="Y12" s="11">
        <v>46.460927962237811</v>
      </c>
      <c r="Z12" s="11">
        <v>47.020794895780284</v>
      </c>
      <c r="AA12" s="11">
        <v>47.611455768765772</v>
      </c>
      <c r="AB12" s="11">
        <v>48.094054463207591</v>
      </c>
      <c r="AC12" s="11">
        <v>48.571603820959119</v>
      </c>
      <c r="AD12" s="11">
        <v>49.03905028144866</v>
      </c>
      <c r="AE12" s="11">
        <v>49.506203141943296</v>
      </c>
      <c r="AF12" s="11">
        <v>49.994365666275172</v>
      </c>
      <c r="AG12" s="11">
        <v>50.457729498070407</v>
      </c>
      <c r="AH12" s="11">
        <v>50.92187057609263</v>
      </c>
      <c r="AI12" s="11">
        <v>51.388098491311979</v>
      </c>
      <c r="AJ12" s="11">
        <v>51.868885790681198</v>
      </c>
      <c r="AK12" s="11">
        <v>52.372716697310047</v>
      </c>
      <c r="AL12" s="11">
        <v>52.867118952087537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43.999897480255832</v>
      </c>
      <c r="N13" s="11">
        <v>41.221004371073874</v>
      </c>
      <c r="O13" s="11">
        <v>40.168059623253519</v>
      </c>
      <c r="P13" s="11">
        <v>43.297453349038889</v>
      </c>
      <c r="Q13" s="11">
        <v>43.820354892256084</v>
      </c>
      <c r="R13" s="11">
        <v>45.062995237931425</v>
      </c>
      <c r="S13" s="11">
        <v>44.559895543631619</v>
      </c>
      <c r="T13" s="11">
        <v>45.242032902180135</v>
      </c>
      <c r="U13" s="11">
        <v>47.634196489999617</v>
      </c>
      <c r="V13" s="11">
        <v>50.600237294467142</v>
      </c>
      <c r="W13" s="11">
        <v>55.303674155529635</v>
      </c>
      <c r="X13" s="11">
        <v>58.465516779531576</v>
      </c>
      <c r="Y13" s="11">
        <v>59.508767423571221</v>
      </c>
      <c r="Z13" s="11">
        <v>60.606394316359605</v>
      </c>
      <c r="AA13" s="11">
        <v>61.679467468485264</v>
      </c>
      <c r="AB13" s="11">
        <v>62.568182774160789</v>
      </c>
      <c r="AC13" s="11">
        <v>63.448347903341578</v>
      </c>
      <c r="AD13" s="11">
        <v>64.310545110896285</v>
      </c>
      <c r="AE13" s="11">
        <v>65.165253330432378</v>
      </c>
      <c r="AF13" s="11">
        <v>66.042528592579927</v>
      </c>
      <c r="AG13" s="11">
        <v>66.946300544163691</v>
      </c>
      <c r="AH13" s="11">
        <v>67.828826331939368</v>
      </c>
      <c r="AI13" s="11">
        <v>68.761346507844138</v>
      </c>
      <c r="AJ13" s="11">
        <v>69.737686415093805</v>
      </c>
      <c r="AK13" s="11">
        <v>70.673561245293399</v>
      </c>
      <c r="AL13" s="11">
        <v>71.597692003343681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90.671929029637909</v>
      </c>
      <c r="N15" s="87">
        <f>SUM(N16:N20)</f>
        <v>92.738116778947571</v>
      </c>
      <c r="O15" s="87">
        <f t="shared" ref="O15:AL15" si="5">SUM(O16:O20)</f>
        <v>93.827769899638881</v>
      </c>
      <c r="P15" s="87">
        <f t="shared" si="5"/>
        <v>94.681629630480131</v>
      </c>
      <c r="Q15" s="87">
        <f t="shared" si="5"/>
        <v>97.01820470714766</v>
      </c>
      <c r="R15" s="87">
        <f t="shared" si="5"/>
        <v>100.17016657098426</v>
      </c>
      <c r="S15" s="87">
        <f t="shared" si="5"/>
        <v>98.455408623692563</v>
      </c>
      <c r="T15" s="87">
        <f t="shared" si="5"/>
        <v>102.37685290167018</v>
      </c>
      <c r="U15" s="87">
        <f t="shared" si="5"/>
        <v>105.50379188183405</v>
      </c>
      <c r="V15" s="87">
        <f t="shared" si="5"/>
        <v>105.24611221987625</v>
      </c>
      <c r="W15" s="87">
        <f t="shared" si="5"/>
        <v>109.84960921943285</v>
      </c>
      <c r="X15" s="87">
        <f t="shared" si="5"/>
        <v>103.95844984899409</v>
      </c>
      <c r="Y15" s="87">
        <f t="shared" si="5"/>
        <v>105.56125088503569</v>
      </c>
      <c r="Z15" s="87">
        <f t="shared" si="5"/>
        <v>107.14870240629655</v>
      </c>
      <c r="AA15" s="87">
        <f t="shared" si="5"/>
        <v>108.57436781116994</v>
      </c>
      <c r="AB15" s="87">
        <f t="shared" si="5"/>
        <v>109.64330631246061</v>
      </c>
      <c r="AC15" s="87">
        <f t="shared" si="5"/>
        <v>110.65661934529351</v>
      </c>
      <c r="AD15" s="87">
        <f t="shared" si="5"/>
        <v>111.62735656327433</v>
      </c>
      <c r="AE15" s="87">
        <f t="shared" si="5"/>
        <v>112.60602186425388</v>
      </c>
      <c r="AF15" s="87">
        <f t="shared" si="5"/>
        <v>113.59350025453907</v>
      </c>
      <c r="AG15" s="87">
        <f t="shared" si="5"/>
        <v>114.65086887623377</v>
      </c>
      <c r="AH15" s="87">
        <f t="shared" si="5"/>
        <v>115.71924134257051</v>
      </c>
      <c r="AI15" s="87">
        <f t="shared" si="5"/>
        <v>116.85952436882843</v>
      </c>
      <c r="AJ15" s="87">
        <f t="shared" si="5"/>
        <v>117.95032671298378</v>
      </c>
      <c r="AK15" s="87">
        <f t="shared" si="5"/>
        <v>119.04221633846123</v>
      </c>
      <c r="AL15" s="87">
        <f t="shared" si="5"/>
        <v>120.03436583221416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13.397856598181928</v>
      </c>
      <c r="N16" s="11">
        <v>12.772189720664661</v>
      </c>
      <c r="O16" s="11">
        <v>13.053631971703723</v>
      </c>
      <c r="P16" s="11">
        <v>13.40233702079416</v>
      </c>
      <c r="Q16" s="11">
        <v>12.241189728871843</v>
      </c>
      <c r="R16" s="11">
        <v>12.908335639706216</v>
      </c>
      <c r="S16" s="11">
        <v>12.980513003941169</v>
      </c>
      <c r="T16" s="11">
        <v>14.82366712284826</v>
      </c>
      <c r="U16" s="11">
        <v>15.047845918829397</v>
      </c>
      <c r="V16" s="11">
        <v>14.758624419277448</v>
      </c>
      <c r="W16" s="11">
        <v>16.365707313796896</v>
      </c>
      <c r="X16" s="11">
        <v>13.881603932232142</v>
      </c>
      <c r="Y16" s="11">
        <v>14.019764578419824</v>
      </c>
      <c r="Z16" s="11">
        <v>14.189404342939136</v>
      </c>
      <c r="AA16" s="11">
        <v>14.351720774084313</v>
      </c>
      <c r="AB16" s="11">
        <v>14.462846957990157</v>
      </c>
      <c r="AC16" s="11">
        <v>14.568875282332844</v>
      </c>
      <c r="AD16" s="11">
        <v>14.675662850028596</v>
      </c>
      <c r="AE16" s="11">
        <v>14.773518838613843</v>
      </c>
      <c r="AF16" s="11">
        <v>14.861626445703633</v>
      </c>
      <c r="AG16" s="11">
        <v>14.95653459977693</v>
      </c>
      <c r="AH16" s="11">
        <v>15.070532995665793</v>
      </c>
      <c r="AI16" s="11">
        <v>15.195932515877725</v>
      </c>
      <c r="AJ16" s="11">
        <v>15.31808697693833</v>
      </c>
      <c r="AK16" s="11">
        <v>15.437411498461199</v>
      </c>
      <c r="AL16" s="11">
        <v>15.555515124182168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13.03580190453143</v>
      </c>
      <c r="N17" s="11">
        <v>16.079381112718192</v>
      </c>
      <c r="O17" s="11">
        <v>16.39682623607932</v>
      </c>
      <c r="P17" s="11">
        <v>17.137045543101348</v>
      </c>
      <c r="Q17" s="11">
        <v>17.231887126641482</v>
      </c>
      <c r="R17" s="11">
        <v>17.801714313953845</v>
      </c>
      <c r="S17" s="11">
        <v>16.707113477290406</v>
      </c>
      <c r="T17" s="11">
        <v>16.693756002605962</v>
      </c>
      <c r="U17" s="11">
        <v>18.326386933693765</v>
      </c>
      <c r="V17" s="11">
        <v>18.253105935614418</v>
      </c>
      <c r="W17" s="11">
        <v>18.409807776090883</v>
      </c>
      <c r="X17" s="11">
        <v>18.00046231885316</v>
      </c>
      <c r="Y17" s="11">
        <v>18.285675639921841</v>
      </c>
      <c r="Z17" s="11">
        <v>18.578370861760085</v>
      </c>
      <c r="AA17" s="11">
        <v>18.883368208856567</v>
      </c>
      <c r="AB17" s="11">
        <v>19.152861924460307</v>
      </c>
      <c r="AC17" s="11">
        <v>19.410292885231492</v>
      </c>
      <c r="AD17" s="11">
        <v>19.657337269217148</v>
      </c>
      <c r="AE17" s="11">
        <v>19.916723022968259</v>
      </c>
      <c r="AF17" s="11">
        <v>20.180249503057833</v>
      </c>
      <c r="AG17" s="11">
        <v>20.455421759738922</v>
      </c>
      <c r="AH17" s="11">
        <v>20.727309471502512</v>
      </c>
      <c r="AI17" s="11">
        <v>20.992760211947665</v>
      </c>
      <c r="AJ17" s="11">
        <v>21.259442983440906</v>
      </c>
      <c r="AK17" s="11">
        <v>21.52718917274068</v>
      </c>
      <c r="AL17" s="11">
        <v>21.798223276570447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6.4246197114401342</v>
      </c>
      <c r="N18" s="11">
        <v>7.6433087657655694</v>
      </c>
      <c r="O18" s="11">
        <v>7.4483064768119362</v>
      </c>
      <c r="P18" s="11">
        <v>6.553311738140696</v>
      </c>
      <c r="Q18" s="11">
        <v>6.4473778457191004</v>
      </c>
      <c r="R18" s="11">
        <v>6.5334903578778158</v>
      </c>
      <c r="S18" s="11">
        <v>7.2317081901136984</v>
      </c>
      <c r="T18" s="11">
        <v>7.0636075041741746</v>
      </c>
      <c r="U18" s="11">
        <v>6.915287457142373</v>
      </c>
      <c r="V18" s="11">
        <v>6.5691680318462247</v>
      </c>
      <c r="W18" s="11">
        <v>7.08589770477389</v>
      </c>
      <c r="X18" s="11">
        <v>7.8994012977990558</v>
      </c>
      <c r="Y18" s="11">
        <v>8.0801482300099572</v>
      </c>
      <c r="Z18" s="11">
        <v>8.2374509813554724</v>
      </c>
      <c r="AA18" s="11">
        <v>8.3934874280225955</v>
      </c>
      <c r="AB18" s="11">
        <v>8.5033201576548958</v>
      </c>
      <c r="AC18" s="11">
        <v>8.6187247448927913</v>
      </c>
      <c r="AD18" s="11">
        <v>8.7282998089593917</v>
      </c>
      <c r="AE18" s="11">
        <v>8.8448080010814873</v>
      </c>
      <c r="AF18" s="11">
        <v>8.9581617301197358</v>
      </c>
      <c r="AG18" s="11">
        <v>9.0943069172869269</v>
      </c>
      <c r="AH18" s="11">
        <v>9.2258282801366729</v>
      </c>
      <c r="AI18" s="11">
        <v>9.3679405883452471</v>
      </c>
      <c r="AJ18" s="11">
        <v>9.4700085453865608</v>
      </c>
      <c r="AK18" s="11">
        <v>9.5965425967647366</v>
      </c>
      <c r="AL18" s="11">
        <v>9.6914012307240505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12.717313074996351</v>
      </c>
      <c r="N19" s="11">
        <v>15.289444427533663</v>
      </c>
      <c r="O19" s="11">
        <v>14.936197472616113</v>
      </c>
      <c r="P19" s="11">
        <v>14.418938393273143</v>
      </c>
      <c r="Q19" s="11">
        <v>15.966616857774861</v>
      </c>
      <c r="R19" s="11">
        <v>17.383092485078119</v>
      </c>
      <c r="S19" s="11">
        <v>16.698471215796094</v>
      </c>
      <c r="T19" s="11">
        <v>16.639556382108406</v>
      </c>
      <c r="U19" s="11">
        <v>18.146121726313662</v>
      </c>
      <c r="V19" s="11">
        <v>17.947399881655105</v>
      </c>
      <c r="W19" s="11">
        <v>17.882497404397238</v>
      </c>
      <c r="X19" s="11">
        <v>17.044378916458086</v>
      </c>
      <c r="Y19" s="11">
        <v>17.632350343896974</v>
      </c>
      <c r="Z19" s="11">
        <v>18.093382043358176</v>
      </c>
      <c r="AA19" s="11">
        <v>18.423210827811339</v>
      </c>
      <c r="AB19" s="11">
        <v>18.693965920356579</v>
      </c>
      <c r="AC19" s="11">
        <v>18.956444085343456</v>
      </c>
      <c r="AD19" s="11">
        <v>19.219446715798824</v>
      </c>
      <c r="AE19" s="11">
        <v>19.481023309312476</v>
      </c>
      <c r="AF19" s="11">
        <v>19.750156474967508</v>
      </c>
      <c r="AG19" s="11">
        <v>20.027715586220555</v>
      </c>
      <c r="AH19" s="11">
        <v>20.305060917617052</v>
      </c>
      <c r="AI19" s="11">
        <v>20.65120878702086</v>
      </c>
      <c r="AJ19" s="11">
        <v>20.997238938198088</v>
      </c>
      <c r="AK19" s="11">
        <v>21.327964975978155</v>
      </c>
      <c r="AL19" s="11">
        <v>21.61270893887184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45.096337740488067</v>
      </c>
      <c r="N20" s="11">
        <v>40.953792752265485</v>
      </c>
      <c r="O20" s="11">
        <v>41.992807742427786</v>
      </c>
      <c r="P20" s="11">
        <v>43.169996935170772</v>
      </c>
      <c r="Q20" s="11">
        <v>45.131133148140371</v>
      </c>
      <c r="R20" s="11">
        <v>45.543533774368278</v>
      </c>
      <c r="S20" s="11">
        <v>44.837602736551197</v>
      </c>
      <c r="T20" s="11">
        <v>47.15626588993338</v>
      </c>
      <c r="U20" s="11">
        <v>47.06814984585484</v>
      </c>
      <c r="V20" s="11">
        <v>47.717813951483052</v>
      </c>
      <c r="W20" s="11">
        <v>50.105699020373947</v>
      </c>
      <c r="X20" s="11">
        <v>47.132603383651642</v>
      </c>
      <c r="Y20" s="11">
        <v>47.54331209278709</v>
      </c>
      <c r="Z20" s="11">
        <v>48.050094176883682</v>
      </c>
      <c r="AA20" s="11">
        <v>48.522580572395128</v>
      </c>
      <c r="AB20" s="11">
        <v>48.830311351998674</v>
      </c>
      <c r="AC20" s="11">
        <v>49.102282347492931</v>
      </c>
      <c r="AD20" s="11">
        <v>49.346609919270371</v>
      </c>
      <c r="AE20" s="11">
        <v>49.589948692277808</v>
      </c>
      <c r="AF20" s="11">
        <v>49.843306100690349</v>
      </c>
      <c r="AG20" s="11">
        <v>50.116890013210437</v>
      </c>
      <c r="AH20" s="11">
        <v>50.390509677648474</v>
      </c>
      <c r="AI20" s="11">
        <v>50.651682265636929</v>
      </c>
      <c r="AJ20" s="11">
        <v>50.905549269019907</v>
      </c>
      <c r="AK20" s="11">
        <v>51.153108094516462</v>
      </c>
      <c r="AL20" s="11">
        <v>51.376517261865658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90.425785606823695</v>
      </c>
      <c r="N22" s="87">
        <f>SUM(N23:N24)</f>
        <v>84.040702209716443</v>
      </c>
      <c r="O22" s="87">
        <f t="shared" ref="O22:AL22" si="7">SUM(O23:O24)</f>
        <v>85.165054449744844</v>
      </c>
      <c r="P22" s="87">
        <f t="shared" si="7"/>
        <v>86.534782193116428</v>
      </c>
      <c r="Q22" s="87">
        <f t="shared" si="7"/>
        <v>87.508055671567206</v>
      </c>
      <c r="R22" s="87">
        <f t="shared" si="7"/>
        <v>86.51834926603442</v>
      </c>
      <c r="S22" s="87">
        <f t="shared" si="7"/>
        <v>80.990985704531283</v>
      </c>
      <c r="T22" s="87">
        <f t="shared" si="7"/>
        <v>85.576671200936687</v>
      </c>
      <c r="U22" s="87">
        <f t="shared" si="7"/>
        <v>84.17382653990316</v>
      </c>
      <c r="V22" s="87">
        <f t="shared" si="7"/>
        <v>82.129509137069746</v>
      </c>
      <c r="W22" s="87">
        <f t="shared" si="7"/>
        <v>85.479339317098294</v>
      </c>
      <c r="X22" s="87">
        <f t="shared" si="7"/>
        <v>82.404597933264739</v>
      </c>
      <c r="Y22" s="87">
        <f t="shared" si="7"/>
        <v>82.108566560283037</v>
      </c>
      <c r="Z22" s="87">
        <f t="shared" si="7"/>
        <v>81.871829993721434</v>
      </c>
      <c r="AA22" s="87">
        <f t="shared" si="7"/>
        <v>81.511160734037276</v>
      </c>
      <c r="AB22" s="87">
        <f t="shared" si="7"/>
        <v>80.869907161355471</v>
      </c>
      <c r="AC22" s="87">
        <f t="shared" si="7"/>
        <v>80.231117518755724</v>
      </c>
      <c r="AD22" s="87">
        <f t="shared" si="7"/>
        <v>79.691217578697916</v>
      </c>
      <c r="AE22" s="87">
        <f t="shared" si="7"/>
        <v>79.074327539346001</v>
      </c>
      <c r="AF22" s="87">
        <f t="shared" si="7"/>
        <v>78.407815875829144</v>
      </c>
      <c r="AG22" s="87">
        <f t="shared" si="7"/>
        <v>77.655474543583594</v>
      </c>
      <c r="AH22" s="87">
        <f t="shared" si="7"/>
        <v>77.004254341794706</v>
      </c>
      <c r="AI22" s="87">
        <f t="shared" si="7"/>
        <v>76.416712648707772</v>
      </c>
      <c r="AJ22" s="87">
        <f t="shared" si="7"/>
        <v>75.766203281152201</v>
      </c>
      <c r="AK22" s="87">
        <f t="shared" si="7"/>
        <v>75.254693434959734</v>
      </c>
      <c r="AL22" s="87">
        <f t="shared" si="7"/>
        <v>75.830180762322598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68.103168057646428</v>
      </c>
      <c r="N23" s="11">
        <v>65.39373009969681</v>
      </c>
      <c r="O23" s="11">
        <v>66.649562885785329</v>
      </c>
      <c r="P23" s="11">
        <v>66.510236811598702</v>
      </c>
      <c r="Q23" s="11">
        <v>67.671422900069899</v>
      </c>
      <c r="R23" s="11">
        <v>68.346542271444548</v>
      </c>
      <c r="S23" s="11">
        <v>64.745545374336757</v>
      </c>
      <c r="T23" s="11">
        <v>68.211016889363691</v>
      </c>
      <c r="U23" s="11">
        <v>66.682067524527994</v>
      </c>
      <c r="V23" s="11">
        <v>65.948108969584297</v>
      </c>
      <c r="W23" s="11">
        <v>69.645846608241087</v>
      </c>
      <c r="X23" s="11">
        <v>64.558211711624537</v>
      </c>
      <c r="Y23" s="11">
        <v>64.478368340334583</v>
      </c>
      <c r="Z23" s="11">
        <v>64.469244088205045</v>
      </c>
      <c r="AA23" s="11">
        <v>64.383588301165943</v>
      </c>
      <c r="AB23" s="11">
        <v>64.06391584655546</v>
      </c>
      <c r="AC23" s="11">
        <v>63.67741038085579</v>
      </c>
      <c r="AD23" s="11">
        <v>63.278003300775218</v>
      </c>
      <c r="AE23" s="11">
        <v>62.930401622733001</v>
      </c>
      <c r="AF23" s="11">
        <v>62.562878966926661</v>
      </c>
      <c r="AG23" s="11">
        <v>62.227389299434442</v>
      </c>
      <c r="AH23" s="11">
        <v>61.922081917645414</v>
      </c>
      <c r="AI23" s="11">
        <v>61.657753478722995</v>
      </c>
      <c r="AJ23" s="11">
        <v>61.385519740126782</v>
      </c>
      <c r="AK23" s="11">
        <v>61.070264696366571</v>
      </c>
      <c r="AL23" s="11">
        <v>60.70943880787928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22.322617549177266</v>
      </c>
      <c r="N24" s="11">
        <v>18.646972110019636</v>
      </c>
      <c r="O24" s="11">
        <v>18.515491563959522</v>
      </c>
      <c r="P24" s="11">
        <v>20.024545381517719</v>
      </c>
      <c r="Q24" s="11">
        <v>19.8366327714973</v>
      </c>
      <c r="R24" s="11">
        <v>18.171806994589875</v>
      </c>
      <c r="S24" s="11">
        <v>16.24544033019453</v>
      </c>
      <c r="T24" s="11">
        <v>17.365654311573003</v>
      </c>
      <c r="U24" s="11">
        <v>17.491759015375166</v>
      </c>
      <c r="V24" s="11">
        <v>16.181400167485446</v>
      </c>
      <c r="W24" s="11">
        <v>15.833492708857204</v>
      </c>
      <c r="X24" s="11">
        <v>17.846386221640206</v>
      </c>
      <c r="Y24" s="11">
        <v>17.630198219948447</v>
      </c>
      <c r="Z24" s="11">
        <v>17.402585905516386</v>
      </c>
      <c r="AA24" s="11">
        <v>17.127572432871336</v>
      </c>
      <c r="AB24" s="11">
        <v>16.805991314800007</v>
      </c>
      <c r="AC24" s="11">
        <v>16.553707137899927</v>
      </c>
      <c r="AD24" s="11">
        <v>16.413214277922695</v>
      </c>
      <c r="AE24" s="11">
        <v>16.143925916613004</v>
      </c>
      <c r="AF24" s="11">
        <v>15.844936908902483</v>
      </c>
      <c r="AG24" s="11">
        <v>15.428085244149157</v>
      </c>
      <c r="AH24" s="11">
        <v>15.082172424149288</v>
      </c>
      <c r="AI24" s="11">
        <v>14.758959169984783</v>
      </c>
      <c r="AJ24" s="11">
        <v>14.380683541025418</v>
      </c>
      <c r="AK24" s="11">
        <v>14.184428738593164</v>
      </c>
      <c r="AL24" s="11">
        <v>15.120741954443316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101.47767016199494</v>
      </c>
      <c r="N26" s="87">
        <f>SUM(N27:N30)</f>
        <v>99.049857073794541</v>
      </c>
      <c r="O26" s="87">
        <f t="shared" ref="O26:AL26" si="9">SUM(O27:O30)</f>
        <v>96.141032551304477</v>
      </c>
      <c r="P26" s="87">
        <f t="shared" si="9"/>
        <v>97.570450760498915</v>
      </c>
      <c r="Q26" s="87">
        <f t="shared" si="9"/>
        <v>102.02555392918772</v>
      </c>
      <c r="R26" s="87">
        <f>SUM(R27:R30)</f>
        <v>105.84438776479021</v>
      </c>
      <c r="S26" s="87">
        <f t="shared" si="9"/>
        <v>101.13856530883098</v>
      </c>
      <c r="T26" s="87">
        <f t="shared" si="9"/>
        <v>103.44500138956401</v>
      </c>
      <c r="U26" s="87">
        <f t="shared" si="9"/>
        <v>101.08792621671552</v>
      </c>
      <c r="V26" s="87">
        <f t="shared" si="9"/>
        <v>100.59544131017429</v>
      </c>
      <c r="W26" s="87">
        <f t="shared" si="9"/>
        <v>91.349898751811196</v>
      </c>
      <c r="X26" s="87">
        <f t="shared" si="9"/>
        <v>92.180313437724607</v>
      </c>
      <c r="Y26" s="87">
        <f t="shared" si="9"/>
        <v>92.386661902662595</v>
      </c>
      <c r="Z26" s="87">
        <f t="shared" si="9"/>
        <v>93.194200831444277</v>
      </c>
      <c r="AA26" s="87">
        <f t="shared" si="9"/>
        <v>93.731128564486369</v>
      </c>
      <c r="AB26" s="87">
        <f t="shared" si="9"/>
        <v>93.785136800068884</v>
      </c>
      <c r="AC26" s="87">
        <f t="shared" si="9"/>
        <v>93.870020681600408</v>
      </c>
      <c r="AD26" s="87">
        <f t="shared" si="9"/>
        <v>93.906604452393623</v>
      </c>
      <c r="AE26" s="87">
        <f t="shared" si="9"/>
        <v>93.933509879168767</v>
      </c>
      <c r="AF26" s="87">
        <f t="shared" si="9"/>
        <v>93.94885389444255</v>
      </c>
      <c r="AG26" s="87">
        <f t="shared" si="9"/>
        <v>94.004174159964549</v>
      </c>
      <c r="AH26" s="87">
        <f t="shared" si="9"/>
        <v>94.037224056536047</v>
      </c>
      <c r="AI26" s="87">
        <f t="shared" si="9"/>
        <v>94.057910001143753</v>
      </c>
      <c r="AJ26" s="87">
        <f t="shared" si="9"/>
        <v>94.054063210424658</v>
      </c>
      <c r="AK26" s="87">
        <f t="shared" si="9"/>
        <v>94.040292446937883</v>
      </c>
      <c r="AL26" s="87">
        <f t="shared" si="9"/>
        <v>93.822255456879773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16.220858531687032</v>
      </c>
      <c r="N27" s="11">
        <v>14.213797209139207</v>
      </c>
      <c r="O27" s="11">
        <v>13.961437062507329</v>
      </c>
      <c r="P27" s="11">
        <v>13.422514209451638</v>
      </c>
      <c r="Q27" s="11">
        <v>14.550412298655671</v>
      </c>
      <c r="R27" s="11">
        <v>14.349633663297926</v>
      </c>
      <c r="S27" s="11">
        <v>14.63532437248961</v>
      </c>
      <c r="T27" s="11">
        <v>15.3778887170535</v>
      </c>
      <c r="U27" s="11">
        <v>15.406081304099544</v>
      </c>
      <c r="V27" s="11">
        <v>13.33432090431852</v>
      </c>
      <c r="W27" s="11">
        <v>14.460619382396185</v>
      </c>
      <c r="X27" s="11">
        <v>13.817980958785199</v>
      </c>
      <c r="Y27" s="11">
        <v>13.924766221867651</v>
      </c>
      <c r="Z27" s="11">
        <v>14.137528214647048</v>
      </c>
      <c r="AA27" s="11">
        <v>14.307400279508908</v>
      </c>
      <c r="AB27" s="11">
        <v>14.408477296373043</v>
      </c>
      <c r="AC27" s="11">
        <v>14.504095235880152</v>
      </c>
      <c r="AD27" s="11">
        <v>14.59721131191359</v>
      </c>
      <c r="AE27" s="11">
        <v>14.691691631344948</v>
      </c>
      <c r="AF27" s="11">
        <v>14.779649226916499</v>
      </c>
      <c r="AG27" s="11">
        <v>14.890796909517919</v>
      </c>
      <c r="AH27" s="11">
        <v>15.00414576341988</v>
      </c>
      <c r="AI27" s="11">
        <v>15.136252834347967</v>
      </c>
      <c r="AJ27" s="11">
        <v>15.268524135524258</v>
      </c>
      <c r="AK27" s="11">
        <v>15.396276344267214</v>
      </c>
      <c r="AL27" s="11">
        <v>15.518036497743074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32.591892183651645</v>
      </c>
      <c r="N28" s="11">
        <v>34.962117009259025</v>
      </c>
      <c r="O28" s="11">
        <v>31.560195226941861</v>
      </c>
      <c r="P28" s="11">
        <v>33.36879976347381</v>
      </c>
      <c r="Q28" s="11">
        <v>34.096799508592163</v>
      </c>
      <c r="R28" s="11">
        <v>36.969886230739256</v>
      </c>
      <c r="S28" s="11">
        <v>34.893417033747362</v>
      </c>
      <c r="T28" s="11">
        <v>33.651664369736025</v>
      </c>
      <c r="U28" s="11">
        <v>34.432010106000249</v>
      </c>
      <c r="V28" s="11">
        <v>35.24088019266118</v>
      </c>
      <c r="W28" s="11">
        <v>31.791317362505644</v>
      </c>
      <c r="X28" s="11">
        <v>31.660131182326698</v>
      </c>
      <c r="Y28" s="11">
        <v>31.543450096843412</v>
      </c>
      <c r="Z28" s="11">
        <v>31.563476900857353</v>
      </c>
      <c r="AA28" s="11">
        <v>31.532174536822197</v>
      </c>
      <c r="AB28" s="11">
        <v>31.407615603792038</v>
      </c>
      <c r="AC28" s="11">
        <v>31.323286590078386</v>
      </c>
      <c r="AD28" s="11">
        <v>31.241442257405623</v>
      </c>
      <c r="AE28" s="11">
        <v>31.161250651495614</v>
      </c>
      <c r="AF28" s="11">
        <v>31.085511801463639</v>
      </c>
      <c r="AG28" s="11">
        <v>31.020149167352812</v>
      </c>
      <c r="AH28" s="11">
        <v>30.948023011641169</v>
      </c>
      <c r="AI28" s="11">
        <v>30.869030546544948</v>
      </c>
      <c r="AJ28" s="11">
        <v>30.785591949134929</v>
      </c>
      <c r="AK28" s="11">
        <v>30.689162810682529</v>
      </c>
      <c r="AL28" s="11">
        <v>30.608470507759698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34.103847181638621</v>
      </c>
      <c r="N29" s="11">
        <v>32.006456318140735</v>
      </c>
      <c r="O29" s="11">
        <v>31.841968621360547</v>
      </c>
      <c r="P29" s="11">
        <v>32.486387218489874</v>
      </c>
      <c r="Q29" s="11">
        <v>34.135781648630683</v>
      </c>
      <c r="R29" s="11">
        <v>35.820672670473208</v>
      </c>
      <c r="S29" s="11">
        <v>32.837967406408943</v>
      </c>
      <c r="T29" s="11">
        <v>34.519510234436154</v>
      </c>
      <c r="U29" s="11">
        <v>32.093168747994952</v>
      </c>
      <c r="V29" s="11">
        <v>34.441690112920526</v>
      </c>
      <c r="W29" s="11">
        <v>27.946461669661876</v>
      </c>
      <c r="X29" s="11">
        <v>29.617833161262691</v>
      </c>
      <c r="Y29" s="11">
        <v>29.763974680890829</v>
      </c>
      <c r="Z29" s="11">
        <v>30.232813641277087</v>
      </c>
      <c r="AA29" s="11">
        <v>30.581926896804795</v>
      </c>
      <c r="AB29" s="11">
        <v>30.671078899522918</v>
      </c>
      <c r="AC29" s="11">
        <v>30.756974233620923</v>
      </c>
      <c r="AD29" s="11">
        <v>30.811291783101161</v>
      </c>
      <c r="AE29" s="11">
        <v>30.851373314800295</v>
      </c>
      <c r="AF29" s="11">
        <v>30.892831176557127</v>
      </c>
      <c r="AG29" s="11">
        <v>30.945079085050264</v>
      </c>
      <c r="AH29" s="11">
        <v>30.982935651106526</v>
      </c>
      <c r="AI29" s="11">
        <v>31.009887276948994</v>
      </c>
      <c r="AJ29" s="11">
        <v>31.028741407389617</v>
      </c>
      <c r="AK29" s="11">
        <v>31.041976957228965</v>
      </c>
      <c r="AL29" s="11">
        <v>31.061115653268899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18.561072265017643</v>
      </c>
      <c r="N30" s="11">
        <v>17.867486537255573</v>
      </c>
      <c r="O30" s="11">
        <v>18.777431640494736</v>
      </c>
      <c r="P30" s="11">
        <v>18.29274956908359</v>
      </c>
      <c r="Q30" s="11">
        <v>19.242560473309211</v>
      </c>
      <c r="R30" s="11">
        <v>18.704195200279834</v>
      </c>
      <c r="S30" s="11">
        <v>18.771856496185055</v>
      </c>
      <c r="T30" s="11">
        <v>19.895938068338339</v>
      </c>
      <c r="U30" s="11">
        <v>19.156666058620765</v>
      </c>
      <c r="V30" s="11">
        <v>17.578550100274079</v>
      </c>
      <c r="W30" s="11">
        <v>17.151500337247501</v>
      </c>
      <c r="X30" s="11">
        <v>17.084368135350015</v>
      </c>
      <c r="Y30" s="11">
        <v>17.154470903060695</v>
      </c>
      <c r="Z30" s="11">
        <v>17.260382074662783</v>
      </c>
      <c r="AA30" s="11">
        <v>17.309626851350462</v>
      </c>
      <c r="AB30" s="11">
        <v>17.297965000380888</v>
      </c>
      <c r="AC30" s="11">
        <v>17.285664622020942</v>
      </c>
      <c r="AD30" s="11">
        <v>17.256659099973245</v>
      </c>
      <c r="AE30" s="11">
        <v>17.22919428152791</v>
      </c>
      <c r="AF30" s="11">
        <v>17.190861689505276</v>
      </c>
      <c r="AG30" s="11">
        <v>17.148148998043546</v>
      </c>
      <c r="AH30" s="11">
        <v>17.102119630368474</v>
      </c>
      <c r="AI30" s="11">
        <v>17.042739343301843</v>
      </c>
      <c r="AJ30" s="11">
        <v>16.971205718375852</v>
      </c>
      <c r="AK30" s="11">
        <v>16.912876334759169</v>
      </c>
      <c r="AL30" s="11">
        <v>16.6346327981081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86.811090811217824</v>
      </c>
      <c r="N32" s="87">
        <f t="shared" si="10"/>
        <v>82.398201901186667</v>
      </c>
      <c r="O32" s="87">
        <f t="shared" si="10"/>
        <v>84.327641030149721</v>
      </c>
      <c r="P32" s="87">
        <f t="shared" si="10"/>
        <v>90.218464104250671</v>
      </c>
      <c r="Q32" s="87">
        <f t="shared" si="10"/>
        <v>93.105430414045372</v>
      </c>
      <c r="R32" s="87">
        <f t="shared" si="10"/>
        <v>92.87083405815325</v>
      </c>
      <c r="S32" s="87">
        <f t="shared" si="10"/>
        <v>89.301817337946915</v>
      </c>
      <c r="T32" s="87">
        <f t="shared" si="10"/>
        <v>90.065452385955425</v>
      </c>
      <c r="U32" s="87">
        <f t="shared" si="10"/>
        <v>89.808001338892097</v>
      </c>
      <c r="V32" s="87">
        <f t="shared" si="10"/>
        <v>91.11363742143125</v>
      </c>
      <c r="W32" s="87">
        <f t="shared" si="10"/>
        <v>85.99051087233822</v>
      </c>
      <c r="X32" s="87">
        <f t="shared" si="10"/>
        <v>88.863749921394373</v>
      </c>
      <c r="Y32" s="87">
        <f t="shared" si="10"/>
        <v>90.147570759376663</v>
      </c>
      <c r="Z32" s="87">
        <f t="shared" si="10"/>
        <v>91.3954666230009</v>
      </c>
      <c r="AA32" s="87">
        <f t="shared" si="10"/>
        <v>92.621394713165373</v>
      </c>
      <c r="AB32" s="87">
        <f t="shared" si="10"/>
        <v>93.669765010250302</v>
      </c>
      <c r="AC32" s="87">
        <f t="shared" si="10"/>
        <v>94.624311713521507</v>
      </c>
      <c r="AD32" s="87">
        <f t="shared" si="10"/>
        <v>95.50979727063239</v>
      </c>
      <c r="AE32" s="87">
        <f t="shared" ref="AE32" si="11">SUM(AE33:AE35)</f>
        <v>96.502532785193694</v>
      </c>
      <c r="AF32" s="87">
        <f t="shared" ref="AF32" si="12">SUM(AF33:AF35)</f>
        <v>97.492465490554693</v>
      </c>
      <c r="AG32" s="87">
        <f t="shared" ref="AG32" si="13">SUM(AG33:AG35)</f>
        <v>98.51522937418477</v>
      </c>
      <c r="AH32" s="87">
        <f t="shared" ref="AH32" si="14">SUM(AH33:AH35)</f>
        <v>99.513194972516033</v>
      </c>
      <c r="AI32" s="87">
        <f t="shared" ref="AI32" si="15">SUM(AI33:AI35)</f>
        <v>100.40948234310454</v>
      </c>
      <c r="AJ32" s="87">
        <f t="shared" ref="AJ32" si="16">SUM(AJ33:AJ35)</f>
        <v>101.32706664170122</v>
      </c>
      <c r="AK32" s="87">
        <f t="shared" ref="AK32" si="17">SUM(AK33:AK35)</f>
        <v>102.23225855418194</v>
      </c>
      <c r="AL32" s="87">
        <f t="shared" ref="AL32" si="18">SUM(AL33:AL35)</f>
        <v>103.08531937806202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66.771418371387938</v>
      </c>
      <c r="N33" s="11">
        <v>62.662600583392965</v>
      </c>
      <c r="O33" s="11">
        <v>65.781559344344714</v>
      </c>
      <c r="P33" s="11">
        <v>69.933348104167365</v>
      </c>
      <c r="Q33" s="11">
        <v>71.800512722061853</v>
      </c>
      <c r="R33" s="11">
        <v>73.094302766860139</v>
      </c>
      <c r="S33" s="11">
        <v>70.188550713259701</v>
      </c>
      <c r="T33" s="11">
        <v>69.664381698303259</v>
      </c>
      <c r="U33" s="11">
        <v>68.781602507636421</v>
      </c>
      <c r="V33" s="11">
        <v>69.580123244164156</v>
      </c>
      <c r="W33" s="11">
        <v>66.632317460451901</v>
      </c>
      <c r="X33" s="11">
        <v>69.391993903833864</v>
      </c>
      <c r="Y33" s="11">
        <v>70.301934632842787</v>
      </c>
      <c r="Z33" s="11">
        <v>71.216735077120632</v>
      </c>
      <c r="AA33" s="11">
        <v>72.155604573952999</v>
      </c>
      <c r="AB33" s="11">
        <v>72.994537222902508</v>
      </c>
      <c r="AC33" s="11">
        <v>73.743227749512457</v>
      </c>
      <c r="AD33" s="11">
        <v>74.429912315657049</v>
      </c>
      <c r="AE33" s="11">
        <v>75.224373289081285</v>
      </c>
      <c r="AF33" s="11">
        <v>76.020501611214669</v>
      </c>
      <c r="AG33" s="11">
        <v>76.840207868584869</v>
      </c>
      <c r="AH33" s="11">
        <v>77.638387132972412</v>
      </c>
      <c r="AI33" s="11">
        <v>78.335906420152568</v>
      </c>
      <c r="AJ33" s="11">
        <v>79.056816491033757</v>
      </c>
      <c r="AK33" s="11">
        <v>79.791497681792436</v>
      </c>
      <c r="AL33" s="11">
        <v>80.54960963111148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18.895941975813759</v>
      </c>
      <c r="N34" s="11">
        <v>18.914651110355226</v>
      </c>
      <c r="O34" s="11">
        <v>17.756513877163922</v>
      </c>
      <c r="P34" s="11">
        <v>19.628129412413767</v>
      </c>
      <c r="Q34" s="11">
        <v>20.561931053981539</v>
      </c>
      <c r="R34" s="11">
        <v>19.033806135778825</v>
      </c>
      <c r="S34" s="11">
        <v>18.49397929074885</v>
      </c>
      <c r="T34" s="11">
        <v>19.719124862019548</v>
      </c>
      <c r="U34" s="11">
        <v>20.307535035366389</v>
      </c>
      <c r="V34" s="11">
        <v>20.926977795087936</v>
      </c>
      <c r="W34" s="11">
        <v>18.546594076828271</v>
      </c>
      <c r="X34" s="11">
        <v>18.864841374091135</v>
      </c>
      <c r="Y34" s="11">
        <v>19.230928328886844</v>
      </c>
      <c r="Z34" s="11">
        <v>19.556861140998048</v>
      </c>
      <c r="AA34" s="11">
        <v>19.838106862362448</v>
      </c>
      <c r="AB34" s="11">
        <v>20.045661071697435</v>
      </c>
      <c r="AC34" s="11">
        <v>20.249055460352352</v>
      </c>
      <c r="AD34" s="11">
        <v>20.445790756357194</v>
      </c>
      <c r="AE34" s="11">
        <v>20.641328855306284</v>
      </c>
      <c r="AF34" s="11">
        <v>20.833663721319208</v>
      </c>
      <c r="AG34" s="11">
        <v>21.033870697536553</v>
      </c>
      <c r="AH34" s="11">
        <v>21.231146449758313</v>
      </c>
      <c r="AI34" s="11">
        <v>21.426631044066127</v>
      </c>
      <c r="AJ34" s="11">
        <v>21.622282272519328</v>
      </c>
      <c r="AK34" s="11">
        <v>21.790042371054273</v>
      </c>
      <c r="AL34" s="11">
        <v>21.884172897099656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1.1437304640161334</v>
      </c>
      <c r="N35" s="11">
        <v>0.82095020743846592</v>
      </c>
      <c r="O35" s="11">
        <v>0.78956780864108156</v>
      </c>
      <c r="P35" s="11">
        <v>0.65698658766953888</v>
      </c>
      <c r="Q35" s="11">
        <v>0.74298663800198461</v>
      </c>
      <c r="R35" s="11">
        <v>0.74272515551429152</v>
      </c>
      <c r="S35" s="11">
        <v>0.61928733393836433</v>
      </c>
      <c r="T35" s="11">
        <v>0.68194582563260853</v>
      </c>
      <c r="U35" s="11">
        <v>0.71886379588928806</v>
      </c>
      <c r="V35" s="11">
        <v>0.60653638217915895</v>
      </c>
      <c r="W35" s="11">
        <v>0.81159933505805426</v>
      </c>
      <c r="X35" s="11">
        <v>0.60691464346936941</v>
      </c>
      <c r="Y35" s="11">
        <v>0.61470779764703476</v>
      </c>
      <c r="Z35" s="11">
        <v>0.621870404882223</v>
      </c>
      <c r="AA35" s="11">
        <v>0.62768327684992675</v>
      </c>
      <c r="AB35" s="11">
        <v>0.62956671565035727</v>
      </c>
      <c r="AC35" s="11">
        <v>0.63202850365670393</v>
      </c>
      <c r="AD35" s="11">
        <v>0.63409419861814276</v>
      </c>
      <c r="AE35" s="11">
        <v>0.63683064080612617</v>
      </c>
      <c r="AF35" s="11">
        <v>0.63830015802081286</v>
      </c>
      <c r="AG35" s="11">
        <v>0.64115080806334068</v>
      </c>
      <c r="AH35" s="11">
        <v>0.64366138978531173</v>
      </c>
      <c r="AI35" s="11">
        <v>0.64694487888584062</v>
      </c>
      <c r="AJ35" s="11">
        <v>0.64796787814813905</v>
      </c>
      <c r="AK35" s="11">
        <v>0.65071850133523035</v>
      </c>
      <c r="AL35" s="11">
        <v>0.651536849850889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74.687676361645998</v>
      </c>
      <c r="N37" s="87">
        <f t="shared" ref="N37:AL37" si="19">SUM(N38:N39)</f>
        <v>76.781251773963717</v>
      </c>
      <c r="O37" s="87">
        <f t="shared" si="19"/>
        <v>80.207447808637014</v>
      </c>
      <c r="P37" s="87">
        <f t="shared" si="19"/>
        <v>79.168097927732788</v>
      </c>
      <c r="Q37" s="87">
        <f t="shared" si="19"/>
        <v>76.734089529532525</v>
      </c>
      <c r="R37" s="87">
        <f t="shared" si="19"/>
        <v>78.156320390272526</v>
      </c>
      <c r="S37" s="87">
        <f t="shared" si="19"/>
        <v>83.716376753025301</v>
      </c>
      <c r="T37" s="87">
        <f t="shared" si="19"/>
        <v>80.999854397583192</v>
      </c>
      <c r="U37" s="87">
        <f t="shared" si="19"/>
        <v>77.281996254012824</v>
      </c>
      <c r="V37" s="87">
        <f t="shared" si="19"/>
        <v>75.587679011668953</v>
      </c>
      <c r="W37" s="87">
        <f t="shared" si="19"/>
        <v>76.464419865229218</v>
      </c>
      <c r="X37" s="87">
        <f t="shared" si="19"/>
        <v>75.411872963163148</v>
      </c>
      <c r="Y37" s="87">
        <f t="shared" si="19"/>
        <v>75.728801987947421</v>
      </c>
      <c r="Z37" s="87">
        <f t="shared" si="19"/>
        <v>76.146749219318437</v>
      </c>
      <c r="AA37" s="87">
        <f t="shared" si="19"/>
        <v>76.538636367491861</v>
      </c>
      <c r="AB37" s="87">
        <f t="shared" si="19"/>
        <v>76.726592423409841</v>
      </c>
      <c r="AC37" s="87">
        <f t="shared" si="19"/>
        <v>76.828504082230353</v>
      </c>
      <c r="AD37" s="87">
        <f t="shared" si="19"/>
        <v>76.85798635629682</v>
      </c>
      <c r="AE37" s="87">
        <f t="shared" si="19"/>
        <v>76.854364428266393</v>
      </c>
      <c r="AF37" s="87">
        <f t="shared" si="19"/>
        <v>76.842923564556997</v>
      </c>
      <c r="AG37" s="87">
        <f t="shared" si="19"/>
        <v>76.82912167802283</v>
      </c>
      <c r="AH37" s="87">
        <f t="shared" si="19"/>
        <v>76.78275543538355</v>
      </c>
      <c r="AI37" s="87">
        <f t="shared" si="19"/>
        <v>76.733002869179074</v>
      </c>
      <c r="AJ37" s="87">
        <f t="shared" si="19"/>
        <v>76.649157970337001</v>
      </c>
      <c r="AK37" s="87">
        <f t="shared" si="19"/>
        <v>76.568464218575969</v>
      </c>
      <c r="AL37" s="87">
        <f t="shared" si="19"/>
        <v>76.413983496629584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62.830794241294782</v>
      </c>
      <c r="N38" s="11">
        <v>65.507662314429723</v>
      </c>
      <c r="O38" s="11">
        <v>68.937489361711528</v>
      </c>
      <c r="P38" s="11">
        <v>67.826127285050006</v>
      </c>
      <c r="Q38" s="11">
        <v>65.856058470058031</v>
      </c>
      <c r="R38" s="11">
        <v>66.273755627780503</v>
      </c>
      <c r="S38" s="11">
        <v>72.202208697290203</v>
      </c>
      <c r="T38" s="11">
        <v>68.011315060321536</v>
      </c>
      <c r="U38" s="11">
        <v>63.951995132581338</v>
      </c>
      <c r="V38" s="11">
        <v>62.52562355081507</v>
      </c>
      <c r="W38" s="11">
        <v>62.672540808568932</v>
      </c>
      <c r="X38" s="11">
        <v>58.877541484891971</v>
      </c>
      <c r="Y38" s="11">
        <v>58.90200050085533</v>
      </c>
      <c r="Z38" s="11">
        <v>58.961749737343787</v>
      </c>
      <c r="AA38" s="11">
        <v>59.016136112129566</v>
      </c>
      <c r="AB38" s="11">
        <v>58.920899834945061</v>
      </c>
      <c r="AC38" s="11">
        <v>58.757578518452462</v>
      </c>
      <c r="AD38" s="11">
        <v>58.521742572750441</v>
      </c>
      <c r="AE38" s="11">
        <v>58.255527936332811</v>
      </c>
      <c r="AF38" s="11">
        <v>57.975346125265339</v>
      </c>
      <c r="AG38" s="11">
        <v>57.68065474692974</v>
      </c>
      <c r="AH38" s="11">
        <v>57.35385867007848</v>
      </c>
      <c r="AI38" s="11">
        <v>57.029819362101961</v>
      </c>
      <c r="AJ38" s="11">
        <v>56.668765619542022</v>
      </c>
      <c r="AK38" s="11">
        <v>56.316190541147549</v>
      </c>
      <c r="AL38" s="11">
        <v>55.892438079238971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11.85688212035121</v>
      </c>
      <c r="N39" s="11">
        <v>11.273589459534</v>
      </c>
      <c r="O39" s="11">
        <v>11.269958446925489</v>
      </c>
      <c r="P39" s="11">
        <v>11.341970642682776</v>
      </c>
      <c r="Q39" s="11">
        <v>10.878031059474502</v>
      </c>
      <c r="R39" s="11">
        <v>11.882564762492027</v>
      </c>
      <c r="S39" s="11">
        <v>11.514168055735096</v>
      </c>
      <c r="T39" s="11">
        <v>12.988539337261653</v>
      </c>
      <c r="U39" s="11">
        <v>13.330001121431486</v>
      </c>
      <c r="V39" s="11">
        <v>13.062055460853887</v>
      </c>
      <c r="W39" s="11">
        <v>13.791879056660289</v>
      </c>
      <c r="X39" s="11">
        <v>16.534331478271181</v>
      </c>
      <c r="Y39" s="11">
        <v>16.826801487092087</v>
      </c>
      <c r="Z39" s="11">
        <v>17.184999481974646</v>
      </c>
      <c r="AA39" s="11">
        <v>17.522500255362299</v>
      </c>
      <c r="AB39" s="11">
        <v>17.805692588464787</v>
      </c>
      <c r="AC39" s="11">
        <v>18.070925563777887</v>
      </c>
      <c r="AD39" s="11">
        <v>18.336243783546376</v>
      </c>
      <c r="AE39" s="11">
        <v>18.598836491933589</v>
      </c>
      <c r="AF39" s="11">
        <v>18.867577439291658</v>
      </c>
      <c r="AG39" s="11">
        <v>19.148466931093093</v>
      </c>
      <c r="AH39" s="11">
        <v>19.428896765305069</v>
      </c>
      <c r="AI39" s="11">
        <v>19.703183507077117</v>
      </c>
      <c r="AJ39" s="11">
        <v>19.980392350794979</v>
      </c>
      <c r="AK39" s="11">
        <v>20.252273677428413</v>
      </c>
      <c r="AL39" s="11">
        <v>20.521545417390609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50.496089608957377</v>
      </c>
      <c r="N41" s="87">
        <f t="shared" ref="N41" si="20">SUM(N42:N43)</f>
        <v>48.30422727078701</v>
      </c>
      <c r="O41" s="87">
        <f t="shared" ref="O41" si="21">SUM(O42:O43)</f>
        <v>47.651626626454416</v>
      </c>
      <c r="P41" s="87">
        <f t="shared" ref="P41" si="22">SUM(P42:P43)</f>
        <v>48.443832330211876</v>
      </c>
      <c r="Q41" s="87">
        <f t="shared" ref="Q41" si="23">SUM(Q42:Q43)</f>
        <v>50.451025650940089</v>
      </c>
      <c r="R41" s="87">
        <f t="shared" ref="R41" si="24">SUM(R42:R43)</f>
        <v>50.092844756430253</v>
      </c>
      <c r="S41" s="87">
        <f t="shared" ref="S41" si="25">SUM(S42:S43)</f>
        <v>50.817436944905111</v>
      </c>
      <c r="T41" s="87">
        <f t="shared" ref="T41" si="26">SUM(T42:T43)</f>
        <v>50.931523915936495</v>
      </c>
      <c r="U41" s="87">
        <f t="shared" ref="U41" si="27">SUM(U42:U43)</f>
        <v>53.585931632863378</v>
      </c>
      <c r="V41" s="87">
        <f t="shared" ref="V41" si="28">SUM(V42:V43)</f>
        <v>50.061843174327066</v>
      </c>
      <c r="W41" s="87">
        <f t="shared" ref="W41" si="29">SUM(W42:W43)</f>
        <v>44.770211547741695</v>
      </c>
      <c r="X41" s="87">
        <f t="shared" ref="X41" si="30">SUM(X42:X43)</f>
        <v>49.988804187979923</v>
      </c>
      <c r="Y41" s="87">
        <f t="shared" ref="Y41" si="31">SUM(Y42:Y43)</f>
        <v>49.855220922225456</v>
      </c>
      <c r="Z41" s="87">
        <f t="shared" ref="Z41" si="32">SUM(Z42:Z43)</f>
        <v>50.086748098311972</v>
      </c>
      <c r="AA41" s="87">
        <f t="shared" ref="AA41" si="33">SUM(AA42:AA43)</f>
        <v>50.293089201680402</v>
      </c>
      <c r="AB41" s="87">
        <f t="shared" ref="AB41" si="34">SUM(AB42:AB43)</f>
        <v>50.349245233128237</v>
      </c>
      <c r="AC41" s="87">
        <f t="shared" ref="AC41" si="35">SUM(AC42:AC43)</f>
        <v>50.398378964890107</v>
      </c>
      <c r="AD41" s="87">
        <f t="shared" ref="AD41" si="36">SUM(AD42:AD43)</f>
        <v>50.426035923290108</v>
      </c>
      <c r="AE41" s="87">
        <f t="shared" ref="AE41" si="37">SUM(AE42:AE43)</f>
        <v>50.424969103391504</v>
      </c>
      <c r="AF41" s="87">
        <f t="shared" ref="AF41" si="38">SUM(AF42:AF43)</f>
        <v>50.421766247358363</v>
      </c>
      <c r="AG41" s="87">
        <f t="shared" ref="AG41" si="39">SUM(AG42:AG43)</f>
        <v>50.464444422367379</v>
      </c>
      <c r="AH41" s="87">
        <f t="shared" ref="AH41" si="40">SUM(AH42:AH43)</f>
        <v>50.496368123781195</v>
      </c>
      <c r="AI41" s="87">
        <f t="shared" ref="AI41" si="41">SUM(AI42:AI43)</f>
        <v>50.518082027118609</v>
      </c>
      <c r="AJ41" s="87">
        <f t="shared" ref="AJ41" si="42">SUM(AJ42:AJ43)</f>
        <v>50.587748908513383</v>
      </c>
      <c r="AK41" s="87">
        <f t="shared" ref="AK41" si="43">SUM(AK42:AK43)</f>
        <v>50.673202740011959</v>
      </c>
      <c r="AL41" s="87">
        <f t="shared" ref="AL41" si="44">SUM(AL42:AL43)</f>
        <v>50.832266195473082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23.243057394727163</v>
      </c>
      <c r="N42" s="11">
        <v>21.44837753222113</v>
      </c>
      <c r="O42" s="11">
        <v>22.514076519674525</v>
      </c>
      <c r="P42" s="11">
        <v>22.965949133947369</v>
      </c>
      <c r="Q42" s="11">
        <v>23.593548651623976</v>
      </c>
      <c r="R42" s="11">
        <v>23.674355007504847</v>
      </c>
      <c r="S42" s="11">
        <v>23.209303141633285</v>
      </c>
      <c r="T42" s="11">
        <v>24.090629622721039</v>
      </c>
      <c r="U42" s="11">
        <v>24.1060217035687</v>
      </c>
      <c r="V42" s="11">
        <v>22.277862710762609</v>
      </c>
      <c r="W42" s="11">
        <v>19.749578657411057</v>
      </c>
      <c r="X42" s="11">
        <v>23.600769054222717</v>
      </c>
      <c r="Y42" s="11">
        <v>23.558990455328352</v>
      </c>
      <c r="Z42" s="11">
        <v>23.657682495002547</v>
      </c>
      <c r="AA42" s="11">
        <v>23.716917163060412</v>
      </c>
      <c r="AB42" s="11">
        <v>23.715377345530499</v>
      </c>
      <c r="AC42" s="11">
        <v>23.702500071578473</v>
      </c>
      <c r="AD42" s="11">
        <v>23.686756045199459</v>
      </c>
      <c r="AE42" s="11">
        <v>23.629367075061186</v>
      </c>
      <c r="AF42" s="11">
        <v>23.566676511498233</v>
      </c>
      <c r="AG42" s="11">
        <v>23.529996067901013</v>
      </c>
      <c r="AH42" s="11">
        <v>23.488163618236243</v>
      </c>
      <c r="AI42" s="11">
        <v>23.446013145272968</v>
      </c>
      <c r="AJ42" s="11">
        <v>23.449706709865239</v>
      </c>
      <c r="AK42" s="11">
        <v>23.477019965492168</v>
      </c>
      <c r="AL42" s="11">
        <v>23.578528266908933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27.253032214230217</v>
      </c>
      <c r="N43" s="11">
        <v>26.85584973856588</v>
      </c>
      <c r="O43" s="11">
        <v>25.137550106779894</v>
      </c>
      <c r="P43" s="11">
        <v>25.477883196264511</v>
      </c>
      <c r="Q43" s="11">
        <v>26.857476999316113</v>
      </c>
      <c r="R43" s="11">
        <v>26.41848974892541</v>
      </c>
      <c r="S43" s="11">
        <v>27.60813380327183</v>
      </c>
      <c r="T43" s="11">
        <v>26.840894293215459</v>
      </c>
      <c r="U43" s="11">
        <v>29.479909929294674</v>
      </c>
      <c r="V43" s="11">
        <v>27.783980463564458</v>
      </c>
      <c r="W43" s="11">
        <v>25.020632890330642</v>
      </c>
      <c r="X43" s="11">
        <v>26.388035133757203</v>
      </c>
      <c r="Y43" s="11">
        <v>26.296230466897107</v>
      </c>
      <c r="Z43" s="11">
        <v>26.429065603309425</v>
      </c>
      <c r="AA43" s="11">
        <v>26.576172038619987</v>
      </c>
      <c r="AB43" s="11">
        <v>26.633867887597738</v>
      </c>
      <c r="AC43" s="11">
        <v>26.695878893311633</v>
      </c>
      <c r="AD43" s="11">
        <v>26.739279878090649</v>
      </c>
      <c r="AE43" s="11">
        <v>26.795602028330322</v>
      </c>
      <c r="AF43" s="11">
        <v>26.855089735860133</v>
      </c>
      <c r="AG43" s="11">
        <v>26.934448354466369</v>
      </c>
      <c r="AH43" s="11">
        <v>27.008204505544956</v>
      </c>
      <c r="AI43" s="11">
        <v>27.072068881845642</v>
      </c>
      <c r="AJ43" s="11">
        <v>27.138042198648144</v>
      </c>
      <c r="AK43" s="11">
        <v>27.196182774519791</v>
      </c>
      <c r="AL43" s="11">
        <v>27.253737928564149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103.45233473093325</v>
      </c>
      <c r="N45" s="87">
        <f t="shared" ref="N45" si="45">SUM(N46:N47)</f>
        <v>94.796662758819735</v>
      </c>
      <c r="O45" s="87">
        <f t="shared" ref="O45" si="46">SUM(O46:O47)</f>
        <v>96.830250781674081</v>
      </c>
      <c r="P45" s="87">
        <f t="shared" ref="P45" si="47">SUM(P46:P47)</f>
        <v>93.660122148976811</v>
      </c>
      <c r="Q45" s="87">
        <f t="shared" ref="Q45" si="48">SUM(Q46:Q47)</f>
        <v>97.85789506927803</v>
      </c>
      <c r="R45" s="87">
        <f t="shared" ref="R45" si="49">SUM(R46:R47)</f>
        <v>97.825090710776465</v>
      </c>
      <c r="S45" s="87">
        <f t="shared" ref="S45" si="50">SUM(S46:S47)</f>
        <v>94.718353547746077</v>
      </c>
      <c r="T45" s="87">
        <f t="shared" ref="T45" si="51">SUM(T46:T47)</f>
        <v>98.787101253516028</v>
      </c>
      <c r="U45" s="87">
        <f t="shared" ref="U45" si="52">SUM(U46:U47)</f>
        <v>99.015829367504224</v>
      </c>
      <c r="V45" s="87">
        <f t="shared" ref="V45" si="53">SUM(V46:V47)</f>
        <v>95.765195590862561</v>
      </c>
      <c r="W45" s="87">
        <f t="shared" ref="W45" si="54">SUM(W46:W47)</f>
        <v>89.481487239950042</v>
      </c>
      <c r="X45" s="87">
        <f t="shared" ref="X45" si="55">SUM(X46:X47)</f>
        <v>90.752298104343083</v>
      </c>
      <c r="Y45" s="87">
        <f t="shared" ref="Y45" si="56">SUM(Y46:Y47)</f>
        <v>91.097218112689461</v>
      </c>
      <c r="Z45" s="87">
        <f t="shared" ref="Z45" si="57">SUM(Z46:Z47)</f>
        <v>91.94804435337052</v>
      </c>
      <c r="AA45" s="87">
        <f t="shared" ref="AA45" si="58">SUM(AA46:AA47)</f>
        <v>92.384614341847268</v>
      </c>
      <c r="AB45" s="87">
        <f t="shared" ref="AB45" si="59">SUM(AB46:AB47)</f>
        <v>92.369972144689882</v>
      </c>
      <c r="AC45" s="87">
        <f t="shared" ref="AC45" si="60">SUM(AC46:AC47)</f>
        <v>92.324630459382831</v>
      </c>
      <c r="AD45" s="87">
        <f t="shared" ref="AD45" si="61">SUM(AD46:AD47)</f>
        <v>92.158833900546895</v>
      </c>
      <c r="AE45" s="87">
        <f t="shared" ref="AE45" si="62">SUM(AE46:AE47)</f>
        <v>91.893327756148778</v>
      </c>
      <c r="AF45" s="87">
        <f t="shared" ref="AF45" si="63">SUM(AF46:AF47)</f>
        <v>91.601328642039988</v>
      </c>
      <c r="AG45" s="87">
        <f t="shared" ref="AG45" si="64">SUM(AG46:AG47)</f>
        <v>91.460293777378752</v>
      </c>
      <c r="AH45" s="87">
        <f t="shared" ref="AH45" si="65">SUM(AH46:AH47)</f>
        <v>91.210095732815404</v>
      </c>
      <c r="AI45" s="87">
        <f t="shared" ref="AI45" si="66">SUM(AI46:AI47)</f>
        <v>90.905167975670835</v>
      </c>
      <c r="AJ45" s="87">
        <f t="shared" ref="AJ45" si="67">SUM(AJ46:AJ47)</f>
        <v>90.589896996339007</v>
      </c>
      <c r="AK45" s="87">
        <f t="shared" ref="AK45" si="68">SUM(AK46:AK47)</f>
        <v>90.273574539329985</v>
      </c>
      <c r="AL45" s="87">
        <f t="shared" ref="AL45" si="69">SUM(AL46:AL47)</f>
        <v>89.952687445506143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15.972174412046833</v>
      </c>
      <c r="N46" s="11">
        <v>14.869948662435103</v>
      </c>
      <c r="O46" s="11">
        <v>15.306660417646842</v>
      </c>
      <c r="P46" s="11">
        <v>14.356050540419407</v>
      </c>
      <c r="Q46" s="11">
        <v>16.230598337310898</v>
      </c>
      <c r="R46" s="11">
        <v>16.556001497901725</v>
      </c>
      <c r="S46" s="11">
        <v>16.043790874379926</v>
      </c>
      <c r="T46" s="11">
        <v>16.207077394540523</v>
      </c>
      <c r="U46" s="11">
        <v>15.742633481085816</v>
      </c>
      <c r="V46" s="11">
        <v>14.310795407088285</v>
      </c>
      <c r="W46" s="11">
        <v>12.865481012456629</v>
      </c>
      <c r="X46" s="11">
        <v>11.213205342318892</v>
      </c>
      <c r="Y46" s="11">
        <v>11.244254126394843</v>
      </c>
      <c r="Z46" s="11">
        <v>11.316859800579183</v>
      </c>
      <c r="AA46" s="11">
        <v>11.372237732904523</v>
      </c>
      <c r="AB46" s="11">
        <v>11.394158300527382</v>
      </c>
      <c r="AC46" s="11">
        <v>11.41371546094029</v>
      </c>
      <c r="AD46" s="11">
        <v>11.424310798201686</v>
      </c>
      <c r="AE46" s="11">
        <v>11.423136959462081</v>
      </c>
      <c r="AF46" s="11">
        <v>11.423044907082335</v>
      </c>
      <c r="AG46" s="11">
        <v>11.456133884414989</v>
      </c>
      <c r="AH46" s="11">
        <v>11.449467249365799</v>
      </c>
      <c r="AI46" s="11">
        <v>11.424886530816575</v>
      </c>
      <c r="AJ46" s="11">
        <v>11.397244253402881</v>
      </c>
      <c r="AK46" s="11">
        <v>11.363876722590458</v>
      </c>
      <c r="AL46" s="11">
        <v>11.338505108562906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87.480160318886405</v>
      </c>
      <c r="N47" s="11">
        <v>79.926714096384629</v>
      </c>
      <c r="O47" s="11">
        <v>81.523590364027243</v>
      </c>
      <c r="P47" s="11">
        <v>79.304071608557408</v>
      </c>
      <c r="Q47" s="11">
        <v>81.627296731967135</v>
      </c>
      <c r="R47" s="11">
        <v>81.269089212874732</v>
      </c>
      <c r="S47" s="11">
        <v>78.674562673366154</v>
      </c>
      <c r="T47" s="11">
        <v>82.580023858975508</v>
      </c>
      <c r="U47" s="11">
        <v>83.273195886418407</v>
      </c>
      <c r="V47" s="11">
        <v>81.454400183774268</v>
      </c>
      <c r="W47" s="11">
        <v>76.616006227493415</v>
      </c>
      <c r="X47" s="11">
        <v>79.539092762024197</v>
      </c>
      <c r="Y47" s="11">
        <v>79.852963986294611</v>
      </c>
      <c r="Z47" s="11">
        <v>80.631184552791339</v>
      </c>
      <c r="AA47" s="11">
        <v>81.012376608942745</v>
      </c>
      <c r="AB47" s="11">
        <v>80.975813844162502</v>
      </c>
      <c r="AC47" s="11">
        <v>80.910914998442536</v>
      </c>
      <c r="AD47" s="11">
        <v>80.734523102345207</v>
      </c>
      <c r="AE47" s="11">
        <v>80.470190796686694</v>
      </c>
      <c r="AF47" s="11">
        <v>80.178283734957645</v>
      </c>
      <c r="AG47" s="11">
        <v>80.004159892963756</v>
      </c>
      <c r="AH47" s="11">
        <v>79.760628483449608</v>
      </c>
      <c r="AI47" s="11">
        <v>79.480281444854256</v>
      </c>
      <c r="AJ47" s="11">
        <v>79.192652742936133</v>
      </c>
      <c r="AK47" s="11">
        <v>78.909697816739524</v>
      </c>
      <c r="AL47" s="11">
        <v>78.614182336943244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820.90900000000022</v>
      </c>
      <c r="N49" s="87">
        <f t="shared" si="70"/>
        <v>807.79500000000019</v>
      </c>
      <c r="O49" s="87">
        <f t="shared" si="70"/>
        <v>813.98500000000001</v>
      </c>
      <c r="P49" s="87">
        <f t="shared" si="70"/>
        <v>832.06700000000012</v>
      </c>
      <c r="Q49" s="87">
        <f t="shared" si="70"/>
        <v>850.44700000000068</v>
      </c>
      <c r="R49" s="87">
        <f t="shared" si="70"/>
        <v>864.32399999999939</v>
      </c>
      <c r="S49" s="87">
        <f t="shared" si="70"/>
        <v>852.13799999999981</v>
      </c>
      <c r="T49" s="87">
        <f t="shared" si="70"/>
        <v>875.43399999999951</v>
      </c>
      <c r="U49" s="87">
        <f t="shared" si="70"/>
        <v>879.66800000000057</v>
      </c>
      <c r="V49" s="87">
        <f t="shared" si="70"/>
        <v>880.43299999999977</v>
      </c>
      <c r="W49" s="87">
        <f t="shared" si="70"/>
        <v>873.20699999999943</v>
      </c>
      <c r="X49" s="87">
        <f t="shared" si="70"/>
        <v>876.04799999999977</v>
      </c>
      <c r="Y49" s="87">
        <f t="shared" si="70"/>
        <v>884.08200000000033</v>
      </c>
      <c r="Z49" s="87">
        <f t="shared" si="70"/>
        <v>894.19200000000012</v>
      </c>
      <c r="AA49" s="87">
        <f t="shared" si="70"/>
        <v>903.11199999999985</v>
      </c>
      <c r="AB49" s="87">
        <f t="shared" si="70"/>
        <v>909.03699999999992</v>
      </c>
      <c r="AC49" s="87">
        <f t="shared" si="70"/>
        <v>914.60299999999984</v>
      </c>
      <c r="AD49" s="87">
        <f t="shared" si="70"/>
        <v>919.7750000000002</v>
      </c>
      <c r="AE49" s="87">
        <f t="shared" ref="AE49:AL49" si="71">SUM(AE5,AE9,AE15,AE22,AE26,AE32,AE37,AE41,AE45)</f>
        <v>924.92099999999971</v>
      </c>
      <c r="AF49" s="87">
        <f t="shared" si="71"/>
        <v>930.00500000000011</v>
      </c>
      <c r="AG49" s="87">
        <f t="shared" si="71"/>
        <v>935.45899999999983</v>
      </c>
      <c r="AH49" s="87">
        <f t="shared" si="71"/>
        <v>940.79200000000037</v>
      </c>
      <c r="AI49" s="87">
        <f t="shared" si="71"/>
        <v>946.12099999999998</v>
      </c>
      <c r="AJ49" s="87">
        <f t="shared" si="71"/>
        <v>951.47300000000007</v>
      </c>
      <c r="AK49" s="87">
        <f t="shared" si="71"/>
        <v>956.78600000000051</v>
      </c>
      <c r="AL49" s="87">
        <f t="shared" si="71"/>
        <v>962.12299999999993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8.3774787319478003E-2</v>
      </c>
      <c r="N52" s="337">
        <f t="shared" si="73"/>
        <v>9.3596448599309684E-2</v>
      </c>
      <c r="O52" s="337">
        <f t="shared" si="73"/>
        <v>9.2790749711085349E-2</v>
      </c>
      <c r="P52" s="337">
        <f t="shared" si="73"/>
        <v>9.5040023032376852E-2</v>
      </c>
      <c r="Q52" s="337">
        <f t="shared" si="73"/>
        <v>9.7422892281740558E-2</v>
      </c>
      <c r="R52" s="337">
        <f t="shared" si="73"/>
        <v>9.7034564450111965E-2</v>
      </c>
      <c r="S52" s="337">
        <f t="shared" si="73"/>
        <v>9.7708253179317014E-2</v>
      </c>
      <c r="T52" s="337">
        <f t="shared" si="73"/>
        <v>0.10427674129361011</v>
      </c>
      <c r="U52" s="337">
        <f t="shared" si="73"/>
        <v>0.10482170523003037</v>
      </c>
      <c r="V52" s="337">
        <f t="shared" si="73"/>
        <v>0.10791688769008434</v>
      </c>
      <c r="W52" s="337">
        <f t="shared" si="73"/>
        <v>0.11215095549128684</v>
      </c>
      <c r="X52" s="337">
        <f t="shared" si="73"/>
        <v>0.10875825008157594</v>
      </c>
      <c r="Y52" s="337">
        <f t="shared" si="73"/>
        <v>0.10966245941345849</v>
      </c>
      <c r="Z52" s="337">
        <f t="shared" si="73"/>
        <v>0.11058388919680595</v>
      </c>
      <c r="AA52" s="337">
        <f t="shared" si="73"/>
        <v>0.11147503936335386</v>
      </c>
      <c r="AB52" s="337">
        <f t="shared" si="73"/>
        <v>0.11232705004440383</v>
      </c>
      <c r="AC52" s="337">
        <f t="shared" si="73"/>
        <v>0.1131328232960961</v>
      </c>
      <c r="AD52" s="337">
        <f t="shared" si="73"/>
        <v>0.11391144011467311</v>
      </c>
      <c r="AE52" s="337">
        <f t="shared" ref="AE52:AL52" si="74">AE5/AE$49</f>
        <v>0.1147256619799524</v>
      </c>
      <c r="AF52" s="337">
        <f t="shared" si="74"/>
        <v>0.11554061881621377</v>
      </c>
      <c r="AG52" s="337">
        <f t="shared" si="74"/>
        <v>0.1163641176067771</v>
      </c>
      <c r="AH52" s="337">
        <f t="shared" si="74"/>
        <v>0.11720119312889279</v>
      </c>
      <c r="AI52" s="337">
        <f t="shared" si="74"/>
        <v>0.11799935840291317</v>
      </c>
      <c r="AJ52" s="337">
        <f t="shared" si="74"/>
        <v>0.1188158925321606</v>
      </c>
      <c r="AK52" s="337">
        <f t="shared" si="74"/>
        <v>0.11949618205845783</v>
      </c>
      <c r="AL52" s="337">
        <f t="shared" si="74"/>
        <v>0.11948546650925718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5.257620930632672E-2</v>
      </c>
      <c r="N53" s="336">
        <f t="shared" si="75"/>
        <v>5.7942401113221152E-2</v>
      </c>
      <c r="O53" s="336">
        <f t="shared" si="75"/>
        <v>5.8962999324149244E-2</v>
      </c>
      <c r="P53" s="336">
        <f t="shared" si="75"/>
        <v>5.9887753127776028E-2</v>
      </c>
      <c r="Q53" s="336">
        <f t="shared" si="75"/>
        <v>5.6888879852468488E-2</v>
      </c>
      <c r="R53" s="336">
        <f t="shared" si="75"/>
        <v>6.0402566292847654E-2</v>
      </c>
      <c r="S53" s="336">
        <f t="shared" si="75"/>
        <v>6.3349904141664679E-2</v>
      </c>
      <c r="T53" s="336">
        <f t="shared" si="75"/>
        <v>6.5533684091426875E-2</v>
      </c>
      <c r="U53" s="336">
        <f t="shared" si="75"/>
        <v>6.6313941311370861E-2</v>
      </c>
      <c r="V53" s="336">
        <f t="shared" si="75"/>
        <v>6.9087414534482597E-2</v>
      </c>
      <c r="W53" s="336">
        <f t="shared" si="75"/>
        <v>7.2318238813643201E-2</v>
      </c>
      <c r="X53" s="336">
        <f t="shared" si="75"/>
        <v>6.3840794691729388E-2</v>
      </c>
      <c r="Y53" s="336">
        <f t="shared" si="75"/>
        <v>6.4101168407336193E-2</v>
      </c>
      <c r="Z53" s="336">
        <f t="shared" si="75"/>
        <v>6.4357550403228964E-2</v>
      </c>
      <c r="AA53" s="336">
        <f t="shared" si="75"/>
        <v>6.4664867351703237E-2</v>
      </c>
      <c r="AB53" s="336">
        <f t="shared" si="75"/>
        <v>6.4994595588339366E-2</v>
      </c>
      <c r="AC53" s="336">
        <f t="shared" si="75"/>
        <v>6.5296185636659926E-2</v>
      </c>
      <c r="AD53" s="336">
        <f t="shared" si="75"/>
        <v>6.5591533908811228E-2</v>
      </c>
      <c r="AE53" s="336">
        <f t="shared" ref="AE53:AL53" si="76">AE6/AE$49</f>
        <v>6.5892200831111455E-2</v>
      </c>
      <c r="AF53" s="336">
        <f t="shared" si="76"/>
        <v>6.6201644588189987E-2</v>
      </c>
      <c r="AG53" s="336">
        <f t="shared" si="76"/>
        <v>6.6522825321482029E-2</v>
      </c>
      <c r="AH53" s="336">
        <f t="shared" si="76"/>
        <v>6.6856836615562271E-2</v>
      </c>
      <c r="AI53" s="336">
        <f t="shared" si="76"/>
        <v>6.7195119191247848E-2</v>
      </c>
      <c r="AJ53" s="336">
        <f t="shared" si="76"/>
        <v>6.7566523451088711E-2</v>
      </c>
      <c r="AK53" s="336">
        <f t="shared" si="76"/>
        <v>6.7854224787358086E-2</v>
      </c>
      <c r="AL53" s="336">
        <f t="shared" si="76"/>
        <v>6.8087342678270643E-2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3.1198578013151283E-2</v>
      </c>
      <c r="N54" s="336">
        <f t="shared" si="77"/>
        <v>3.5654047486088539E-2</v>
      </c>
      <c r="O54" s="336">
        <f t="shared" si="77"/>
        <v>3.3827750386936105E-2</v>
      </c>
      <c r="P54" s="336">
        <f t="shared" si="77"/>
        <v>3.5152269904600839E-2</v>
      </c>
      <c r="Q54" s="336">
        <f t="shared" si="77"/>
        <v>4.0534012429272077E-2</v>
      </c>
      <c r="R54" s="336">
        <f t="shared" si="77"/>
        <v>3.6631998157264319E-2</v>
      </c>
      <c r="S54" s="336">
        <f t="shared" si="77"/>
        <v>3.4358349037652343E-2</v>
      </c>
      <c r="T54" s="336">
        <f t="shared" si="77"/>
        <v>3.874305720218324E-2</v>
      </c>
      <c r="U54" s="336">
        <f t="shared" si="77"/>
        <v>3.8507763918659496E-2</v>
      </c>
      <c r="V54" s="336">
        <f t="shared" si="77"/>
        <v>3.882947315560175E-2</v>
      </c>
      <c r="W54" s="336">
        <f t="shared" si="77"/>
        <v>3.983271667764364E-2</v>
      </c>
      <c r="X54" s="336">
        <f t="shared" si="77"/>
        <v>4.4917455389846553E-2</v>
      </c>
      <c r="Y54" s="336">
        <f t="shared" si="77"/>
        <v>4.5561291006122294E-2</v>
      </c>
      <c r="Z54" s="336">
        <f t="shared" si="77"/>
        <v>4.6226338793576981E-2</v>
      </c>
      <c r="AA54" s="336">
        <f t="shared" si="77"/>
        <v>4.6810172011650615E-2</v>
      </c>
      <c r="AB54" s="336">
        <f t="shared" si="77"/>
        <v>4.733245445606446E-2</v>
      </c>
      <c r="AC54" s="336">
        <f t="shared" si="77"/>
        <v>4.7836637659436188E-2</v>
      </c>
      <c r="AD54" s="336">
        <f t="shared" si="77"/>
        <v>4.8319906205861872E-2</v>
      </c>
      <c r="AE54" s="336">
        <f t="shared" ref="AE54:AL54" si="78">AE7/AE$49</f>
        <v>4.8833461148840955E-2</v>
      </c>
      <c r="AF54" s="336">
        <f t="shared" si="78"/>
        <v>4.9338974228023774E-2</v>
      </c>
      <c r="AG54" s="336">
        <f t="shared" si="78"/>
        <v>4.9841292285295061E-2</v>
      </c>
      <c r="AH54" s="336">
        <f t="shared" si="78"/>
        <v>5.0344356513330524E-2</v>
      </c>
      <c r="AI54" s="336">
        <f t="shared" si="78"/>
        <v>5.0804239211665325E-2</v>
      </c>
      <c r="AJ54" s="336">
        <f t="shared" si="78"/>
        <v>5.1249369081071895E-2</v>
      </c>
      <c r="AK54" s="336">
        <f t="shared" si="78"/>
        <v>5.1641957271099742E-2</v>
      </c>
      <c r="AL54" s="336">
        <f t="shared" si="78"/>
        <v>5.139812383098652E-2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0.18773694380880684</v>
      </c>
      <c r="N56" s="337">
        <f t="shared" si="79"/>
        <v>0.19074051836976599</v>
      </c>
      <c r="O56" s="337">
        <f t="shared" si="79"/>
        <v>0.18956602203826708</v>
      </c>
      <c r="P56" s="337">
        <f t="shared" si="79"/>
        <v>0.19554910128661726</v>
      </c>
      <c r="Q56" s="337">
        <f t="shared" si="79"/>
        <v>0.19153896545695664</v>
      </c>
      <c r="R56" s="337">
        <f t="shared" si="79"/>
        <v>0.19550157533376325</v>
      </c>
      <c r="S56" s="337">
        <f t="shared" si="79"/>
        <v>0.19919090608751719</v>
      </c>
      <c r="T56" s="337">
        <f t="shared" si="79"/>
        <v>0.19643301244549277</v>
      </c>
      <c r="U56" s="337">
        <f t="shared" si="79"/>
        <v>0.20121500040013346</v>
      </c>
      <c r="V56" s="337">
        <f t="shared" si="79"/>
        <v>0.21003300984282261</v>
      </c>
      <c r="W56" s="337">
        <f t="shared" si="79"/>
        <v>0.21975376261839175</v>
      </c>
      <c r="X56" s="337">
        <f t="shared" si="79"/>
        <v>0.2251137678936217</v>
      </c>
      <c r="Y56" s="337">
        <f t="shared" si="79"/>
        <v>0.22650172996012891</v>
      </c>
      <c r="Z56" s="337">
        <f t="shared" si="79"/>
        <v>0.22759880364157334</v>
      </c>
      <c r="AA56" s="337">
        <f t="shared" si="79"/>
        <v>0.22896735124392562</v>
      </c>
      <c r="AB56" s="337">
        <f t="shared" si="79"/>
        <v>0.23047866074034609</v>
      </c>
      <c r="AC56" s="337">
        <f t="shared" si="79"/>
        <v>0.23201082617184318</v>
      </c>
      <c r="AD56" s="337">
        <f t="shared" si="79"/>
        <v>0.2335617657833651</v>
      </c>
      <c r="AE56" s="337">
        <f t="shared" ref="AE56:AL56" si="80">AE9/AE$49</f>
        <v>0.23517659631478929</v>
      </c>
      <c r="AF56" s="337">
        <f t="shared" si="80"/>
        <v>0.23681914917501121</v>
      </c>
      <c r="AG56" s="337">
        <f t="shared" si="80"/>
        <v>0.2384129417493937</v>
      </c>
      <c r="AH56" s="337">
        <f t="shared" si="80"/>
        <v>0.23997538362197546</v>
      </c>
      <c r="AI56" s="337">
        <f t="shared" si="80"/>
        <v>0.24159642032543877</v>
      </c>
      <c r="AJ56" s="337">
        <f t="shared" si="80"/>
        <v>0.24330529879807039</v>
      </c>
      <c r="AK56" s="337">
        <f t="shared" si="80"/>
        <v>0.24495448687643628</v>
      </c>
      <c r="AL56" s="337">
        <f t="shared" si="80"/>
        <v>0.24653004443156062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4.6751152801045151E-2</v>
      </c>
      <c r="N57" s="336">
        <f t="shared" si="81"/>
        <v>4.5666333399779303E-2</v>
      </c>
      <c r="O57" s="336">
        <f t="shared" si="81"/>
        <v>4.5480658667315502E-2</v>
      </c>
      <c r="P57" s="336">
        <f t="shared" si="81"/>
        <v>4.4633240288878183E-2</v>
      </c>
      <c r="Q57" s="336">
        <f t="shared" si="81"/>
        <v>4.5364916027771561E-2</v>
      </c>
      <c r="R57" s="336">
        <f t="shared" si="81"/>
        <v>4.8537344062234956E-2</v>
      </c>
      <c r="S57" s="336">
        <f t="shared" si="81"/>
        <v>4.9455056233526605E-2</v>
      </c>
      <c r="T57" s="336">
        <f t="shared" si="81"/>
        <v>4.8226113020661938E-2</v>
      </c>
      <c r="U57" s="336">
        <f t="shared" si="81"/>
        <v>5.1789262379197669E-2</v>
      </c>
      <c r="V57" s="336">
        <f t="shared" si="81"/>
        <v>5.2622716751306947E-2</v>
      </c>
      <c r="W57" s="336">
        <f t="shared" si="81"/>
        <v>5.5377504388692871E-2</v>
      </c>
      <c r="X57" s="336">
        <f t="shared" si="81"/>
        <v>5.5370630338923747E-2</v>
      </c>
      <c r="Y57" s="336">
        <f t="shared" si="81"/>
        <v>5.5675523187122371E-2</v>
      </c>
      <c r="Z57" s="336">
        <f t="shared" si="81"/>
        <v>5.5991664445083897E-2</v>
      </c>
      <c r="AA57" s="336">
        <f t="shared" si="81"/>
        <v>5.6326951115074721E-2</v>
      </c>
      <c r="AB57" s="336">
        <f t="shared" si="81"/>
        <v>5.6671218886600393E-2</v>
      </c>
      <c r="AC57" s="336">
        <f t="shared" si="81"/>
        <v>5.7024744295227338E-2</v>
      </c>
      <c r="AD57" s="336">
        <f t="shared" si="81"/>
        <v>5.7385278837910579E-2</v>
      </c>
      <c r="AE57" s="336">
        <f t="shared" ref="AE57:AL57" si="82">AE10/AE$49</f>
        <v>5.7756031238038172E-2</v>
      </c>
      <c r="AF57" s="336">
        <f t="shared" si="82"/>
        <v>5.8134910129329607E-2</v>
      </c>
      <c r="AG57" s="336">
        <f t="shared" si="82"/>
        <v>5.852626690923917E-2</v>
      </c>
      <c r="AH57" s="336">
        <f t="shared" si="82"/>
        <v>5.891004952392024E-2</v>
      </c>
      <c r="AI57" s="336">
        <f t="shared" si="82"/>
        <v>5.930452816095768E-2</v>
      </c>
      <c r="AJ57" s="336">
        <f t="shared" si="82"/>
        <v>5.9701592133931281E-2</v>
      </c>
      <c r="AK57" s="336">
        <f t="shared" si="82"/>
        <v>6.0074543440394042E-2</v>
      </c>
      <c r="AL57" s="336">
        <f t="shared" si="82"/>
        <v>6.0459096944798396E-2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Heart of the South-West</v>
      </c>
      <c r="L58" s="232" t="str">
        <f>'Occ T3'!A13</f>
        <v>22 Health professionals</v>
      </c>
      <c r="M58" s="336">
        <f t="shared" ref="M58:AD58" si="83">M11/M$49</f>
        <v>3.8857718787003274E-2</v>
      </c>
      <c r="N58" s="336">
        <f t="shared" si="83"/>
        <v>4.2975854015636576E-2</v>
      </c>
      <c r="O58" s="336">
        <f t="shared" si="83"/>
        <v>4.4255006766754063E-2</v>
      </c>
      <c r="P58" s="336">
        <f t="shared" si="83"/>
        <v>4.7198969089851862E-2</v>
      </c>
      <c r="Q58" s="336">
        <f t="shared" si="83"/>
        <v>4.6636275504314366E-2</v>
      </c>
      <c r="R58" s="336">
        <f t="shared" si="83"/>
        <v>4.6444176809691401E-2</v>
      </c>
      <c r="S58" s="336">
        <f t="shared" si="83"/>
        <v>4.5182677497317712E-2</v>
      </c>
      <c r="T58" s="336">
        <f t="shared" si="83"/>
        <v>4.6975973003773396E-2</v>
      </c>
      <c r="U58" s="336">
        <f t="shared" si="83"/>
        <v>4.6794055781253646E-2</v>
      </c>
      <c r="V58" s="336">
        <f t="shared" si="83"/>
        <v>4.8738598429849962E-2</v>
      </c>
      <c r="W58" s="336">
        <f t="shared" si="83"/>
        <v>4.8724047567742748E-2</v>
      </c>
      <c r="X58" s="336">
        <f t="shared" si="83"/>
        <v>5.0559639721787925E-2</v>
      </c>
      <c r="Y58" s="336">
        <f t="shared" si="83"/>
        <v>5.0962104364170042E-2</v>
      </c>
      <c r="Z58" s="336">
        <f t="shared" si="83"/>
        <v>5.1244634038604062E-2</v>
      </c>
      <c r="AA58" s="336">
        <f t="shared" si="83"/>
        <v>5.1624487111139851E-2</v>
      </c>
      <c r="AB58" s="336">
        <f t="shared" si="83"/>
        <v>5.2071761966823199E-2</v>
      </c>
      <c r="AC58" s="336">
        <f t="shared" si="83"/>
        <v>5.2506763829003114E-2</v>
      </c>
      <c r="AD58" s="336">
        <f t="shared" si="83"/>
        <v>5.2940265704015103E-2</v>
      </c>
      <c r="AE58" s="336">
        <f t="shared" ref="AE58:AL58" si="84">AE11/AE$49</f>
        <v>5.3440834405292979E-2</v>
      </c>
      <c r="AF58" s="336">
        <f t="shared" si="84"/>
        <v>5.3914055811338651E-2</v>
      </c>
      <c r="AG58" s="336">
        <f t="shared" si="84"/>
        <v>5.4382478459303905E-2</v>
      </c>
      <c r="AH58" s="336">
        <f t="shared" si="84"/>
        <v>5.4841156056541322E-2</v>
      </c>
      <c r="AI58" s="336">
        <f t="shared" si="84"/>
        <v>5.5300265301578645E-2</v>
      </c>
      <c r="AJ58" s="336">
        <f t="shared" si="84"/>
        <v>5.5794959378850963E-2</v>
      </c>
      <c r="AK58" s="336">
        <f t="shared" si="84"/>
        <v>5.6276182571435747E-2</v>
      </c>
      <c r="AL58" s="336">
        <f t="shared" si="84"/>
        <v>5.6706187517993986E-2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4.8529077106493845E-2</v>
      </c>
      <c r="N59" s="336">
        <f t="shared" si="85"/>
        <v>5.1069289711121471E-2</v>
      </c>
      <c r="O59" s="336">
        <f t="shared" si="85"/>
        <v>5.0482936660029606E-2</v>
      </c>
      <c r="P59" s="336">
        <f t="shared" si="85"/>
        <v>5.1680873956161132E-2</v>
      </c>
      <c r="Q59" s="336">
        <f t="shared" si="85"/>
        <v>4.8011511979968745E-2</v>
      </c>
      <c r="R59" s="336">
        <f t="shared" si="85"/>
        <v>4.8383361233450932E-2</v>
      </c>
      <c r="S59" s="336">
        <f t="shared" si="85"/>
        <v>5.226129528555102E-2</v>
      </c>
      <c r="T59" s="336">
        <f t="shared" si="85"/>
        <v>4.955137901693539E-2</v>
      </c>
      <c r="U59" s="336">
        <f t="shared" si="85"/>
        <v>4.8481484108114786E-2</v>
      </c>
      <c r="V59" s="336">
        <f t="shared" si="85"/>
        <v>5.1199703840709258E-2</v>
      </c>
      <c r="W59" s="336">
        <f t="shared" si="85"/>
        <v>5.2318231255550018E-2</v>
      </c>
      <c r="X59" s="336">
        <f t="shared" si="85"/>
        <v>5.2445697187817976E-2</v>
      </c>
      <c r="Y59" s="336">
        <f t="shared" si="85"/>
        <v>5.2552736015706453E-2</v>
      </c>
      <c r="Z59" s="336">
        <f t="shared" si="85"/>
        <v>5.2584674092119227E-2</v>
      </c>
      <c r="AA59" s="336">
        <f t="shared" si="85"/>
        <v>5.2719325807613876E-2</v>
      </c>
      <c r="AB59" s="336">
        <f t="shared" si="85"/>
        <v>5.2906597270746508E-2</v>
      </c>
      <c r="AC59" s="336">
        <f t="shared" si="85"/>
        <v>5.3106761973183036E-2</v>
      </c>
      <c r="AD59" s="336">
        <f t="shared" si="85"/>
        <v>5.3316354849227962E-2</v>
      </c>
      <c r="AE59" s="336">
        <f t="shared" ref="AE59:AL59" si="86">AE12/AE$49</f>
        <v>5.3524790919379395E-2</v>
      </c>
      <c r="AF59" s="336">
        <f t="shared" si="86"/>
        <v>5.3757093420223723E-2</v>
      </c>
      <c r="AG59" s="336">
        <f t="shared" si="86"/>
        <v>5.3939006945328889E-2</v>
      </c>
      <c r="AH59" s="336">
        <f t="shared" si="86"/>
        <v>5.4126598202464106E-2</v>
      </c>
      <c r="AI59" s="336">
        <f t="shared" si="86"/>
        <v>5.4314509974212583E-2</v>
      </c>
      <c r="AJ59" s="336">
        <f t="shared" si="86"/>
        <v>5.4514301289349455E-2</v>
      </c>
      <c r="AK59" s="336">
        <f t="shared" si="86"/>
        <v>5.4738172064923631E-2</v>
      </c>
      <c r="AL59" s="336">
        <f t="shared" si="86"/>
        <v>5.4948399479159672E-2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5.359899511426458E-2</v>
      </c>
      <c r="N60" s="336">
        <f t="shared" si="87"/>
        <v>5.1029041243228622E-2</v>
      </c>
      <c r="O60" s="336">
        <f t="shared" si="87"/>
        <v>4.9347419944167914E-2</v>
      </c>
      <c r="P60" s="336">
        <f t="shared" si="87"/>
        <v>5.2036017951726105E-2</v>
      </c>
      <c r="Q60" s="336">
        <f t="shared" si="87"/>
        <v>5.1526261944901973E-2</v>
      </c>
      <c r="R60" s="336">
        <f t="shared" si="87"/>
        <v>5.2136693228385947E-2</v>
      </c>
      <c r="S60" s="336">
        <f t="shared" si="87"/>
        <v>5.2291877071121845E-2</v>
      </c>
      <c r="T60" s="336">
        <f t="shared" si="87"/>
        <v>5.1679547404122027E-2</v>
      </c>
      <c r="U60" s="336">
        <f t="shared" si="87"/>
        <v>5.4150198131567351E-2</v>
      </c>
      <c r="V60" s="336">
        <f t="shared" si="87"/>
        <v>5.7471990820956456E-2</v>
      </c>
      <c r="W60" s="336">
        <f t="shared" si="87"/>
        <v>6.3333979406406116E-2</v>
      </c>
      <c r="X60" s="336">
        <f t="shared" si="87"/>
        <v>6.6737800645092035E-2</v>
      </c>
      <c r="Y60" s="336">
        <f t="shared" si="87"/>
        <v>6.7311366393130054E-2</v>
      </c>
      <c r="Z60" s="336">
        <f t="shared" si="87"/>
        <v>6.7777831065766181E-2</v>
      </c>
      <c r="AA60" s="336">
        <f t="shared" si="87"/>
        <v>6.8296587210097168E-2</v>
      </c>
      <c r="AB60" s="336">
        <f t="shared" si="87"/>
        <v>6.8829082616176013E-2</v>
      </c>
      <c r="AC60" s="336">
        <f t="shared" si="87"/>
        <v>6.9372556074429659E-2</v>
      </c>
      <c r="AD60" s="336">
        <f t="shared" si="87"/>
        <v>6.9919866392211427E-2</v>
      </c>
      <c r="AE60" s="336">
        <f t="shared" ref="AE60:AL60" si="88">AE13/AE$49</f>
        <v>7.0454939752078713E-2</v>
      </c>
      <c r="AF60" s="336">
        <f t="shared" si="88"/>
        <v>7.101308981411919E-2</v>
      </c>
      <c r="AG60" s="336">
        <f t="shared" si="88"/>
        <v>7.1565189435521703E-2</v>
      </c>
      <c r="AH60" s="336">
        <f t="shared" si="88"/>
        <v>7.2097579839049797E-2</v>
      </c>
      <c r="AI60" s="336">
        <f t="shared" si="88"/>
        <v>7.2677116888689858E-2</v>
      </c>
      <c r="AJ60" s="336">
        <f t="shared" si="88"/>
        <v>7.329444599593872E-2</v>
      </c>
      <c r="AK60" s="336">
        <f t="shared" si="88"/>
        <v>7.3865588799682858E-2</v>
      </c>
      <c r="AL60" s="336">
        <f t="shared" si="88"/>
        <v>7.4416360489608591E-2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0.11045308192459564</v>
      </c>
      <c r="N62" s="337">
        <f t="shared" si="89"/>
        <v>0.11480402426227886</v>
      </c>
      <c r="O62" s="337">
        <f t="shared" si="89"/>
        <v>0.1152696547229235</v>
      </c>
      <c r="P62" s="337">
        <f t="shared" si="89"/>
        <v>0.11379087216591947</v>
      </c>
      <c r="Q62" s="337">
        <f t="shared" si="89"/>
        <v>0.11407907219044523</v>
      </c>
      <c r="R62" s="337">
        <f t="shared" si="89"/>
        <v>0.11589423245332113</v>
      </c>
      <c r="S62" s="337">
        <f t="shared" si="89"/>
        <v>0.11553927723407779</v>
      </c>
      <c r="T62" s="337">
        <f t="shared" si="89"/>
        <v>0.11694411332170128</v>
      </c>
      <c r="U62" s="337">
        <f t="shared" si="89"/>
        <v>0.11993592114506152</v>
      </c>
      <c r="V62" s="337">
        <f t="shared" si="89"/>
        <v>0.11953903615593268</v>
      </c>
      <c r="W62" s="337">
        <f t="shared" si="89"/>
        <v>0.12580019310362026</v>
      </c>
      <c r="X62" s="337">
        <f t="shared" si="89"/>
        <v>0.11866752717772784</v>
      </c>
      <c r="Y62" s="337">
        <f t="shared" si="89"/>
        <v>0.1194021039734274</v>
      </c>
      <c r="Z62" s="337">
        <f t="shared" si="89"/>
        <v>0.11982739993904724</v>
      </c>
      <c r="AA62" s="337">
        <f t="shared" si="89"/>
        <v>0.12022248382389997</v>
      </c>
      <c r="AB62" s="337">
        <f t="shared" si="89"/>
        <v>0.12061478940071814</v>
      </c>
      <c r="AC62" s="337">
        <f t="shared" si="89"/>
        <v>0.12098869055239653</v>
      </c>
      <c r="AD62" s="337">
        <f t="shared" si="89"/>
        <v>0.1213637645764174</v>
      </c>
      <c r="AE62" s="337">
        <f t="shared" ref="AE62:AL62" si="90">AE15/AE$49</f>
        <v>0.12174663767419479</v>
      </c>
      <c r="AF62" s="337">
        <f t="shared" si="90"/>
        <v>0.12214289197857975</v>
      </c>
      <c r="AG62" s="337">
        <f t="shared" si="90"/>
        <v>0.12256108378478778</v>
      </c>
      <c r="AH62" s="337">
        <f t="shared" si="90"/>
        <v>0.12300194021906061</v>
      </c>
      <c r="AI62" s="337">
        <f t="shared" si="90"/>
        <v>0.12351435426211704</v>
      </c>
      <c r="AJ62" s="337">
        <f t="shared" si="90"/>
        <v>0.12396602605957686</v>
      </c>
      <c r="AK62" s="337">
        <f t="shared" si="90"/>
        <v>0.12441885263628562</v>
      </c>
      <c r="AL62" s="337">
        <f t="shared" si="90"/>
        <v>0.12475989642926547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1.6320757353350888E-2</v>
      </c>
      <c r="N63" s="336">
        <f t="shared" si="91"/>
        <v>1.581117699498593E-2</v>
      </c>
      <c r="O63" s="336">
        <f t="shared" si="91"/>
        <v>1.6036698430196776E-2</v>
      </c>
      <c r="P63" s="336">
        <f t="shared" si="91"/>
        <v>1.6107281049235408E-2</v>
      </c>
      <c r="Q63" s="336">
        <f t="shared" si="91"/>
        <v>1.4393830219721904E-2</v>
      </c>
      <c r="R63" s="336">
        <f t="shared" si="91"/>
        <v>1.4934602810643028E-2</v>
      </c>
      <c r="S63" s="336">
        <f t="shared" si="91"/>
        <v>1.5232876604424603E-2</v>
      </c>
      <c r="T63" s="336">
        <f t="shared" si="91"/>
        <v>1.6932935118864779E-2</v>
      </c>
      <c r="U63" s="336">
        <f t="shared" si="91"/>
        <v>1.7106278640156725E-2</v>
      </c>
      <c r="V63" s="336">
        <f t="shared" si="91"/>
        <v>1.6762915996194432E-2</v>
      </c>
      <c r="W63" s="336">
        <f t="shared" si="91"/>
        <v>1.8742070681747748E-2</v>
      </c>
      <c r="X63" s="336">
        <f t="shared" si="91"/>
        <v>1.5845711573146844E-2</v>
      </c>
      <c r="Y63" s="336">
        <f t="shared" si="91"/>
        <v>1.5857991202648417E-2</v>
      </c>
      <c r="Z63" s="336">
        <f t="shared" si="91"/>
        <v>1.5868408957963317E-2</v>
      </c>
      <c r="AA63" s="336">
        <f t="shared" si="91"/>
        <v>1.5891407460076175E-2</v>
      </c>
      <c r="AB63" s="336">
        <f t="shared" si="91"/>
        <v>1.5910075121243865E-2</v>
      </c>
      <c r="AC63" s="336">
        <f t="shared" si="91"/>
        <v>1.5929179417006993E-2</v>
      </c>
      <c r="AD63" s="336">
        <f t="shared" si="91"/>
        <v>1.5955709657284219E-2</v>
      </c>
      <c r="AE63" s="336">
        <f t="shared" ref="AE63:AL63" si="92">AE16/AE$49</f>
        <v>1.5972735875403248E-2</v>
      </c>
      <c r="AF63" s="336">
        <f t="shared" si="92"/>
        <v>1.5980157575178233E-2</v>
      </c>
      <c r="AG63" s="336">
        <f t="shared" si="92"/>
        <v>1.5988444816690987E-2</v>
      </c>
      <c r="AH63" s="336">
        <f t="shared" si="92"/>
        <v>1.6018985063293256E-2</v>
      </c>
      <c r="AI63" s="336">
        <f t="shared" si="92"/>
        <v>1.6061299258633647E-2</v>
      </c>
      <c r="AJ63" s="336">
        <f t="shared" si="92"/>
        <v>1.6099339631222672E-2</v>
      </c>
      <c r="AK63" s="336">
        <f t="shared" si="92"/>
        <v>1.6134654456128321E-2</v>
      </c>
      <c r="AL63" s="336">
        <f t="shared" si="92"/>
        <v>1.616790693516543E-2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1.5879716149453139E-2</v>
      </c>
      <c r="N64" s="336">
        <f t="shared" si="93"/>
        <v>1.9905274373718813E-2</v>
      </c>
      <c r="O64" s="336">
        <f t="shared" si="93"/>
        <v>2.0143892376492591E-2</v>
      </c>
      <c r="P64" s="336">
        <f t="shared" si="93"/>
        <v>2.0595751956394553E-2</v>
      </c>
      <c r="Q64" s="336">
        <f t="shared" si="93"/>
        <v>2.0262152875654176E-2</v>
      </c>
      <c r="R64" s="336">
        <f t="shared" si="93"/>
        <v>2.0596112469344664E-2</v>
      </c>
      <c r="S64" s="336">
        <f t="shared" si="93"/>
        <v>1.9606112480948401E-2</v>
      </c>
      <c r="T64" s="336">
        <f t="shared" si="93"/>
        <v>1.9069120005169974E-2</v>
      </c>
      <c r="U64" s="336">
        <f t="shared" si="93"/>
        <v>2.0833299533112214E-2</v>
      </c>
      <c r="V64" s="336">
        <f t="shared" si="93"/>
        <v>2.073196476689813E-2</v>
      </c>
      <c r="W64" s="336">
        <f t="shared" si="93"/>
        <v>2.1082982358239105E-2</v>
      </c>
      <c r="X64" s="336">
        <f t="shared" si="93"/>
        <v>2.0547347084695317E-2</v>
      </c>
      <c r="Y64" s="336">
        <f t="shared" si="93"/>
        <v>2.0683234858216583E-2</v>
      </c>
      <c r="Z64" s="336">
        <f t="shared" si="93"/>
        <v>2.0776713347648024E-2</v>
      </c>
      <c r="AA64" s="336">
        <f t="shared" si="93"/>
        <v>2.0909220793053983E-2</v>
      </c>
      <c r="AB64" s="336">
        <f t="shared" si="93"/>
        <v>2.1069397532179998E-2</v>
      </c>
      <c r="AC64" s="336">
        <f t="shared" si="93"/>
        <v>2.1222642922920105E-2</v>
      </c>
      <c r="AD64" s="336">
        <f t="shared" si="93"/>
        <v>2.1371897767624846E-2</v>
      </c>
      <c r="AE64" s="336">
        <f t="shared" ref="AE64:AL64" si="94">AE17/AE$49</f>
        <v>2.1533431528712468E-2</v>
      </c>
      <c r="AF64" s="336">
        <f t="shared" si="94"/>
        <v>2.169907635233986E-2</v>
      </c>
      <c r="AG64" s="336">
        <f t="shared" si="94"/>
        <v>2.1866721854981272E-2</v>
      </c>
      <c r="AH64" s="336">
        <f t="shared" si="94"/>
        <v>2.2031766290000875E-2</v>
      </c>
      <c r="AI64" s="336">
        <f t="shared" si="94"/>
        <v>2.2188240417396577E-2</v>
      </c>
      <c r="AJ64" s="336">
        <f t="shared" si="94"/>
        <v>2.2343716514752289E-2</v>
      </c>
      <c r="AK64" s="336">
        <f t="shared" si="94"/>
        <v>2.2499481778308492E-2</v>
      </c>
      <c r="AL64" s="336">
        <f t="shared" si="94"/>
        <v>2.2656378941746998E-2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7.8262264288004296E-3</v>
      </c>
      <c r="N65" s="336">
        <f t="shared" si="95"/>
        <v>9.4619411679517304E-3</v>
      </c>
      <c r="O65" s="336">
        <f t="shared" si="95"/>
        <v>9.1504222765922422E-3</v>
      </c>
      <c r="P65" s="336">
        <f t="shared" si="95"/>
        <v>7.87594236779093E-3</v>
      </c>
      <c r="Q65" s="336">
        <f t="shared" si="95"/>
        <v>7.581163606572891E-3</v>
      </c>
      <c r="R65" s="336">
        <f t="shared" si="95"/>
        <v>7.5590754831264904E-3</v>
      </c>
      <c r="S65" s="336">
        <f t="shared" si="95"/>
        <v>8.4865458295648125E-3</v>
      </c>
      <c r="T65" s="336">
        <f t="shared" si="95"/>
        <v>8.0686922191440802E-3</v>
      </c>
      <c r="U65" s="336">
        <f t="shared" si="95"/>
        <v>7.8612470354069586E-3</v>
      </c>
      <c r="V65" s="336">
        <f t="shared" si="95"/>
        <v>7.4612923775531203E-3</v>
      </c>
      <c r="W65" s="336">
        <f t="shared" si="95"/>
        <v>8.1147971841429283E-3</v>
      </c>
      <c r="X65" s="336">
        <f t="shared" si="95"/>
        <v>9.017087303206054E-3</v>
      </c>
      <c r="Y65" s="336">
        <f t="shared" si="95"/>
        <v>9.1395913840683941E-3</v>
      </c>
      <c r="Z65" s="336">
        <f t="shared" si="95"/>
        <v>9.2121725326948477E-3</v>
      </c>
      <c r="AA65" s="336">
        <f t="shared" si="95"/>
        <v>9.2939606915007182E-3</v>
      </c>
      <c r="AB65" s="336">
        <f t="shared" si="95"/>
        <v>9.3542068778882451E-3</v>
      </c>
      <c r="AC65" s="336">
        <f t="shared" si="95"/>
        <v>9.4234599546391094E-3</v>
      </c>
      <c r="AD65" s="336">
        <f t="shared" si="95"/>
        <v>9.4896032279192088E-3</v>
      </c>
      <c r="AE65" s="336">
        <f t="shared" ref="AE65:AL65" si="96">AE18/AE$49</f>
        <v>9.5627713081241419E-3</v>
      </c>
      <c r="AF65" s="336">
        <f t="shared" si="96"/>
        <v>9.6323801808804628E-3</v>
      </c>
      <c r="AG65" s="336">
        <f t="shared" si="96"/>
        <v>9.7217589624846498E-3</v>
      </c>
      <c r="AH65" s="336">
        <f t="shared" si="96"/>
        <v>9.8064484818500466E-3</v>
      </c>
      <c r="AI65" s="336">
        <f t="shared" si="96"/>
        <v>9.9014191507695599E-3</v>
      </c>
      <c r="AJ65" s="336">
        <f t="shared" si="96"/>
        <v>9.9529976629778878E-3</v>
      </c>
      <c r="AK65" s="336">
        <f t="shared" si="96"/>
        <v>1.0029978069040235E-2</v>
      </c>
      <c r="AL65" s="336">
        <f t="shared" si="96"/>
        <v>1.0072933742072533E-2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1.5491745217796794E-2</v>
      </c>
      <c r="N66" s="336">
        <f t="shared" si="97"/>
        <v>1.8927381857443609E-2</v>
      </c>
      <c r="O66" s="336">
        <f t="shared" si="97"/>
        <v>1.8349475079536003E-2</v>
      </c>
      <c r="P66" s="336">
        <f t="shared" si="97"/>
        <v>1.7329059310455936E-2</v>
      </c>
      <c r="Q66" s="336">
        <f t="shared" si="97"/>
        <v>1.8774382010607184E-2</v>
      </c>
      <c r="R66" s="336">
        <f t="shared" si="97"/>
        <v>2.0111778089094055E-2</v>
      </c>
      <c r="S66" s="336">
        <f t="shared" si="97"/>
        <v>1.9595970624237034E-2</v>
      </c>
      <c r="T66" s="336">
        <f t="shared" si="97"/>
        <v>1.9007208289954943E-2</v>
      </c>
      <c r="U66" s="336">
        <f t="shared" si="97"/>
        <v>2.0628375394255164E-2</v>
      </c>
      <c r="V66" s="336">
        <f t="shared" si="97"/>
        <v>2.0384742372963203E-2</v>
      </c>
      <c r="W66" s="336">
        <f t="shared" si="97"/>
        <v>2.0479104501449543E-2</v>
      </c>
      <c r="X66" s="336">
        <f t="shared" si="97"/>
        <v>1.9455987476095022E-2</v>
      </c>
      <c r="Y66" s="336">
        <f t="shared" si="97"/>
        <v>1.9944247642070496E-2</v>
      </c>
      <c r="Z66" s="336">
        <f t="shared" si="97"/>
        <v>2.0234336745752785E-2</v>
      </c>
      <c r="AA66" s="336">
        <f t="shared" si="97"/>
        <v>2.0399696635424333E-2</v>
      </c>
      <c r="AB66" s="336">
        <f t="shared" si="97"/>
        <v>2.0564581992104369E-2</v>
      </c>
      <c r="AC66" s="336">
        <f t="shared" si="97"/>
        <v>2.0726418003596599E-2</v>
      </c>
      <c r="AD66" s="336">
        <f t="shared" si="97"/>
        <v>2.0895813341087571E-2</v>
      </c>
      <c r="AE66" s="336">
        <f t="shared" ref="AE66:AL66" si="98">AE19/AE$49</f>
        <v>2.1062364579582993E-2</v>
      </c>
      <c r="AF66" s="336">
        <f t="shared" si="98"/>
        <v>2.1236613217098303E-2</v>
      </c>
      <c r="AG66" s="336">
        <f t="shared" si="98"/>
        <v>2.1409506548358142E-2</v>
      </c>
      <c r="AH66" s="336">
        <f t="shared" si="98"/>
        <v>2.1582943857533912E-2</v>
      </c>
      <c r="AI66" s="336">
        <f t="shared" si="98"/>
        <v>2.1827238574157914E-2</v>
      </c>
      <c r="AJ66" s="336">
        <f t="shared" si="98"/>
        <v>2.2068139545944117E-2</v>
      </c>
      <c r="AK66" s="336">
        <f t="shared" si="98"/>
        <v>2.2291259462385679E-2</v>
      </c>
      <c r="AL66" s="336">
        <f t="shared" si="98"/>
        <v>2.2463561248272666E-2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5.4934636775194397E-2</v>
      </c>
      <c r="N67" s="336">
        <f t="shared" si="99"/>
        <v>5.069824986817878E-2</v>
      </c>
      <c r="O67" s="336">
        <f t="shared" si="99"/>
        <v>5.1589166560105877E-2</v>
      </c>
      <c r="P67" s="336">
        <f t="shared" si="99"/>
        <v>5.1882837482042629E-2</v>
      </c>
      <c r="Q67" s="336">
        <f t="shared" si="99"/>
        <v>5.3067543477889077E-2</v>
      </c>
      <c r="R67" s="336">
        <f t="shared" si="99"/>
        <v>5.2692663601112903E-2</v>
      </c>
      <c r="S67" s="336">
        <f t="shared" si="99"/>
        <v>5.2617771694902948E-2</v>
      </c>
      <c r="T67" s="336">
        <f t="shared" si="99"/>
        <v>5.3866157688567506E-2</v>
      </c>
      <c r="U67" s="336">
        <f t="shared" si="99"/>
        <v>5.3506720542130452E-2</v>
      </c>
      <c r="V67" s="336">
        <f t="shared" si="99"/>
        <v>5.4198120642323794E-2</v>
      </c>
      <c r="W67" s="336">
        <f t="shared" si="99"/>
        <v>5.7381238378040926E-2</v>
      </c>
      <c r="X67" s="336">
        <f t="shared" si="99"/>
        <v>5.3801393740584597E-2</v>
      </c>
      <c r="Y67" s="336">
        <f t="shared" si="99"/>
        <v>5.377703888642351E-2</v>
      </c>
      <c r="Z67" s="336">
        <f t="shared" si="99"/>
        <v>5.3735768354988278E-2</v>
      </c>
      <c r="AA67" s="336">
        <f t="shared" si="99"/>
        <v>5.3728198243844769E-2</v>
      </c>
      <c r="AB67" s="336">
        <f t="shared" si="99"/>
        <v>5.3716527877301669E-2</v>
      </c>
      <c r="AC67" s="336">
        <f t="shared" si="99"/>
        <v>5.3686990254233735E-2</v>
      </c>
      <c r="AD67" s="336">
        <f t="shared" si="99"/>
        <v>5.3650740582501549E-2</v>
      </c>
      <c r="AE67" s="336">
        <f t="shared" ref="AE67:AL67" si="100">AE20/AE$49</f>
        <v>5.3615334382371926E-2</v>
      </c>
      <c r="AF67" s="336">
        <f t="shared" si="100"/>
        <v>5.359466465308288E-2</v>
      </c>
      <c r="AG67" s="336">
        <f t="shared" si="100"/>
        <v>5.3574651602272733E-2</v>
      </c>
      <c r="AH67" s="336">
        <f t="shared" si="100"/>
        <v>5.3561796526382509E-2</v>
      </c>
      <c r="AI67" s="336">
        <f t="shared" si="100"/>
        <v>5.3536156861159333E-2</v>
      </c>
      <c r="AJ67" s="336">
        <f t="shared" si="100"/>
        <v>5.3501832704679904E-2</v>
      </c>
      <c r="AK67" s="336">
        <f t="shared" si="100"/>
        <v>5.3463478870422888E-2</v>
      </c>
      <c r="AL67" s="336">
        <f t="shared" si="100"/>
        <v>5.3399115562007833E-2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0.11015323940512733</v>
      </c>
      <c r="N69" s="337">
        <f t="shared" si="101"/>
        <v>0.10403716562954267</v>
      </c>
      <c r="O69" s="337">
        <f t="shared" si="101"/>
        <v>0.1046273020384219</v>
      </c>
      <c r="P69" s="337">
        <f t="shared" si="101"/>
        <v>0.10399977669240147</v>
      </c>
      <c r="Q69" s="337">
        <f t="shared" si="101"/>
        <v>0.10289654225550461</v>
      </c>
      <c r="R69" s="337">
        <f t="shared" si="101"/>
        <v>0.10009944102678449</v>
      </c>
      <c r="S69" s="337">
        <f t="shared" si="101"/>
        <v>9.504444785296666E-2</v>
      </c>
      <c r="T69" s="337">
        <f t="shared" si="101"/>
        <v>9.775342424550193E-2</v>
      </c>
      <c r="U69" s="337">
        <f t="shared" si="101"/>
        <v>9.5688176152711149E-2</v>
      </c>
      <c r="V69" s="337">
        <f t="shared" si="101"/>
        <v>9.3283088136257686E-2</v>
      </c>
      <c r="W69" s="337">
        <f t="shared" si="101"/>
        <v>9.7891266695180348E-2</v>
      </c>
      <c r="X69" s="337">
        <f t="shared" si="101"/>
        <v>9.4064021529944433E-2</v>
      </c>
      <c r="Y69" s="337">
        <f t="shared" si="101"/>
        <v>9.2874378802286453E-2</v>
      </c>
      <c r="Z69" s="337">
        <f t="shared" si="101"/>
        <v>9.1559564381834574E-2</v>
      </c>
      <c r="AA69" s="337">
        <f t="shared" si="101"/>
        <v>9.0255871623937334E-2</v>
      </c>
      <c r="AB69" s="337">
        <f t="shared" si="101"/>
        <v>8.896217333436976E-2</v>
      </c>
      <c r="AC69" s="337">
        <f t="shared" si="101"/>
        <v>8.7722342392005867E-2</v>
      </c>
      <c r="AD69" s="337">
        <f t="shared" si="101"/>
        <v>8.6642078311215134E-2</v>
      </c>
      <c r="AE69" s="337">
        <f t="shared" ref="AE69:AL69" si="102">AE22/AE$49</f>
        <v>8.549306107153587E-2</v>
      </c>
      <c r="AF69" s="337">
        <f t="shared" si="102"/>
        <v>8.4309026162041209E-2</v>
      </c>
      <c r="AG69" s="337">
        <f t="shared" si="102"/>
        <v>8.3013231519054931E-2</v>
      </c>
      <c r="AH69" s="337">
        <f t="shared" si="102"/>
        <v>8.1850456149493905E-2</v>
      </c>
      <c r="AI69" s="337">
        <f t="shared" si="102"/>
        <v>8.076843516707459E-2</v>
      </c>
      <c r="AJ69" s="337">
        <f t="shared" si="102"/>
        <v>7.9630429114806403E-2</v>
      </c>
      <c r="AK69" s="337">
        <f t="shared" si="102"/>
        <v>7.8653631465092189E-2</v>
      </c>
      <c r="AL69" s="337">
        <f t="shared" si="102"/>
        <v>7.8815474489563817E-2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8.2960679024893638E-2</v>
      </c>
      <c r="N70" s="336">
        <f t="shared" si="103"/>
        <v>8.0953373194556533E-2</v>
      </c>
      <c r="O70" s="336">
        <f t="shared" si="103"/>
        <v>8.1880578740130744E-2</v>
      </c>
      <c r="P70" s="336">
        <f t="shared" si="103"/>
        <v>7.9933751502701933E-2</v>
      </c>
      <c r="Q70" s="336">
        <f t="shared" si="103"/>
        <v>7.9571593409195215E-2</v>
      </c>
      <c r="R70" s="336">
        <f t="shared" si="103"/>
        <v>7.9075141117734324E-2</v>
      </c>
      <c r="S70" s="336">
        <f t="shared" si="103"/>
        <v>7.5980117509531056E-2</v>
      </c>
      <c r="T70" s="336">
        <f t="shared" si="103"/>
        <v>7.7916801140193018E-2</v>
      </c>
      <c r="U70" s="336">
        <f t="shared" si="103"/>
        <v>7.5803675391770478E-2</v>
      </c>
      <c r="V70" s="336">
        <f t="shared" si="103"/>
        <v>7.4904176660329988E-2</v>
      </c>
      <c r="W70" s="336">
        <f t="shared" si="103"/>
        <v>7.9758690216914355E-2</v>
      </c>
      <c r="X70" s="336">
        <f t="shared" si="103"/>
        <v>7.3692550763913109E-2</v>
      </c>
      <c r="Y70" s="336">
        <f t="shared" si="103"/>
        <v>7.2932565463763047E-2</v>
      </c>
      <c r="Z70" s="336">
        <f t="shared" si="103"/>
        <v>7.2097764337194961E-2</v>
      </c>
      <c r="AA70" s="336">
        <f t="shared" si="103"/>
        <v>7.129081254724326E-2</v>
      </c>
      <c r="AB70" s="336">
        <f t="shared" si="103"/>
        <v>7.0474486568264508E-2</v>
      </c>
      <c r="AC70" s="336">
        <f t="shared" si="103"/>
        <v>6.9623006245175006E-2</v>
      </c>
      <c r="AD70" s="336">
        <f t="shared" si="103"/>
        <v>6.8797263788182114E-2</v>
      </c>
      <c r="AE70" s="336">
        <f t="shared" ref="AE70:AL70" si="104">AE23/AE$49</f>
        <v>6.8038677490005112E-2</v>
      </c>
      <c r="AF70" s="336">
        <f t="shared" si="104"/>
        <v>6.7271551192656653E-2</v>
      </c>
      <c r="AG70" s="336">
        <f t="shared" si="104"/>
        <v>6.6520701922194836E-2</v>
      </c>
      <c r="AH70" s="336">
        <f t="shared" si="104"/>
        <v>6.5819099139496712E-2</v>
      </c>
      <c r="AI70" s="336">
        <f t="shared" si="104"/>
        <v>6.5168993689732072E-2</v>
      </c>
      <c r="AJ70" s="336">
        <f t="shared" si="104"/>
        <v>6.4516302343972737E-2</v>
      </c>
      <c r="AK70" s="336">
        <f t="shared" si="104"/>
        <v>6.3828551730864103E-2</v>
      </c>
      <c r="AL70" s="336">
        <f t="shared" si="104"/>
        <v>6.3099456938332507E-2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2.7192560380233693E-2</v>
      </c>
      <c r="N71" s="336">
        <f t="shared" si="105"/>
        <v>2.3083792434986143E-2</v>
      </c>
      <c r="O71" s="336">
        <f t="shared" si="105"/>
        <v>2.2746723298291149E-2</v>
      </c>
      <c r="P71" s="336">
        <f t="shared" si="105"/>
        <v>2.4066025189699525E-2</v>
      </c>
      <c r="Q71" s="336">
        <f t="shared" si="105"/>
        <v>2.3324948846309392E-2</v>
      </c>
      <c r="R71" s="336">
        <f t="shared" si="105"/>
        <v>2.1024299909050182E-2</v>
      </c>
      <c r="S71" s="336">
        <f t="shared" si="105"/>
        <v>1.9064330343435611E-2</v>
      </c>
      <c r="T71" s="336">
        <f t="shared" si="105"/>
        <v>1.9836623105308926E-2</v>
      </c>
      <c r="U71" s="336">
        <f t="shared" si="105"/>
        <v>1.9884500760940668E-2</v>
      </c>
      <c r="V71" s="336">
        <f t="shared" si="105"/>
        <v>1.8378911475927698E-2</v>
      </c>
      <c r="W71" s="336">
        <f t="shared" si="105"/>
        <v>1.8132576478265994E-2</v>
      </c>
      <c r="X71" s="336">
        <f t="shared" si="105"/>
        <v>2.0371470766031324E-2</v>
      </c>
      <c r="Y71" s="336">
        <f t="shared" si="105"/>
        <v>1.9941813338523396E-2</v>
      </c>
      <c r="Z71" s="336">
        <f t="shared" si="105"/>
        <v>1.9461800044639613E-2</v>
      </c>
      <c r="AA71" s="336">
        <f t="shared" si="105"/>
        <v>1.8965059076694074E-2</v>
      </c>
      <c r="AB71" s="336">
        <f t="shared" si="105"/>
        <v>1.8487686766105238E-2</v>
      </c>
      <c r="AC71" s="336">
        <f t="shared" si="105"/>
        <v>1.8099336146830843E-2</v>
      </c>
      <c r="AD71" s="336">
        <f t="shared" si="105"/>
        <v>1.7844814523033013E-2</v>
      </c>
      <c r="AE71" s="336">
        <f t="shared" ref="AE71:AL71" si="106">AE24/AE$49</f>
        <v>1.7454383581530758E-2</v>
      </c>
      <c r="AF71" s="336">
        <f t="shared" si="106"/>
        <v>1.7037474969384552E-2</v>
      </c>
      <c r="AG71" s="336">
        <f t="shared" si="106"/>
        <v>1.6492529596860109E-2</v>
      </c>
      <c r="AH71" s="336">
        <f t="shared" si="106"/>
        <v>1.6031357009997197E-2</v>
      </c>
      <c r="AI71" s="336">
        <f t="shared" si="106"/>
        <v>1.559944147734252E-2</v>
      </c>
      <c r="AJ71" s="336">
        <f t="shared" si="106"/>
        <v>1.5114126770833661E-2</v>
      </c>
      <c r="AK71" s="336">
        <f t="shared" si="106"/>
        <v>1.4825079734228089E-2</v>
      </c>
      <c r="AL71" s="336">
        <f t="shared" si="106"/>
        <v>1.5716017551231306E-2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0.12361622318916581</v>
      </c>
      <c r="N73" s="337">
        <f t="shared" si="107"/>
        <v>0.12261756642934719</v>
      </c>
      <c r="O73" s="337">
        <f t="shared" si="107"/>
        <v>0.11811155310147543</v>
      </c>
      <c r="P73" s="337">
        <f t="shared" si="107"/>
        <v>0.1172627333622159</v>
      </c>
      <c r="Q73" s="337">
        <f t="shared" si="107"/>
        <v>0.11996697493105113</v>
      </c>
      <c r="R73" s="337">
        <f t="shared" si="107"/>
        <v>0.12245915624787729</v>
      </c>
      <c r="S73" s="337">
        <f t="shared" si="107"/>
        <v>0.11868801216332449</v>
      </c>
      <c r="T73" s="337">
        <f t="shared" si="107"/>
        <v>0.11816424926329577</v>
      </c>
      <c r="U73" s="337">
        <f t="shared" si="107"/>
        <v>0.11491599810009623</v>
      </c>
      <c r="V73" s="337">
        <f t="shared" si="107"/>
        <v>0.11425678195862073</v>
      </c>
      <c r="W73" s="337">
        <f t="shared" si="107"/>
        <v>0.10461425383879339</v>
      </c>
      <c r="X73" s="337">
        <f t="shared" si="107"/>
        <v>0.1052229026694024</v>
      </c>
      <c r="Y73" s="337">
        <f t="shared" si="107"/>
        <v>0.10450010508376209</v>
      </c>
      <c r="Z73" s="337">
        <f t="shared" si="107"/>
        <v>0.1042216893367915</v>
      </c>
      <c r="AA73" s="337">
        <f t="shared" si="107"/>
        <v>0.10378682662226434</v>
      </c>
      <c r="AB73" s="337">
        <f t="shared" si="107"/>
        <v>0.10316976844734471</v>
      </c>
      <c r="AC73" s="337">
        <f t="shared" si="107"/>
        <v>0.10263471766613538</v>
      </c>
      <c r="AD73" s="337">
        <f t="shared" si="107"/>
        <v>0.10209736560832117</v>
      </c>
      <c r="AE73" s="337">
        <f t="shared" ref="AE73:AL73" si="108">AE26/AE$49</f>
        <v>0.10155841404743626</v>
      </c>
      <c r="AF73" s="337">
        <f t="shared" si="108"/>
        <v>0.10101972988794956</v>
      </c>
      <c r="AG73" s="337">
        <f t="shared" si="108"/>
        <v>0.10048989229882289</v>
      </c>
      <c r="AH73" s="337">
        <f t="shared" si="108"/>
        <v>9.9955382333752854E-2</v>
      </c>
      <c r="AI73" s="337">
        <f t="shared" si="108"/>
        <v>9.9414250398356815E-2</v>
      </c>
      <c r="AJ73" s="337">
        <f t="shared" si="108"/>
        <v>9.8851005977494522E-2</v>
      </c>
      <c r="AK73" s="337">
        <f t="shared" si="108"/>
        <v>9.8287696984422676E-2</v>
      </c>
      <c r="AL73" s="337">
        <f t="shared" si="108"/>
        <v>9.7515863831214702E-2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1.9759630521394001E-2</v>
      </c>
      <c r="N74" s="336">
        <f t="shared" si="109"/>
        <v>1.759579745992387E-2</v>
      </c>
      <c r="O74" s="336">
        <f t="shared" si="109"/>
        <v>1.7151958650966945E-2</v>
      </c>
      <c r="P74" s="336">
        <f t="shared" si="109"/>
        <v>1.6131530525127946E-2</v>
      </c>
      <c r="Q74" s="336">
        <f t="shared" si="109"/>
        <v>1.7109134724040014E-2</v>
      </c>
      <c r="R74" s="336">
        <f t="shared" si="109"/>
        <v>1.6602146490549766E-2</v>
      </c>
      <c r="S74" s="336">
        <f t="shared" si="109"/>
        <v>1.7174828927344649E-2</v>
      </c>
      <c r="T74" s="336">
        <f t="shared" si="109"/>
        <v>1.7566017217806835E-2</v>
      </c>
      <c r="U74" s="336">
        <f t="shared" si="109"/>
        <v>1.7513517945519825E-2</v>
      </c>
      <c r="V74" s="336">
        <f t="shared" si="109"/>
        <v>1.5145185271699861E-2</v>
      </c>
      <c r="W74" s="336">
        <f t="shared" si="109"/>
        <v>1.6560356687928744E-2</v>
      </c>
      <c r="X74" s="336">
        <f t="shared" si="109"/>
        <v>1.5773086587476032E-2</v>
      </c>
      <c r="Y74" s="336">
        <f t="shared" si="109"/>
        <v>1.5750536965878331E-2</v>
      </c>
      <c r="Z74" s="336">
        <f t="shared" si="109"/>
        <v>1.5810394428318577E-2</v>
      </c>
      <c r="AA74" s="336">
        <f t="shared" si="109"/>
        <v>1.5842332157593866E-2</v>
      </c>
      <c r="AB74" s="336">
        <f t="shared" si="109"/>
        <v>1.585026494672169E-2</v>
      </c>
      <c r="AC74" s="336">
        <f t="shared" si="109"/>
        <v>1.5858350820935591E-2</v>
      </c>
      <c r="AD74" s="336">
        <f t="shared" si="109"/>
        <v>1.5870415386277717E-2</v>
      </c>
      <c r="AE74" s="336">
        <f t="shared" ref="AE74:AL74" si="110">AE27/AE$49</f>
        <v>1.5884266473942046E-2</v>
      </c>
      <c r="AF74" s="336">
        <f t="shared" si="110"/>
        <v>1.5892010502004287E-2</v>
      </c>
      <c r="AG74" s="336">
        <f t="shared" si="110"/>
        <v>1.5918171624323376E-2</v>
      </c>
      <c r="AH74" s="336">
        <f t="shared" si="110"/>
        <v>1.5948419803123191E-2</v>
      </c>
      <c r="AI74" s="336">
        <f t="shared" si="110"/>
        <v>1.5998220982673429E-2</v>
      </c>
      <c r="AJ74" s="336">
        <f t="shared" si="110"/>
        <v>1.6047248987122342E-2</v>
      </c>
      <c r="AK74" s="336">
        <f t="shared" si="110"/>
        <v>1.6091661400007114E-2</v>
      </c>
      <c r="AL74" s="336">
        <f t="shared" si="110"/>
        <v>1.6128952844639485E-2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3.9702198640350676E-2</v>
      </c>
      <c r="N75" s="336">
        <f t="shared" si="111"/>
        <v>4.3280927722081738E-2</v>
      </c>
      <c r="O75" s="336">
        <f t="shared" si="111"/>
        <v>3.8772453088130446E-2</v>
      </c>
      <c r="P75" s="336">
        <f t="shared" si="111"/>
        <v>4.0103500996282515E-2</v>
      </c>
      <c r="Q75" s="336">
        <f t="shared" si="111"/>
        <v>4.0092797680034306E-2</v>
      </c>
      <c r="R75" s="336">
        <f t="shared" si="111"/>
        <v>4.2773180231879808E-2</v>
      </c>
      <c r="S75" s="336">
        <f t="shared" si="111"/>
        <v>4.0948082392461511E-2</v>
      </c>
      <c r="T75" s="336">
        <f t="shared" si="111"/>
        <v>3.8439978764516852E-2</v>
      </c>
      <c r="U75" s="336">
        <f t="shared" si="111"/>
        <v>3.9142051439861658E-2</v>
      </c>
      <c r="V75" s="336">
        <f t="shared" si="111"/>
        <v>4.0026759779178189E-2</v>
      </c>
      <c r="W75" s="336">
        <f t="shared" si="111"/>
        <v>3.6407538375786801E-2</v>
      </c>
      <c r="X75" s="336">
        <f t="shared" si="111"/>
        <v>3.6139722004190071E-2</v>
      </c>
      <c r="Y75" s="336">
        <f t="shared" si="111"/>
        <v>3.5679326235398302E-2</v>
      </c>
      <c r="Z75" s="336">
        <f t="shared" si="111"/>
        <v>3.5298321726046925E-2</v>
      </c>
      <c r="AA75" s="336">
        <f t="shared" si="111"/>
        <v>3.491502110128334E-2</v>
      </c>
      <c r="AB75" s="336">
        <f t="shared" si="111"/>
        <v>3.455042600443331E-2</v>
      </c>
      <c r="AC75" s="336">
        <f t="shared" si="111"/>
        <v>3.4247959595669807E-2</v>
      </c>
      <c r="AD75" s="336">
        <f t="shared" si="111"/>
        <v>3.3966396409345345E-2</v>
      </c>
      <c r="AE75" s="336">
        <f t="shared" ref="AE75:AL75" si="112">AE28/AE$49</f>
        <v>3.3690715911408244E-2</v>
      </c>
      <c r="AF75" s="336">
        <f t="shared" si="112"/>
        <v>3.3425101802101745E-2</v>
      </c>
      <c r="AG75" s="336">
        <f t="shared" si="112"/>
        <v>3.3160351407547327E-2</v>
      </c>
      <c r="AH75" s="336">
        <f t="shared" si="112"/>
        <v>3.2895712348363033E-2</v>
      </c>
      <c r="AI75" s="336">
        <f t="shared" si="112"/>
        <v>3.2626937301407484E-2</v>
      </c>
      <c r="AJ75" s="336">
        <f t="shared" si="112"/>
        <v>3.2355717870223254E-2</v>
      </c>
      <c r="AK75" s="336">
        <f t="shared" si="112"/>
        <v>3.2075263236170382E-2</v>
      </c>
      <c r="AL75" s="336">
        <f t="shared" si="112"/>
        <v>3.1813469283823066E-2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4.1544004489704231E-2</v>
      </c>
      <c r="N76" s="336">
        <f t="shared" si="113"/>
        <v>3.9622003501062431E-2</v>
      </c>
      <c r="O76" s="336">
        <f t="shared" si="113"/>
        <v>3.9118618428300944E-2</v>
      </c>
      <c r="P76" s="336">
        <f t="shared" si="113"/>
        <v>3.904299439647272E-2</v>
      </c>
      <c r="Q76" s="336">
        <f t="shared" si="113"/>
        <v>4.0138634916262454E-2</v>
      </c>
      <c r="R76" s="336">
        <f t="shared" si="113"/>
        <v>4.1443570548166234E-2</v>
      </c>
      <c r="S76" s="336">
        <f t="shared" si="113"/>
        <v>3.8535973523547769E-2</v>
      </c>
      <c r="T76" s="336">
        <f t="shared" si="113"/>
        <v>3.9431310909144694E-2</v>
      </c>
      <c r="U76" s="336">
        <f t="shared" si="113"/>
        <v>3.6483274085217302E-2</v>
      </c>
      <c r="V76" s="336">
        <f t="shared" si="113"/>
        <v>3.9119035875439169E-2</v>
      </c>
      <c r="W76" s="336">
        <f t="shared" si="113"/>
        <v>3.2004394913991638E-2</v>
      </c>
      <c r="X76" s="336">
        <f t="shared" si="113"/>
        <v>3.3808459309607124E-2</v>
      </c>
      <c r="Y76" s="336">
        <f t="shared" si="113"/>
        <v>3.3666531702818088E-2</v>
      </c>
      <c r="Z76" s="336">
        <f t="shared" si="113"/>
        <v>3.3810203671333541E-2</v>
      </c>
      <c r="AA76" s="336">
        <f t="shared" si="113"/>
        <v>3.386282863787083E-2</v>
      </c>
      <c r="AB76" s="336">
        <f t="shared" si="113"/>
        <v>3.3740187582598863E-2</v>
      </c>
      <c r="AC76" s="336">
        <f t="shared" si="113"/>
        <v>3.3628770333817982E-2</v>
      </c>
      <c r="AD76" s="336">
        <f t="shared" si="113"/>
        <v>3.349872717034183E-2</v>
      </c>
      <c r="AE76" s="336">
        <f t="shared" ref="AE76:AL76" si="114">AE29/AE$49</f>
        <v>3.3355684771780837E-2</v>
      </c>
      <c r="AF76" s="336">
        <f t="shared" si="114"/>
        <v>3.3217919448343958E-2</v>
      </c>
      <c r="AG76" s="336">
        <f t="shared" si="114"/>
        <v>3.3080101944660607E-2</v>
      </c>
      <c r="AH76" s="336">
        <f t="shared" si="114"/>
        <v>3.2932822187164125E-2</v>
      </c>
      <c r="AI76" s="336">
        <f t="shared" si="114"/>
        <v>3.2775815436872233E-2</v>
      </c>
      <c r="AJ76" s="336">
        <f t="shared" si="114"/>
        <v>3.2611268430517329E-2</v>
      </c>
      <c r="AK76" s="336">
        <f t="shared" si="114"/>
        <v>3.244401251400935E-2</v>
      </c>
      <c r="AL76" s="336">
        <f t="shared" si="114"/>
        <v>3.2283934230102493E-2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2.2610389537716893E-2</v>
      </c>
      <c r="N77" s="336">
        <f t="shared" si="115"/>
        <v>2.2118837746279152E-2</v>
      </c>
      <c r="O77" s="336">
        <f t="shared" si="115"/>
        <v>2.3068522934077084E-2</v>
      </c>
      <c r="P77" s="336">
        <f t="shared" si="115"/>
        <v>2.1984707444332712E-2</v>
      </c>
      <c r="Q77" s="336">
        <f t="shared" si="115"/>
        <v>2.2626407610714362E-2</v>
      </c>
      <c r="R77" s="336">
        <f t="shared" si="115"/>
        <v>2.1640258977281491E-2</v>
      </c>
      <c r="S77" s="336">
        <f t="shared" si="115"/>
        <v>2.2029127319970546E-2</v>
      </c>
      <c r="T77" s="336">
        <f t="shared" si="115"/>
        <v>2.2726942371827402E-2</v>
      </c>
      <c r="U77" s="336">
        <f t="shared" si="115"/>
        <v>2.1777154629497437E-2</v>
      </c>
      <c r="V77" s="336">
        <f t="shared" si="115"/>
        <v>1.9965801032303519E-2</v>
      </c>
      <c r="W77" s="336">
        <f t="shared" si="115"/>
        <v>1.9641963861086218E-2</v>
      </c>
      <c r="X77" s="336">
        <f t="shared" si="115"/>
        <v>1.9501634768129165E-2</v>
      </c>
      <c r="Y77" s="336">
        <f t="shared" si="115"/>
        <v>1.9403710179667369E-2</v>
      </c>
      <c r="Z77" s="336">
        <f t="shared" si="115"/>
        <v>1.930276951109245E-2</v>
      </c>
      <c r="AA77" s="336">
        <f t="shared" si="115"/>
        <v>1.9166644725516286E-2</v>
      </c>
      <c r="AB77" s="336">
        <f t="shared" si="115"/>
        <v>1.9028889913590852E-2</v>
      </c>
      <c r="AC77" s="336">
        <f t="shared" si="115"/>
        <v>1.8899636915712004E-2</v>
      </c>
      <c r="AD77" s="336">
        <f t="shared" si="115"/>
        <v>1.8761826642356275E-2</v>
      </c>
      <c r="AE77" s="336">
        <f t="shared" ref="AE77:AL77" si="116">AE30/AE$49</f>
        <v>1.8627746890305136E-2</v>
      </c>
      <c r="AF77" s="336">
        <f t="shared" si="116"/>
        <v>1.8484698135499567E-2</v>
      </c>
      <c r="AG77" s="336">
        <f t="shared" si="116"/>
        <v>1.833126732229157E-2</v>
      </c>
      <c r="AH77" s="336">
        <f t="shared" si="116"/>
        <v>1.8178427995102497E-2</v>
      </c>
      <c r="AI77" s="336">
        <f t="shared" si="116"/>
        <v>1.8013276677403676E-2</v>
      </c>
      <c r="AJ77" s="336">
        <f t="shared" si="116"/>
        <v>1.7836770689631604E-2</v>
      </c>
      <c r="AK77" s="336">
        <f t="shared" si="116"/>
        <v>1.7676759834235826E-2</v>
      </c>
      <c r="AL77" s="336">
        <f t="shared" si="116"/>
        <v>1.7289507472649651E-2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0.10574995622074773</v>
      </c>
      <c r="N79" s="337">
        <f t="shared" si="117"/>
        <v>0.10200385234024306</v>
      </c>
      <c r="O79" s="337">
        <f t="shared" si="117"/>
        <v>0.10359851966577974</v>
      </c>
      <c r="P79" s="337">
        <f t="shared" si="117"/>
        <v>0.10842692247649607</v>
      </c>
      <c r="Q79" s="337">
        <f t="shared" si="117"/>
        <v>0.10947822781907079</v>
      </c>
      <c r="R79" s="337">
        <f t="shared" si="117"/>
        <v>0.10744909785931354</v>
      </c>
      <c r="S79" s="337">
        <f t="shared" si="117"/>
        <v>0.10479736537737659</v>
      </c>
      <c r="T79" s="337">
        <f t="shared" si="117"/>
        <v>0.10288091664929107</v>
      </c>
      <c r="U79" s="337">
        <f t="shared" si="117"/>
        <v>0.10209306390466863</v>
      </c>
      <c r="V79" s="337">
        <f t="shared" si="117"/>
        <v>0.10348730388505573</v>
      </c>
      <c r="W79" s="337">
        <f t="shared" si="117"/>
        <v>9.8476662317569921E-2</v>
      </c>
      <c r="X79" s="337">
        <f t="shared" si="117"/>
        <v>0.10143707870047577</v>
      </c>
      <c r="Y79" s="337">
        <f t="shared" si="117"/>
        <v>0.10196743148189492</v>
      </c>
      <c r="Z79" s="337">
        <f t="shared" si="117"/>
        <v>0.10221011440831598</v>
      </c>
      <c r="AA79" s="337">
        <f t="shared" si="117"/>
        <v>0.10255803788806414</v>
      </c>
      <c r="AB79" s="337">
        <f t="shared" si="117"/>
        <v>0.10304285195239613</v>
      </c>
      <c r="AC79" s="337">
        <f t="shared" si="117"/>
        <v>0.103459437278821</v>
      </c>
      <c r="AD79" s="337">
        <f t="shared" si="117"/>
        <v>0.10384039278153066</v>
      </c>
      <c r="AE79" s="337">
        <f t="shared" ref="AE79:AL79" si="118">AE32/AE$49</f>
        <v>0.10433597332658003</v>
      </c>
      <c r="AF79" s="337">
        <f t="shared" si="118"/>
        <v>0.10483004445197035</v>
      </c>
      <c r="AG79" s="337">
        <f t="shared" si="118"/>
        <v>0.10531218297561389</v>
      </c>
      <c r="AH79" s="337">
        <f t="shared" si="118"/>
        <v>0.1057759791457793</v>
      </c>
      <c r="AI79" s="337">
        <f t="shared" si="118"/>
        <v>0.10612752739142725</v>
      </c>
      <c r="AJ79" s="337">
        <f t="shared" si="118"/>
        <v>0.10649494693144337</v>
      </c>
      <c r="AK79" s="337">
        <f t="shared" si="118"/>
        <v>0.10684965975064631</v>
      </c>
      <c r="AL79" s="337">
        <f t="shared" si="118"/>
        <v>0.1071435974174425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8.1338392405720883E-2</v>
      </c>
      <c r="N80" s="336">
        <f t="shared" si="119"/>
        <v>7.757240461180491E-2</v>
      </c>
      <c r="O80" s="336">
        <f t="shared" si="119"/>
        <v>8.0814215672702458E-2</v>
      </c>
      <c r="P80" s="336">
        <f t="shared" si="119"/>
        <v>8.4047736665637932E-2</v>
      </c>
      <c r="Q80" s="336">
        <f t="shared" si="119"/>
        <v>8.4426792877230206E-2</v>
      </c>
      <c r="R80" s="336">
        <f t="shared" si="119"/>
        <v>8.4568174396245144E-2</v>
      </c>
      <c r="S80" s="336">
        <f t="shared" si="119"/>
        <v>8.2367586838352144E-2</v>
      </c>
      <c r="T80" s="336">
        <f t="shared" si="119"/>
        <v>7.9576966051470813E-2</v>
      </c>
      <c r="U80" s="336">
        <f t="shared" si="119"/>
        <v>7.8190411050119341E-2</v>
      </c>
      <c r="V80" s="336">
        <f t="shared" si="119"/>
        <v>7.9029435793710787E-2</v>
      </c>
      <c r="W80" s="336">
        <f t="shared" si="119"/>
        <v>7.6307585097751096E-2</v>
      </c>
      <c r="X80" s="336">
        <f t="shared" si="119"/>
        <v>7.9210264624579793E-2</v>
      </c>
      <c r="Y80" s="336">
        <f t="shared" si="119"/>
        <v>7.9519699114836362E-2</v>
      </c>
      <c r="Z80" s="336">
        <f t="shared" si="119"/>
        <v>7.9643672809777563E-2</v>
      </c>
      <c r="AA80" s="336">
        <f t="shared" si="119"/>
        <v>7.9896629182153497E-2</v>
      </c>
      <c r="AB80" s="336">
        <f t="shared" si="119"/>
        <v>8.0298752661225575E-2</v>
      </c>
      <c r="AC80" s="336">
        <f t="shared" si="119"/>
        <v>8.0628674681268775E-2</v>
      </c>
      <c r="AD80" s="336">
        <f t="shared" si="119"/>
        <v>8.0921869278526848E-2</v>
      </c>
      <c r="AE80" s="336">
        <f t="shared" ref="AE80:AL80" si="120">AE33/AE$49</f>
        <v>8.1330592871262847E-2</v>
      </c>
      <c r="AF80" s="336">
        <f t="shared" si="120"/>
        <v>8.1742035377459971E-2</v>
      </c>
      <c r="AG80" s="336">
        <f t="shared" si="120"/>
        <v>8.2141716385843611E-2</v>
      </c>
      <c r="AH80" s="336">
        <f t="shared" si="120"/>
        <v>8.252449758604706E-2</v>
      </c>
      <c r="AI80" s="336">
        <f t="shared" si="120"/>
        <v>8.2796921768095805E-2</v>
      </c>
      <c r="AJ80" s="336">
        <f t="shared" si="120"/>
        <v>8.3088870089885636E-2</v>
      </c>
      <c r="AK80" s="336">
        <f t="shared" si="120"/>
        <v>8.3395344080904599E-2</v>
      </c>
      <c r="AL80" s="336">
        <f t="shared" si="120"/>
        <v>8.3720698529306012E-2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2.3018315033473569E-2</v>
      </c>
      <c r="N81" s="336">
        <f t="shared" si="121"/>
        <v>2.3415162399315695E-2</v>
      </c>
      <c r="O81" s="336">
        <f t="shared" si="121"/>
        <v>2.1814301095430408E-2</v>
      </c>
      <c r="P81" s="336">
        <f t="shared" si="121"/>
        <v>2.3589602054178045E-2</v>
      </c>
      <c r="Q81" s="336">
        <f t="shared" si="121"/>
        <v>2.417779244794975E-2</v>
      </c>
      <c r="R81" s="336">
        <f t="shared" si="121"/>
        <v>2.2021610108916144E-2</v>
      </c>
      <c r="S81" s="336">
        <f t="shared" si="121"/>
        <v>2.1703033183297606E-2</v>
      </c>
      <c r="T81" s="336">
        <f t="shared" si="121"/>
        <v>2.2524970314175094E-2</v>
      </c>
      <c r="U81" s="336">
        <f t="shared" si="121"/>
        <v>2.3085453870512938E-2</v>
      </c>
      <c r="V81" s="336">
        <f t="shared" si="121"/>
        <v>2.3768961176021279E-2</v>
      </c>
      <c r="W81" s="336">
        <f t="shared" si="121"/>
        <v>2.1239630553612467E-2</v>
      </c>
      <c r="X81" s="336">
        <f t="shared" si="121"/>
        <v>2.1534027101358762E-2</v>
      </c>
      <c r="Y81" s="336">
        <f t="shared" si="121"/>
        <v>2.1752426051980286E-2</v>
      </c>
      <c r="Z81" s="336">
        <f t="shared" si="121"/>
        <v>2.1870986478293303E-2</v>
      </c>
      <c r="AA81" s="336">
        <f t="shared" si="121"/>
        <v>2.1966386076546929E-2</v>
      </c>
      <c r="AB81" s="336">
        <f t="shared" si="121"/>
        <v>2.205153483488289E-2</v>
      </c>
      <c r="AC81" s="336">
        <f t="shared" si="121"/>
        <v>2.2139721234625685E-2</v>
      </c>
      <c r="AD81" s="336">
        <f t="shared" si="121"/>
        <v>2.2229122074808719E-2</v>
      </c>
      <c r="AE81" s="336">
        <f t="shared" ref="AE81:AL81" si="122">AE34/AE$49</f>
        <v>2.2316856093986721E-2</v>
      </c>
      <c r="AF81" s="336">
        <f t="shared" si="122"/>
        <v>2.2401668508577059E-2</v>
      </c>
      <c r="AG81" s="336">
        <f t="shared" si="122"/>
        <v>2.2485080262776409E-2</v>
      </c>
      <c r="AH81" s="336">
        <f t="shared" si="122"/>
        <v>2.2567311849758825E-2</v>
      </c>
      <c r="AI81" s="336">
        <f t="shared" si="122"/>
        <v>2.2646819005249993E-2</v>
      </c>
      <c r="AJ81" s="336">
        <f t="shared" si="122"/>
        <v>2.2725061323357915E-2</v>
      </c>
      <c r="AK81" s="336">
        <f t="shared" si="122"/>
        <v>2.2774206950200212E-2</v>
      </c>
      <c r="AL81" s="336">
        <f t="shared" si="122"/>
        <v>2.2745712239598946E-2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1.3932487815532942E-3</v>
      </c>
      <c r="N82" s="336">
        <f t="shared" si="123"/>
        <v>1.0162853291224452E-3</v>
      </c>
      <c r="O82" s="336">
        <f t="shared" si="123"/>
        <v>9.7000289764686274E-4</v>
      </c>
      <c r="P82" s="336">
        <f t="shared" si="123"/>
        <v>7.8958375668009765E-4</v>
      </c>
      <c r="Q82" s="336">
        <f t="shared" si="123"/>
        <v>8.7364249389084098E-4</v>
      </c>
      <c r="R82" s="336">
        <f t="shared" si="123"/>
        <v>8.593133541522531E-4</v>
      </c>
      <c r="S82" s="336">
        <f t="shared" si="123"/>
        <v>7.267453557268476E-4</v>
      </c>
      <c r="T82" s="336">
        <f t="shared" si="123"/>
        <v>7.7898028364515074E-4</v>
      </c>
      <c r="U82" s="336">
        <f t="shared" si="123"/>
        <v>8.1719898403634958E-4</v>
      </c>
      <c r="V82" s="336">
        <f t="shared" si="123"/>
        <v>6.8890691532366363E-4</v>
      </c>
      <c r="W82" s="336">
        <f t="shared" si="123"/>
        <v>9.2944666620635745E-4</v>
      </c>
      <c r="X82" s="336">
        <f t="shared" si="123"/>
        <v>6.927869745372052E-4</v>
      </c>
      <c r="Y82" s="336">
        <f t="shared" si="123"/>
        <v>6.9530631507827838E-4</v>
      </c>
      <c r="Z82" s="336">
        <f t="shared" si="123"/>
        <v>6.9545512024511843E-4</v>
      </c>
      <c r="AA82" s="336">
        <f t="shared" si="123"/>
        <v>6.950226293637188E-4</v>
      </c>
      <c r="AB82" s="336">
        <f t="shared" si="123"/>
        <v>6.925644562876509E-4</v>
      </c>
      <c r="AC82" s="336">
        <f t="shared" si="123"/>
        <v>6.91041362926542E-4</v>
      </c>
      <c r="AD82" s="336">
        <f t="shared" si="123"/>
        <v>6.8940142819509404E-4</v>
      </c>
      <c r="AE82" s="336">
        <f t="shared" ref="AE82:AL82" si="124">AE35/AE$49</f>
        <v>6.8852436133045561E-4</v>
      </c>
      <c r="AF82" s="336">
        <f t="shared" si="124"/>
        <v>6.863405659333152E-4</v>
      </c>
      <c r="AG82" s="336">
        <f t="shared" si="124"/>
        <v>6.853863269938509E-4</v>
      </c>
      <c r="AH82" s="336">
        <f t="shared" si="124"/>
        <v>6.8416970997341761E-4</v>
      </c>
      <c r="AI82" s="336">
        <f t="shared" si="124"/>
        <v>6.8378661808145118E-4</v>
      </c>
      <c r="AJ82" s="336">
        <f t="shared" si="124"/>
        <v>6.810155181998218E-4</v>
      </c>
      <c r="AK82" s="336">
        <f t="shared" si="124"/>
        <v>6.8010871954149617E-4</v>
      </c>
      <c r="AL82" s="336">
        <f t="shared" si="124"/>
        <v>6.7718664853754569E-4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9.098167563231245E-2</v>
      </c>
      <c r="N84" s="337">
        <f t="shared" si="125"/>
        <v>9.5050417214718713E-2</v>
      </c>
      <c r="O84" s="337">
        <f t="shared" si="125"/>
        <v>9.8536763955892323E-2</v>
      </c>
      <c r="P84" s="337">
        <f t="shared" si="125"/>
        <v>9.5146301833545582E-2</v>
      </c>
      <c r="Q84" s="337">
        <f t="shared" si="125"/>
        <v>9.0227950159777692E-2</v>
      </c>
      <c r="R84" s="337">
        <f t="shared" si="125"/>
        <v>9.042479485733658E-2</v>
      </c>
      <c r="S84" s="337">
        <f t="shared" si="125"/>
        <v>9.8242745603441373E-2</v>
      </c>
      <c r="T84" s="337">
        <f t="shared" si="125"/>
        <v>9.2525369585352221E-2</v>
      </c>
      <c r="U84" s="337">
        <f t="shared" si="125"/>
        <v>8.785359505405764E-2</v>
      </c>
      <c r="V84" s="337">
        <f t="shared" si="125"/>
        <v>8.5852846283214018E-2</v>
      </c>
      <c r="W84" s="337">
        <f t="shared" si="125"/>
        <v>8.7567346419840042E-2</v>
      </c>
      <c r="X84" s="337">
        <f t="shared" si="125"/>
        <v>8.6081896155419751E-2</v>
      </c>
      <c r="Y84" s="337">
        <f t="shared" si="125"/>
        <v>8.5658119934516705E-2</v>
      </c>
      <c r="Z84" s="337">
        <f t="shared" si="125"/>
        <v>8.5157045935680964E-2</v>
      </c>
      <c r="AA84" s="337">
        <f t="shared" si="125"/>
        <v>8.4749883034985554E-2</v>
      </c>
      <c r="AB84" s="337">
        <f t="shared" si="125"/>
        <v>8.4404256838181341E-2</v>
      </c>
      <c r="AC84" s="337">
        <f t="shared" si="125"/>
        <v>8.4002025012196946E-2</v>
      </c>
      <c r="AD84" s="337">
        <f t="shared" si="125"/>
        <v>8.3561725809352075E-2</v>
      </c>
      <c r="AE84" s="337">
        <f t="shared" ref="AE84:AL84" si="126">AE37/AE$49</f>
        <v>8.3092895964375788E-2</v>
      </c>
      <c r="AF84" s="337">
        <f t="shared" si="126"/>
        <v>8.2626355304065022E-2</v>
      </c>
      <c r="AG84" s="337">
        <f t="shared" si="126"/>
        <v>8.2129865315340222E-2</v>
      </c>
      <c r="AH84" s="337">
        <f t="shared" si="126"/>
        <v>8.1615017384696634E-2</v>
      </c>
      <c r="AI84" s="337">
        <f t="shared" si="126"/>
        <v>8.1102737249441753E-2</v>
      </c>
      <c r="AJ84" s="337">
        <f t="shared" si="126"/>
        <v>8.0558416234971453E-2</v>
      </c>
      <c r="AK84" s="337">
        <f t="shared" si="126"/>
        <v>8.0026739750138409E-2</v>
      </c>
      <c r="AL84" s="337">
        <f t="shared" si="126"/>
        <v>7.9422260455918409E-2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7.6538074550644181E-2</v>
      </c>
      <c r="N85" s="336">
        <f t="shared" si="127"/>
        <v>8.1094414194727266E-2</v>
      </c>
      <c r="O85" s="336">
        <f t="shared" si="127"/>
        <v>8.4691351022084596E-2</v>
      </c>
      <c r="P85" s="336">
        <f t="shared" si="127"/>
        <v>8.1515223275349213E-2</v>
      </c>
      <c r="Q85" s="336">
        <f t="shared" si="127"/>
        <v>7.743699309899145E-2</v>
      </c>
      <c r="R85" s="336">
        <f t="shared" si="127"/>
        <v>7.6676981812122014E-2</v>
      </c>
      <c r="S85" s="336">
        <f t="shared" si="127"/>
        <v>8.4730652426356079E-2</v>
      </c>
      <c r="T85" s="336">
        <f t="shared" si="127"/>
        <v>7.768868362471823E-2</v>
      </c>
      <c r="U85" s="336">
        <f t="shared" si="127"/>
        <v>7.2700149525254179E-2</v>
      </c>
      <c r="V85" s="336">
        <f t="shared" si="127"/>
        <v>7.1016901400577995E-2</v>
      </c>
      <c r="W85" s="336">
        <f t="shared" si="127"/>
        <v>7.1772833713619991E-2</v>
      </c>
      <c r="X85" s="336">
        <f t="shared" si="127"/>
        <v>6.7208122711189325E-2</v>
      </c>
      <c r="Y85" s="336">
        <f t="shared" si="127"/>
        <v>6.6625042135068133E-2</v>
      </c>
      <c r="Z85" s="336">
        <f t="shared" si="127"/>
        <v>6.593857889283708E-2</v>
      </c>
      <c r="AA85" s="336">
        <f t="shared" si="127"/>
        <v>6.5347527341159867E-2</v>
      </c>
      <c r="AB85" s="336">
        <f t="shared" si="127"/>
        <v>6.4816833456663558E-2</v>
      </c>
      <c r="AC85" s="336">
        <f t="shared" si="127"/>
        <v>6.4243806895945527E-2</v>
      </c>
      <c r="AD85" s="336">
        <f t="shared" si="127"/>
        <v>6.3626150496317493E-2</v>
      </c>
      <c r="AE85" s="336">
        <f t="shared" ref="AE85:AL85" si="128">AE38/AE$49</f>
        <v>6.2984328322454389E-2</v>
      </c>
      <c r="AF85" s="336">
        <f t="shared" si="128"/>
        <v>6.2338746700571858E-2</v>
      </c>
      <c r="AG85" s="336">
        <f t="shared" si="128"/>
        <v>6.1660270249075319E-2</v>
      </c>
      <c r="AH85" s="336">
        <f t="shared" si="128"/>
        <v>6.0963378377025375E-2</v>
      </c>
      <c r="AI85" s="336">
        <f t="shared" si="128"/>
        <v>6.0277511398755507E-2</v>
      </c>
      <c r="AJ85" s="336">
        <f t="shared" si="128"/>
        <v>5.955898445835249E-2</v>
      </c>
      <c r="AK85" s="336">
        <f t="shared" si="128"/>
        <v>5.885975603859956E-2</v>
      </c>
      <c r="AL85" s="336">
        <f t="shared" si="128"/>
        <v>5.8092819815386366E-2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1.4443601081668258E-2</v>
      </c>
      <c r="N86" s="336">
        <f t="shared" si="129"/>
        <v>1.3956003019991454E-2</v>
      </c>
      <c r="O86" s="336">
        <f t="shared" si="129"/>
        <v>1.3845412933807736E-2</v>
      </c>
      <c r="P86" s="336">
        <f t="shared" si="129"/>
        <v>1.3631078558196365E-2</v>
      </c>
      <c r="Q86" s="336">
        <f t="shared" si="129"/>
        <v>1.279095706078626E-2</v>
      </c>
      <c r="R86" s="336">
        <f t="shared" si="129"/>
        <v>1.3747813045214568E-2</v>
      </c>
      <c r="S86" s="336">
        <f t="shared" si="129"/>
        <v>1.3512093177085283E-2</v>
      </c>
      <c r="T86" s="336">
        <f t="shared" si="129"/>
        <v>1.4836685960633995E-2</v>
      </c>
      <c r="U86" s="336">
        <f t="shared" si="129"/>
        <v>1.5153445528803456E-2</v>
      </c>
      <c r="V86" s="336">
        <f t="shared" si="129"/>
        <v>1.4835944882636034E-2</v>
      </c>
      <c r="W86" s="336">
        <f t="shared" si="129"/>
        <v>1.5794512706220058E-2</v>
      </c>
      <c r="X86" s="336">
        <f t="shared" si="129"/>
        <v>1.8873773444230437E-2</v>
      </c>
      <c r="Y86" s="336">
        <f t="shared" si="129"/>
        <v>1.9033077799448558E-2</v>
      </c>
      <c r="Z86" s="336">
        <f t="shared" si="129"/>
        <v>1.9218467042843867E-2</v>
      </c>
      <c r="AA86" s="336">
        <f t="shared" si="129"/>
        <v>1.9402355693825684E-2</v>
      </c>
      <c r="AB86" s="336">
        <f t="shared" si="129"/>
        <v>1.9587423381517793E-2</v>
      </c>
      <c r="AC86" s="336">
        <f t="shared" si="129"/>
        <v>1.9758218116251412E-2</v>
      </c>
      <c r="AD86" s="336">
        <f t="shared" si="129"/>
        <v>1.9935575313034571E-2</v>
      </c>
      <c r="AE86" s="336">
        <f t="shared" ref="AE86:AL86" si="130">AE39/AE$49</f>
        <v>2.0108567641921413E-2</v>
      </c>
      <c r="AF86" s="336">
        <f t="shared" si="130"/>
        <v>2.028760860349316E-2</v>
      </c>
      <c r="AG86" s="336">
        <f t="shared" si="130"/>
        <v>2.04695950662649E-2</v>
      </c>
      <c r="AH86" s="336">
        <f t="shared" si="130"/>
        <v>2.0651639007671262E-2</v>
      </c>
      <c r="AI86" s="336">
        <f t="shared" si="130"/>
        <v>2.0825225850686243E-2</v>
      </c>
      <c r="AJ86" s="336">
        <f t="shared" si="130"/>
        <v>2.0999431776618966E-2</v>
      </c>
      <c r="AK86" s="336">
        <f t="shared" si="130"/>
        <v>2.1166983711538842E-2</v>
      </c>
      <c r="AL86" s="336">
        <f t="shared" si="130"/>
        <v>2.1329440640532042E-2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6.151240832900768E-2</v>
      </c>
      <c r="N88" s="337">
        <f t="shared" si="131"/>
        <v>5.97976309221857E-2</v>
      </c>
      <c r="O88" s="337">
        <f t="shared" si="131"/>
        <v>5.8541160618997175E-2</v>
      </c>
      <c r="P88" s="337">
        <f t="shared" si="131"/>
        <v>5.8221071536561204E-2</v>
      </c>
      <c r="Q88" s="337">
        <f t="shared" si="131"/>
        <v>5.932295093161602E-2</v>
      </c>
      <c r="R88" s="337">
        <f t="shared" si="131"/>
        <v>5.795609604318553E-2</v>
      </c>
      <c r="S88" s="337">
        <f t="shared" si="131"/>
        <v>5.9635219817570771E-2</v>
      </c>
      <c r="T88" s="337">
        <f t="shared" si="131"/>
        <v>5.8178599318665397E-2</v>
      </c>
      <c r="U88" s="337">
        <f t="shared" si="131"/>
        <v>6.091608610619386E-2</v>
      </c>
      <c r="V88" s="337">
        <f t="shared" si="131"/>
        <v>5.6860480211812912E-2</v>
      </c>
      <c r="W88" s="337">
        <f t="shared" si="131"/>
        <v>5.1271017694248584E-2</v>
      </c>
      <c r="X88" s="337">
        <f t="shared" si="131"/>
        <v>5.7061718293951853E-2</v>
      </c>
      <c r="Y88" s="337">
        <f t="shared" si="131"/>
        <v>5.6392077796206051E-2</v>
      </c>
      <c r="Z88" s="337">
        <f t="shared" si="131"/>
        <v>5.601341557329071E-2</v>
      </c>
      <c r="AA88" s="337">
        <f t="shared" si="131"/>
        <v>5.568865124334569E-2</v>
      </c>
      <c r="AB88" s="337">
        <f t="shared" si="131"/>
        <v>5.5387454232477054E-2</v>
      </c>
      <c r="AC88" s="337">
        <f t="shared" si="131"/>
        <v>5.5104104146706405E-2</v>
      </c>
      <c r="AD88" s="337">
        <f t="shared" si="131"/>
        <v>5.4824316733212031E-2</v>
      </c>
      <c r="AE88" s="337">
        <f t="shared" ref="AE88:AL88" si="132">AE41/AE$49</f>
        <v>5.4518136255303447E-2</v>
      </c>
      <c r="AF88" s="337">
        <f t="shared" si="132"/>
        <v>5.4216661466721529E-2</v>
      </c>
      <c r="AG88" s="337">
        <f t="shared" si="132"/>
        <v>5.3946185158694704E-2</v>
      </c>
      <c r="AH88" s="337">
        <f t="shared" si="132"/>
        <v>5.3674317090048787E-2</v>
      </c>
      <c r="AI88" s="337">
        <f t="shared" si="132"/>
        <v>5.3394948454921314E-2</v>
      </c>
      <c r="AJ88" s="337">
        <f t="shared" si="132"/>
        <v>5.3167823898853023E-2</v>
      </c>
      <c r="AK88" s="337">
        <f t="shared" si="132"/>
        <v>5.2961898209225401E-2</v>
      </c>
      <c r="AL88" s="337">
        <f t="shared" si="132"/>
        <v>5.2833438339456688E-2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2.8313805056013708E-2</v>
      </c>
      <c r="N89" s="336">
        <f t="shared" si="133"/>
        <v>2.6551758221109473E-2</v>
      </c>
      <c r="O89" s="336">
        <f t="shared" si="133"/>
        <v>2.7659080351203676E-2</v>
      </c>
      <c r="P89" s="336">
        <f t="shared" si="133"/>
        <v>2.7601081564281923E-2</v>
      </c>
      <c r="Q89" s="336">
        <f t="shared" si="133"/>
        <v>2.7742526755487357E-2</v>
      </c>
      <c r="R89" s="336">
        <f t="shared" si="133"/>
        <v>2.7390602375388005E-2</v>
      </c>
      <c r="S89" s="336">
        <f t="shared" si="133"/>
        <v>2.7236554574063463E-2</v>
      </c>
      <c r="T89" s="336">
        <f t="shared" si="133"/>
        <v>2.7518498964766106E-2</v>
      </c>
      <c r="U89" s="336">
        <f t="shared" si="133"/>
        <v>2.740354509152167E-2</v>
      </c>
      <c r="V89" s="336">
        <f t="shared" si="133"/>
        <v>2.5303302705330915E-2</v>
      </c>
      <c r="W89" s="336">
        <f t="shared" si="133"/>
        <v>2.261729310164837E-2</v>
      </c>
      <c r="X89" s="336">
        <f t="shared" si="133"/>
        <v>2.6940041018554604E-2</v>
      </c>
      <c r="Y89" s="336">
        <f t="shared" si="133"/>
        <v>2.6647969821044139E-2</v>
      </c>
      <c r="Z89" s="336">
        <f t="shared" si="133"/>
        <v>2.6457050046301625E-2</v>
      </c>
      <c r="AA89" s="336">
        <f t="shared" si="133"/>
        <v>2.6261324357400206E-2</v>
      </c>
      <c r="AB89" s="336">
        <f t="shared" si="133"/>
        <v>2.6088462125887616E-2</v>
      </c>
      <c r="AC89" s="336">
        <f t="shared" si="133"/>
        <v>2.591561592470009E-2</v>
      </c>
      <c r="AD89" s="336">
        <f t="shared" si="133"/>
        <v>2.5752772194503497E-2</v>
      </c>
      <c r="AE89" s="336">
        <f t="shared" ref="AE89:AL89" si="134">AE42/AE$49</f>
        <v>2.5547443592545949E-2</v>
      </c>
      <c r="AF89" s="336">
        <f t="shared" si="134"/>
        <v>2.5340376139373691E-2</v>
      </c>
      <c r="AG89" s="336">
        <f t="shared" si="134"/>
        <v>2.5153423151523496E-2</v>
      </c>
      <c r="AH89" s="336">
        <f t="shared" si="134"/>
        <v>2.4966372607586197E-2</v>
      </c>
      <c r="AI89" s="336">
        <f t="shared" si="134"/>
        <v>2.478119938704771E-2</v>
      </c>
      <c r="AJ89" s="336">
        <f t="shared" si="134"/>
        <v>2.4645688012024762E-2</v>
      </c>
      <c r="AK89" s="336">
        <f t="shared" si="134"/>
        <v>2.4537378228247649E-2</v>
      </c>
      <c r="AL89" s="336">
        <f t="shared" si="134"/>
        <v>2.4506771241212335E-2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3.3198603272993975E-2</v>
      </c>
      <c r="N90" s="336">
        <f t="shared" si="135"/>
        <v>3.3245872701076228E-2</v>
      </c>
      <c r="O90" s="336">
        <f t="shared" si="135"/>
        <v>3.0882080267793502E-2</v>
      </c>
      <c r="P90" s="336">
        <f t="shared" si="135"/>
        <v>3.0619989972279285E-2</v>
      </c>
      <c r="Q90" s="336">
        <f t="shared" si="135"/>
        <v>3.1580424176128663E-2</v>
      </c>
      <c r="R90" s="336">
        <f t="shared" si="135"/>
        <v>3.0565493667797525E-2</v>
      </c>
      <c r="S90" s="336">
        <f t="shared" si="135"/>
        <v>3.2398665243507312E-2</v>
      </c>
      <c r="T90" s="336">
        <f t="shared" si="135"/>
        <v>3.0660100353899294E-2</v>
      </c>
      <c r="U90" s="336">
        <f t="shared" si="135"/>
        <v>3.3512541014672187E-2</v>
      </c>
      <c r="V90" s="336">
        <f t="shared" si="135"/>
        <v>3.1557177506482001E-2</v>
      </c>
      <c r="W90" s="336">
        <f t="shared" si="135"/>
        <v>2.8653724592600217E-2</v>
      </c>
      <c r="X90" s="336">
        <f t="shared" si="135"/>
        <v>3.012167727539725E-2</v>
      </c>
      <c r="Y90" s="336">
        <f t="shared" si="135"/>
        <v>2.9744107975161915E-2</v>
      </c>
      <c r="Z90" s="336">
        <f t="shared" si="135"/>
        <v>2.9556365526989082E-2</v>
      </c>
      <c r="AA90" s="336">
        <f t="shared" si="135"/>
        <v>2.9427326885945477E-2</v>
      </c>
      <c r="AB90" s="336">
        <f t="shared" si="135"/>
        <v>2.9298992106589435E-2</v>
      </c>
      <c r="AC90" s="336">
        <f t="shared" si="135"/>
        <v>2.9188488222006311E-2</v>
      </c>
      <c r="AD90" s="336">
        <f t="shared" si="135"/>
        <v>2.9071544538708534E-2</v>
      </c>
      <c r="AE90" s="336">
        <f t="shared" ref="AE90:AL90" si="136">AE43/AE$49</f>
        <v>2.8970692662757501E-2</v>
      </c>
      <c r="AF90" s="336">
        <f t="shared" si="136"/>
        <v>2.8876285327347841E-2</v>
      </c>
      <c r="AG90" s="336">
        <f t="shared" si="136"/>
        <v>2.8792762007171211E-2</v>
      </c>
      <c r="AH90" s="336">
        <f t="shared" si="136"/>
        <v>2.870794448246259E-2</v>
      </c>
      <c r="AI90" s="336">
        <f t="shared" si="136"/>
        <v>2.8613749067873603E-2</v>
      </c>
      <c r="AJ90" s="336">
        <f t="shared" si="136"/>
        <v>2.8522135886828257E-2</v>
      </c>
      <c r="AK90" s="336">
        <f t="shared" si="136"/>
        <v>2.8424519980977749E-2</v>
      </c>
      <c r="AL90" s="336">
        <f t="shared" si="136"/>
        <v>2.8326667098244353E-2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0.12602168417075854</v>
      </c>
      <c r="N92" s="337">
        <f t="shared" si="137"/>
        <v>0.11735237623260816</v>
      </c>
      <c r="O92" s="337">
        <f t="shared" si="137"/>
        <v>0.11895827414715759</v>
      </c>
      <c r="P92" s="337">
        <f t="shared" si="137"/>
        <v>0.11256319761386618</v>
      </c>
      <c r="Q92" s="337">
        <f t="shared" si="137"/>
        <v>0.11506642397383723</v>
      </c>
      <c r="R92" s="337">
        <f t="shared" si="137"/>
        <v>0.1131810417283062</v>
      </c>
      <c r="S92" s="337">
        <f t="shared" si="137"/>
        <v>0.11115377268440804</v>
      </c>
      <c r="T92" s="337">
        <f t="shared" si="137"/>
        <v>0.11284357387708963</v>
      </c>
      <c r="U92" s="337">
        <f t="shared" si="137"/>
        <v>0.11256045390704693</v>
      </c>
      <c r="V92" s="337">
        <f t="shared" si="137"/>
        <v>0.10877056583619944</v>
      </c>
      <c r="W92" s="337">
        <f t="shared" si="137"/>
        <v>0.10247454182106888</v>
      </c>
      <c r="X92" s="337">
        <f t="shared" si="137"/>
        <v>0.10359283749788037</v>
      </c>
      <c r="Y92" s="337">
        <f t="shared" si="137"/>
        <v>0.10304159355431897</v>
      </c>
      <c r="Z92" s="337">
        <f t="shared" si="137"/>
        <v>0.10282807758665981</v>
      </c>
      <c r="AA92" s="337">
        <f t="shared" si="137"/>
        <v>0.10229585515622346</v>
      </c>
      <c r="AB92" s="337">
        <f t="shared" si="137"/>
        <v>0.10161299500976295</v>
      </c>
      <c r="AC92" s="337">
        <f t="shared" si="137"/>
        <v>0.10094503348379881</v>
      </c>
      <c r="AD92" s="337">
        <f t="shared" si="137"/>
        <v>0.10019715028191338</v>
      </c>
      <c r="AE92" s="337">
        <f t="shared" ref="AE92:AL92" si="138">AE45/AE$49</f>
        <v>9.9352623365832116E-2</v>
      </c>
      <c r="AF92" s="337">
        <f t="shared" si="138"/>
        <v>9.849552275744751E-2</v>
      </c>
      <c r="AG92" s="337">
        <f t="shared" si="138"/>
        <v>9.7770499591514723E-2</v>
      </c>
      <c r="AH92" s="337">
        <f t="shared" si="138"/>
        <v>9.6950330926299719E-2</v>
      </c>
      <c r="AI92" s="337">
        <f t="shared" si="138"/>
        <v>9.6081968348309399E-2</v>
      </c>
      <c r="AJ92" s="337">
        <f t="shared" si="138"/>
        <v>9.5210160452623455E-2</v>
      </c>
      <c r="AK92" s="337">
        <f t="shared" si="138"/>
        <v>9.4350852269295266E-2</v>
      </c>
      <c r="AL92" s="337">
        <f t="shared" si="138"/>
        <v>9.3493958096320481E-2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1.9456693022060701E-2</v>
      </c>
      <c r="N93" s="336">
        <f t="shared" si="139"/>
        <v>1.8408072174790756E-2</v>
      </c>
      <c r="O93" s="336">
        <f t="shared" si="139"/>
        <v>1.8804597649399981E-2</v>
      </c>
      <c r="P93" s="336">
        <f t="shared" si="139"/>
        <v>1.7253479035245243E-2</v>
      </c>
      <c r="Q93" s="336">
        <f t="shared" si="139"/>
        <v>1.9084785221549237E-2</v>
      </c>
      <c r="R93" s="336">
        <f t="shared" si="139"/>
        <v>1.9154855699832166E-2</v>
      </c>
      <c r="S93" s="336">
        <f t="shared" si="139"/>
        <v>1.8827690907317746E-2</v>
      </c>
      <c r="T93" s="336">
        <f t="shared" si="139"/>
        <v>1.8513191622144595E-2</v>
      </c>
      <c r="U93" s="336">
        <f t="shared" si="139"/>
        <v>1.7896107941957427E-2</v>
      </c>
      <c r="V93" s="336">
        <f t="shared" si="139"/>
        <v>1.6254269668547511E-2</v>
      </c>
      <c r="W93" s="336">
        <f t="shared" si="139"/>
        <v>1.473359811872401E-2</v>
      </c>
      <c r="X93" s="336">
        <f t="shared" si="139"/>
        <v>1.2799761362755117E-2</v>
      </c>
      <c r="Y93" s="336">
        <f t="shared" si="139"/>
        <v>1.2718564710507439E-2</v>
      </c>
      <c r="Z93" s="336">
        <f t="shared" si="139"/>
        <v>1.2655961807507986E-2</v>
      </c>
      <c r="AA93" s="336">
        <f t="shared" si="139"/>
        <v>1.2592278402794477E-2</v>
      </c>
      <c r="AB93" s="336">
        <f t="shared" si="139"/>
        <v>1.2534317415602866E-2</v>
      </c>
      <c r="AC93" s="336">
        <f t="shared" si="139"/>
        <v>1.247942053649539E-2</v>
      </c>
      <c r="AD93" s="336">
        <f t="shared" si="139"/>
        <v>1.2420766816016617E-2</v>
      </c>
      <c r="AE93" s="336">
        <f t="shared" ref="AE93:AL93" si="140">AE46/AE$49</f>
        <v>1.2350392043711933E-2</v>
      </c>
      <c r="AF93" s="336">
        <f t="shared" si="140"/>
        <v>1.2282777949669447E-2</v>
      </c>
      <c r="AG93" s="336">
        <f t="shared" si="140"/>
        <v>1.2246537672324486E-2</v>
      </c>
      <c r="AH93" s="336">
        <f t="shared" si="140"/>
        <v>1.217003040987359E-2</v>
      </c>
      <c r="AI93" s="336">
        <f t="shared" si="140"/>
        <v>1.2075502531723296E-2</v>
      </c>
      <c r="AJ93" s="336">
        <f t="shared" si="140"/>
        <v>1.1978526194020093E-2</v>
      </c>
      <c r="AK93" s="336">
        <f t="shared" si="140"/>
        <v>1.1877135245070948E-2</v>
      </c>
      <c r="AL93" s="336">
        <f t="shared" si="140"/>
        <v>1.1784881048018711E-2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0.10656499114869783</v>
      </c>
      <c r="N94" s="336">
        <f t="shared" si="141"/>
        <v>9.89443040578174E-2</v>
      </c>
      <c r="O94" s="336">
        <f t="shared" si="141"/>
        <v>0.10015367649775762</v>
      </c>
      <c r="P94" s="336">
        <f t="shared" si="141"/>
        <v>9.5309718578620944E-2</v>
      </c>
      <c r="Q94" s="336">
        <f t="shared" si="141"/>
        <v>9.598163875228799E-2</v>
      </c>
      <c r="R94" s="336">
        <f t="shared" si="141"/>
        <v>9.4026186028474026E-2</v>
      </c>
      <c r="S94" s="336">
        <f t="shared" si="141"/>
        <v>9.2326081777090299E-2</v>
      </c>
      <c r="T94" s="336">
        <f t="shared" si="141"/>
        <v>9.4330382254945042E-2</v>
      </c>
      <c r="U94" s="336">
        <f t="shared" si="141"/>
        <v>9.4664345965089505E-2</v>
      </c>
      <c r="V94" s="336">
        <f t="shared" si="141"/>
        <v>9.2516296167651932E-2</v>
      </c>
      <c r="W94" s="336">
        <f t="shared" si="141"/>
        <v>8.7740943702344878E-2</v>
      </c>
      <c r="X94" s="336">
        <f t="shared" si="141"/>
        <v>9.0793076135125259E-2</v>
      </c>
      <c r="Y94" s="336">
        <f t="shared" si="141"/>
        <v>9.032302884381152E-2</v>
      </c>
      <c r="Z94" s="336">
        <f t="shared" si="141"/>
        <v>9.0172115779151824E-2</v>
      </c>
      <c r="AA94" s="336">
        <f t="shared" si="141"/>
        <v>8.9703576753428979E-2</v>
      </c>
      <c r="AB94" s="336">
        <f t="shared" si="141"/>
        <v>8.9078677594160091E-2</v>
      </c>
      <c r="AC94" s="336">
        <f t="shared" si="141"/>
        <v>8.8465612947303415E-2</v>
      </c>
      <c r="AD94" s="336">
        <f t="shared" si="141"/>
        <v>8.7776383465896751E-2</v>
      </c>
      <c r="AE94" s="336">
        <f t="shared" ref="AE94:AL94" si="142">AE47/AE$49</f>
        <v>8.7002231322120177E-2</v>
      </c>
      <c r="AF94" s="336">
        <f t="shared" si="142"/>
        <v>8.6212744807778061E-2</v>
      </c>
      <c r="AG94" s="336">
        <f t="shared" si="142"/>
        <v>8.5523961919190233E-2</v>
      </c>
      <c r="AH94" s="336">
        <f t="shared" si="142"/>
        <v>8.4780300516426141E-2</v>
      </c>
      <c r="AI94" s="336">
        <f t="shared" si="142"/>
        <v>8.4006465816586107E-2</v>
      </c>
      <c r="AJ94" s="336">
        <f t="shared" si="142"/>
        <v>8.3231634258603374E-2</v>
      </c>
      <c r="AK94" s="336">
        <f t="shared" si="142"/>
        <v>8.2473717024224305E-2</v>
      </c>
      <c r="AL94" s="336">
        <f t="shared" si="142"/>
        <v>8.170907704830177E-2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Heart of the South-West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Heart of the South-West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Heart of the South-West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Heart of the South-West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Heart of the South-West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Heart of the South-West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Heart of the South-West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Heart of the South-West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Heart of the South-West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Heart of the South-West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Heart of the South-West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Heart of the South-West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Heart of the South-West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11.144286295865484</v>
      </c>
      <c r="Y4" s="11">
        <f>'Occ T1'!D8-'Occ T1'!C8</f>
        <v>2.9174102120360459</v>
      </c>
      <c r="Z4" s="11">
        <f>'Occ T1'!E8-'Occ T1'!D8</f>
        <v>4.1784451995346643</v>
      </c>
      <c r="AA4" s="11">
        <f>'Occ T1'!F8-'Occ T1'!E8</f>
        <v>12.850270903071319</v>
      </c>
      <c r="AB4" s="11">
        <f>'Occ T1'!D8-'Occ T1'!B8</f>
        <v>14.06169650790153</v>
      </c>
      <c r="AC4" s="11">
        <f>'Occ T1'!F8-'Occ T1'!D8</f>
        <v>17.028716102605983</v>
      </c>
    </row>
    <row r="5" spans="1:29" x14ac:dyDescent="0.2">
      <c r="W5" s="10" t="str">
        <f>name!E5</f>
        <v>Professional occupations</v>
      </c>
      <c r="X5" s="11">
        <f>'Occ T1'!C9-'Occ T1'!B9</f>
        <v>15.943289356166332</v>
      </c>
      <c r="Y5" s="11">
        <f>'Occ T1'!D9-'Occ T1'!C9</f>
        <v>6.9705308397720671</v>
      </c>
      <c r="Z5" s="11">
        <f>'Occ T1'!E9-'Occ T1'!D9</f>
        <v>17.623106528704113</v>
      </c>
      <c r="AA5" s="11">
        <f>'Occ T1'!F9-'Occ T1'!E9</f>
        <v>27.678595615204415</v>
      </c>
      <c r="AB5" s="11">
        <f>'Occ T1'!D9-'Occ T1'!B9</f>
        <v>22.913820195938399</v>
      </c>
      <c r="AC5" s="11">
        <f>'Occ T1'!F9-'Occ T1'!D9</f>
        <v>45.301702143908528</v>
      </c>
    </row>
    <row r="6" spans="1:29" x14ac:dyDescent="0.2">
      <c r="W6" s="10" t="str">
        <f>name!E6</f>
        <v>Associate professional occupations</v>
      </c>
      <c r="X6" s="11">
        <f>'Occ T1'!C10-'Occ T1'!B10</f>
        <v>5.0759456488919881</v>
      </c>
      <c r="Y6" s="11">
        <f>'Occ T1'!D10-'Occ T1'!C10</f>
        <v>4.6034969995565973</v>
      </c>
      <c r="Z6" s="11">
        <f>'Occ T1'!E10-'Occ T1'!D10</f>
        <v>-0.20630290697224041</v>
      </c>
      <c r="AA6" s="11">
        <f>'Occ T1'!F10-'Occ T1'!E10</f>
        <v>10.391059519753554</v>
      </c>
      <c r="AB6" s="11">
        <f>'Occ T1'!D10-'Occ T1'!B10</f>
        <v>9.6794426484485854</v>
      </c>
      <c r="AC6" s="11">
        <f>'Occ T1'!F10-'Occ T1'!D10</f>
        <v>10.184756612781314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-4.3888401289646737</v>
      </c>
      <c r="Y7" s="11">
        <f>'Occ T1'!D11-'Occ T1'!C11</f>
        <v>3.3498301800285475</v>
      </c>
      <c r="Z7" s="11">
        <f>'Occ T1'!E11-'Occ T1'!D11</f>
        <v>-4.6094321557428231</v>
      </c>
      <c r="AA7" s="11">
        <f>'Occ T1'!F11-'Occ T1'!E11</f>
        <v>-5.0397263990328725</v>
      </c>
      <c r="AB7" s="11">
        <f>'Occ T1'!D11-'Occ T1'!B11</f>
        <v>-1.0390099489361262</v>
      </c>
      <c r="AC7" s="11">
        <f>'Occ T1'!F11-'Occ T1'!D11</f>
        <v>-9.6491585547756955</v>
      </c>
    </row>
    <row r="8" spans="1:29" x14ac:dyDescent="0.2">
      <c r="W8" s="10" t="str">
        <f>name!E8</f>
        <v>Skilled trades occupations</v>
      </c>
      <c r="X8" s="11">
        <f>'Occ T1'!C12-'Occ T1'!B12</f>
        <v>-5.2489464546159184</v>
      </c>
      <c r="Y8" s="11">
        <f>'Occ T1'!D12-'Occ T1'!C12</f>
        <v>-9.2455425583630984</v>
      </c>
      <c r="Z8" s="11">
        <f>'Occ T1'!E12-'Occ T1'!D12</f>
        <v>2.4352380482576876</v>
      </c>
      <c r="AA8" s="11">
        <f>'Occ T1'!F12-'Occ T1'!E12</f>
        <v>3.7118656810889661E-2</v>
      </c>
      <c r="AB8" s="11">
        <f>'Occ T1'!D12-'Occ T1'!B12</f>
        <v>-14.494489012979017</v>
      </c>
      <c r="AC8" s="11">
        <f>'Occ T1'!F12-'Occ T1'!D12</f>
        <v>2.4723567050685773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-1.757196636722</v>
      </c>
      <c r="Y9" s="11">
        <f>'Occ T1'!D13-'Occ T1'!C13</f>
        <v>-5.1231265490930298</v>
      </c>
      <c r="Z9" s="11">
        <f>'Occ T1'!E13-'Occ T1'!D13</f>
        <v>7.679254137912082</v>
      </c>
      <c r="AA9" s="11">
        <f>'Occ T1'!F13-'Occ T1'!E13</f>
        <v>9.4155543678117226</v>
      </c>
      <c r="AB9" s="11">
        <f>'Occ T1'!D13-'Occ T1'!B13</f>
        <v>-6.8803231858150298</v>
      </c>
      <c r="AC9" s="11">
        <f>'Occ T1'!F13-'Occ T1'!D13</f>
        <v>17.094808505723805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-2.5686413786035729</v>
      </c>
      <c r="Y10" s="11">
        <f>'Occ T1'!D14-'Occ T1'!C14</f>
        <v>0.8767408535602641</v>
      </c>
      <c r="Z10" s="11">
        <f>'Occ T1'!E14-'Occ T1'!D14</f>
        <v>0.26217255818062313</v>
      </c>
      <c r="AA10" s="11">
        <f>'Occ T1'!F14-'Occ T1'!E14</f>
        <v>-0.31260892678025698</v>
      </c>
      <c r="AB10" s="11">
        <f>'Occ T1'!D14-'Occ T1'!B14</f>
        <v>-1.6919005250433088</v>
      </c>
      <c r="AC10" s="11">
        <f>'Occ T1'!F14-'Occ T1'!D14</f>
        <v>-5.0436368599633852E-2</v>
      </c>
    </row>
    <row r="11" spans="1:29" x14ac:dyDescent="0.2">
      <c r="W11" s="10" t="str">
        <f>name!E11</f>
        <v>Process, plant and machine operatives</v>
      </c>
      <c r="X11" s="11">
        <f>'Occ T1'!C15-'Occ T1'!B15</f>
        <v>-3.100158210318682E-2</v>
      </c>
      <c r="Y11" s="11">
        <f>'Occ T1'!D15-'Occ T1'!C15</f>
        <v>-5.2916316265853709</v>
      </c>
      <c r="Z11" s="11">
        <f>'Occ T1'!E15-'Occ T1'!D15</f>
        <v>5.5790336853865412</v>
      </c>
      <c r="AA11" s="11">
        <f>'Occ T1'!F15-'Occ T1'!E15</f>
        <v>0.48302096234484537</v>
      </c>
      <c r="AB11" s="11">
        <f>'Occ T1'!D15-'Occ T1'!B15</f>
        <v>-5.3226332086885577</v>
      </c>
      <c r="AC11" s="11">
        <f>'Occ T1'!F15-'Occ T1'!D15</f>
        <v>6.0620546477313866</v>
      </c>
    </row>
    <row r="12" spans="1:29" x14ac:dyDescent="0.2">
      <c r="W12" s="10" t="str">
        <f>name!E12</f>
        <v>Elementary occupations</v>
      </c>
      <c r="X12" s="11">
        <f>'Occ T1'!C16-'Occ T1'!B16</f>
        <v>-2.0598951199139037</v>
      </c>
      <c r="Y12" s="11">
        <f>'Occ T1'!D16-'Occ T1'!C16</f>
        <v>-6.2837083509125193</v>
      </c>
      <c r="Z12" s="11">
        <f>'Occ T1'!E16-'Occ T1'!D16</f>
        <v>2.8884849047398404</v>
      </c>
      <c r="AA12" s="11">
        <f>'Occ T1'!F16-'Occ T1'!E16</f>
        <v>-2.4172846991837389</v>
      </c>
      <c r="AB12" s="11">
        <f>'Occ T1'!D16-'Occ T1'!B16</f>
        <v>-8.3436034708264231</v>
      </c>
      <c r="AC12" s="11">
        <f>'Occ T1'!F16-'Occ T1'!D16</f>
        <v>0.47120020555610154</v>
      </c>
    </row>
    <row r="14" spans="1:29" x14ac:dyDescent="0.2">
      <c r="W14" s="10" t="str">
        <f>name!E3</f>
        <v>All occupations</v>
      </c>
      <c r="X14" s="11">
        <f>'Occ T1'!C18-'Occ T1'!B18</f>
        <v>16.109000000000378</v>
      </c>
      <c r="Y14" s="11">
        <f>'Occ T1'!D18-'Occ T1'!C18</f>
        <v>-7.2260000000003402</v>
      </c>
      <c r="Z14" s="11">
        <f>'Occ T1'!E18-'Occ T1'!D18</f>
        <v>35.830000000000496</v>
      </c>
      <c r="AA14" s="11">
        <f>'Occ T1'!F18-'Occ T1'!E18</f>
        <v>53.086000000000013</v>
      </c>
      <c r="AB14" s="11">
        <f>'Occ T1'!D18-'Occ T1'!B18</f>
        <v>8.8830000000000382</v>
      </c>
      <c r="AC14" s="11">
        <f>'Occ T1'!F18-'Occ T1'!D18</f>
        <v>88.916000000000508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Heart of the South-West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17.028716102605983</v>
      </c>
      <c r="O3" s="11">
        <f>'Occ T1'!AB64</f>
        <v>7.9756734637171576</v>
      </c>
      <c r="P3" s="11">
        <f>'Occ T1'!Q64</f>
        <v>9.0530426388887122</v>
      </c>
    </row>
    <row r="4" spans="1:16" x14ac:dyDescent="0.2">
      <c r="M4" s="10" t="str">
        <f>name!E5</f>
        <v>Professional occupations</v>
      </c>
      <c r="N4" s="11">
        <f>'Occ T1'!F65</f>
        <v>45.301702143908528</v>
      </c>
      <c r="O4" s="11">
        <f>'Occ T1'!AB65</f>
        <v>25.519585164258814</v>
      </c>
      <c r="P4" s="11">
        <f>'Occ T1'!Q65</f>
        <v>19.782116979649658</v>
      </c>
    </row>
    <row r="5" spans="1:16" x14ac:dyDescent="0.2">
      <c r="M5" s="10" t="str">
        <f>name!E6</f>
        <v>Associate professional occupations</v>
      </c>
      <c r="N5" s="11">
        <f>'Occ T1'!F66</f>
        <v>10.184756612781314</v>
      </c>
      <c r="O5" s="11">
        <f>'Occ T1'!AB66</f>
        <v>10.571361114495517</v>
      </c>
      <c r="P5" s="11">
        <f>'Occ T1'!Q66</f>
        <v>-0.38660450171418859</v>
      </c>
    </row>
    <row r="6" spans="1:16" x14ac:dyDescent="0.2">
      <c r="M6" s="10" t="str">
        <f>name!E7</f>
        <v>Administrative and secretarial occupations</v>
      </c>
      <c r="N6" s="11">
        <f>'Occ T1'!F67</f>
        <v>-9.6491585547756955</v>
      </c>
      <c r="O6" s="11">
        <f>'Occ T1'!AB67</f>
        <v>-10.494386913398444</v>
      </c>
      <c r="P6" s="11">
        <f>'Occ T1'!Q67</f>
        <v>0.84522835862280488</v>
      </c>
    </row>
    <row r="7" spans="1:16" x14ac:dyDescent="0.2">
      <c r="M7" s="10" t="str">
        <f>name!E8</f>
        <v>Skilled trades occupations</v>
      </c>
      <c r="N7" s="11">
        <f>'Occ T1'!F68</f>
        <v>2.4723567050685773</v>
      </c>
      <c r="O7" s="11">
        <f>'Occ T1'!AB68</f>
        <v>2.8021237789861875</v>
      </c>
      <c r="P7" s="11">
        <f>'Occ T1'!Q68</f>
        <v>-0.32976707391765103</v>
      </c>
    </row>
    <row r="8" spans="1:16" x14ac:dyDescent="0.2">
      <c r="M8" s="10" t="str">
        <f>name!E9</f>
        <v>Caring, leisure and other service occupations</v>
      </c>
      <c r="N8" s="11">
        <f>'Occ T1'!F69</f>
        <v>17.094808505723805</v>
      </c>
      <c r="O8" s="11">
        <f>'Occ T1'!AB69</f>
        <v>12.734347231418084</v>
      </c>
      <c r="P8" s="11">
        <f>'Occ T1'!Q69</f>
        <v>4.3604612743056954</v>
      </c>
    </row>
    <row r="9" spans="1:16" x14ac:dyDescent="0.2">
      <c r="M9" s="10" t="str">
        <f>name!E10</f>
        <v>Sales and customer service occupations</v>
      </c>
      <c r="N9" s="11">
        <f>'Occ T1'!F70</f>
        <v>-5.0436368599633852E-2</v>
      </c>
      <c r="O9" s="11">
        <f>'Occ T1'!AB70</f>
        <v>-1.8541340030642814</v>
      </c>
      <c r="P9" s="11">
        <f>'Occ T1'!Q70</f>
        <v>1.8036976344646583</v>
      </c>
    </row>
    <row r="10" spans="1:16" x14ac:dyDescent="0.2">
      <c r="M10" s="10" t="str">
        <f>name!E11</f>
        <v>Process, plant and machine operatives</v>
      </c>
      <c r="N10" s="11">
        <f>'Occ T1'!F71</f>
        <v>6.0620546477313866</v>
      </c>
      <c r="O10" s="11">
        <f>'Occ T1'!AB71</f>
        <v>3.1415820337469054</v>
      </c>
      <c r="P10" s="11">
        <f>'Occ T1'!Q71</f>
        <v>2.9204726139843871</v>
      </c>
    </row>
    <row r="11" spans="1:16" x14ac:dyDescent="0.2">
      <c r="M11" s="10" t="str">
        <f>name!E12</f>
        <v>Elementary occupations</v>
      </c>
      <c r="N11" s="11">
        <f>'Occ T1'!F72</f>
        <v>0.47120020555610154</v>
      </c>
      <c r="O11" s="11">
        <f>'Occ T1'!AB72</f>
        <v>0.67284921872398229</v>
      </c>
      <c r="P11" s="11">
        <f>'Occ T1'!Q72</f>
        <v>-0.20164901316778128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88.916000000000508</v>
      </c>
      <c r="O13" s="11">
        <f>'Occ T1'!AB74</f>
        <v>51.069001088883795</v>
      </c>
      <c r="P13" s="11">
        <f>'Occ T1'!Q74</f>
        <v>37.846998911116202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Heart of the South-West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3.6588421682455241</v>
      </c>
      <c r="O3" s="11">
        <f>'Occ T5'!H44</f>
        <v>3.813081367500839</v>
      </c>
      <c r="P3" s="11">
        <f>'Occ T5'!G44</f>
        <v>9.5567925668594853</v>
      </c>
    </row>
    <row r="4" spans="1:16" x14ac:dyDescent="0.2">
      <c r="M4" s="10" t="str">
        <f>name!E5</f>
        <v>Professional occupations</v>
      </c>
      <c r="N4" s="11">
        <f>'Occ T5'!I45</f>
        <v>0.88329253892326776</v>
      </c>
      <c r="O4" s="11">
        <f>'Occ T5'!H45</f>
        <v>13.517134958516294</v>
      </c>
      <c r="P4" s="11">
        <f>'Occ T5'!G45</f>
        <v>30.901274646468877</v>
      </c>
    </row>
    <row r="5" spans="1:16" x14ac:dyDescent="0.2">
      <c r="M5" s="10" t="str">
        <f>name!E6</f>
        <v>Associate professional occupations</v>
      </c>
      <c r="N5" s="11">
        <f>'Occ T5'!I46</f>
        <v>2.6416402251355215</v>
      </c>
      <c r="O5" s="11">
        <f>'Occ T5'!H46</f>
        <v>3.6393526187491005</v>
      </c>
      <c r="P5" s="11">
        <f>'Occ T5'!G46</f>
        <v>3.9037637688966242</v>
      </c>
    </row>
    <row r="6" spans="1:16" x14ac:dyDescent="0.2">
      <c r="M6" s="10" t="str">
        <f>name!E7</f>
        <v>Administrative and secretarial occupations</v>
      </c>
      <c r="N6" s="11">
        <f>'Occ T5'!I47</f>
        <v>1.357404090507023</v>
      </c>
      <c r="O6" s="11">
        <f>'Occ T5'!H47</f>
        <v>-5.1233415974696754</v>
      </c>
      <c r="P6" s="11">
        <f>'Occ T5'!G47</f>
        <v>-5.8832210478130094</v>
      </c>
    </row>
    <row r="7" spans="1:16" x14ac:dyDescent="0.2">
      <c r="M7" s="10" t="str">
        <f>name!E8</f>
        <v>Skilled trades occupations</v>
      </c>
      <c r="N7" s="11">
        <f>'Occ T5'!I48</f>
        <v>4.5282316062650096</v>
      </c>
      <c r="O7" s="11">
        <f>'Occ T5'!H48</f>
        <v>1.6824084506290236</v>
      </c>
      <c r="P7" s="11">
        <f>'Occ T5'!G48</f>
        <v>-3.7382833518255083</v>
      </c>
    </row>
    <row r="8" spans="1:16" x14ac:dyDescent="0.2">
      <c r="M8" s="10" t="str">
        <f>name!E9</f>
        <v>Caring, leisure and other service occupations</v>
      </c>
      <c r="N8" s="11">
        <f>'Occ T5'!I49</f>
        <v>3.2703375863039952</v>
      </c>
      <c r="O8" s="11">
        <f>'Occ T5'!H49</f>
        <v>5.2206976873408166</v>
      </c>
      <c r="P8" s="11">
        <f>'Occ T5'!G49</f>
        <v>8.6037732320790283</v>
      </c>
    </row>
    <row r="9" spans="1:16" x14ac:dyDescent="0.2">
      <c r="M9" s="10" t="str">
        <f>name!E10</f>
        <v>Sales and customer service occupations</v>
      </c>
      <c r="N9" s="11">
        <f>'Occ T5'!I50</f>
        <v>-0.66830770724372712</v>
      </c>
      <c r="O9" s="11">
        <f>'Occ T5'!H50</f>
        <v>0.95868122075386708</v>
      </c>
      <c r="P9" s="11">
        <f>'Occ T5'!G50</f>
        <v>-0.34080988210986973</v>
      </c>
    </row>
    <row r="10" spans="1:16" x14ac:dyDescent="0.2">
      <c r="M10" s="10" t="str">
        <f>name!E11</f>
        <v>Process, plant and machine operatives</v>
      </c>
      <c r="N10" s="11">
        <f>'Occ T5'!I51</f>
        <v>1.8025733938699338</v>
      </c>
      <c r="O10" s="11">
        <f>'Occ T5'!H51</f>
        <v>3.354040186850348</v>
      </c>
      <c r="P10" s="11">
        <f>'Occ T5'!G51</f>
        <v>0.90544106701099025</v>
      </c>
    </row>
    <row r="11" spans="1:16" x14ac:dyDescent="0.2">
      <c r="M11" s="10" t="str">
        <f>name!E12</f>
        <v>Elementary occupations</v>
      </c>
      <c r="N11" s="11">
        <f>'Occ T5'!I52</f>
        <v>3.6088180454020957</v>
      </c>
      <c r="O11" s="11">
        <f>'Occ T5'!H52</f>
        <v>-3.0737348843074628</v>
      </c>
      <c r="P11" s="11">
        <f>'Occ T5'!G52</f>
        <v>-6.3882955538410613E-2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21.082831947408664</v>
      </c>
      <c r="O13" s="11">
        <f>'Occ T5'!H54</f>
        <v>23.988320008563164</v>
      </c>
      <c r="P13" s="11">
        <f>'Occ T5'!G54</f>
        <v>43.84484804402814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0.87128154864253204</v>
      </c>
      <c r="O18" s="11">
        <f>'Occ T5'!AN44</f>
        <v>1.9133057222536962</v>
      </c>
      <c r="P18" s="11">
        <f>'Occ T5'!AM44</f>
        <v>5.1910861928209293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1.3991166951030394</v>
      </c>
      <c r="O19" s="11">
        <f>'Occ T5'!AN45</f>
        <v>9.6169860010110781</v>
      </c>
      <c r="P19" s="11">
        <f>'Occ T5'!AM45</f>
        <v>14.503482468144625</v>
      </c>
    </row>
    <row r="20" spans="13:16" x14ac:dyDescent="0.2">
      <c r="M20" s="10" t="str">
        <f t="shared" si="0"/>
        <v>Associate professional occupations</v>
      </c>
      <c r="N20" s="11">
        <f>'Occ T5'!AO46</f>
        <v>1.7594025488096214</v>
      </c>
      <c r="O20" s="11">
        <f>'Occ T5'!AN46</f>
        <v>3.7329406820593647</v>
      </c>
      <c r="P20" s="11">
        <f>'Occ T5'!AM46</f>
        <v>5.0790178836265127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0.99026396299032982</v>
      </c>
      <c r="O21" s="11">
        <f>'Occ T5'!AN47</f>
        <v>-4.6134811505747528</v>
      </c>
      <c r="P21" s="11">
        <f>'Occ T5'!AM47</f>
        <v>-6.8711697258140241</v>
      </c>
    </row>
    <row r="22" spans="13:16" x14ac:dyDescent="0.2">
      <c r="M22" s="10" t="str">
        <f t="shared" si="0"/>
        <v>Skilled trades occupations</v>
      </c>
      <c r="N22" s="11">
        <f>'Occ T5'!AO48</f>
        <v>0.57378356789375751</v>
      </c>
      <c r="O22" s="11">
        <f>'Occ T5'!AN48</f>
        <v>0.62651625323426963</v>
      </c>
      <c r="P22" s="11">
        <f>'Occ T5'!AM48</f>
        <v>1.6018239578581639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2.2007056824378886</v>
      </c>
      <c r="O23" s="11">
        <f>'Occ T5'!AN49</f>
        <v>4.0468388641015167</v>
      </c>
      <c r="P23" s="11">
        <f>'Occ T5'!AM49</f>
        <v>6.4868026848787252</v>
      </c>
    </row>
    <row r="24" spans="13:16" x14ac:dyDescent="0.2">
      <c r="M24" s="10" t="str">
        <f t="shared" si="0"/>
        <v>Sales and customer service occupations</v>
      </c>
      <c r="N24" s="11">
        <f>'Occ T5'!AO50</f>
        <v>-0.36057244699816415</v>
      </c>
      <c r="O24" s="11">
        <f>'Occ T5'!AN50</f>
        <v>-0.14870494129069556</v>
      </c>
      <c r="P24" s="11">
        <f>'Occ T5'!AM50</f>
        <v>-1.3448566147754786</v>
      </c>
    </row>
    <row r="25" spans="13:16" x14ac:dyDescent="0.2">
      <c r="M25" s="10" t="str">
        <f t="shared" si="0"/>
        <v>Process, plant and machine operatives</v>
      </c>
      <c r="N25" s="11">
        <f>'Occ T5'!AO51</f>
        <v>0.71049013124885763</v>
      </c>
      <c r="O25" s="11">
        <f>'Occ T5'!AN51</f>
        <v>1.8130873502708489</v>
      </c>
      <c r="P25" s="11">
        <f>'Occ T5'!AM51</f>
        <v>0.61800455222719375</v>
      </c>
    </row>
    <row r="26" spans="13:16" x14ac:dyDescent="0.2">
      <c r="M26" s="10" t="str">
        <f t="shared" si="0"/>
        <v>Elementary occupations</v>
      </c>
      <c r="N26" s="11">
        <f>'Occ T5'!AO52</f>
        <v>1.9122802376661037</v>
      </c>
      <c r="O26" s="11">
        <f>'Occ T5'!AN52</f>
        <v>-3.6581314644073366</v>
      </c>
      <c r="P26" s="11">
        <f>'Occ T5'!AM52</f>
        <v>2.4187004454652072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10.056751927793961</v>
      </c>
      <c r="O28" s="11">
        <f>'Occ T5'!AN54</f>
        <v>13.329357316658019</v>
      </c>
      <c r="P28" s="11">
        <f>'Occ T5'!AM54</f>
        <v>27.682891844431879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2.7875606196029974</v>
      </c>
      <c r="O33" s="11">
        <f>'Occ T5'!X44</f>
        <v>1.899775645247141</v>
      </c>
      <c r="P33" s="11">
        <f>'Occ T5'!W44</f>
        <v>4.3657063740385524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-0.51582415617976984</v>
      </c>
      <c r="O34" s="11">
        <f>'Occ T5'!X45</f>
        <v>3.9001489575052144</v>
      </c>
      <c r="P34" s="11">
        <f>'Occ T5'!W45</f>
        <v>16.397792178324266</v>
      </c>
    </row>
    <row r="35" spans="1:16" x14ac:dyDescent="0.2">
      <c r="M35" s="10" t="str">
        <f t="shared" si="1"/>
        <v>Associate professional occupations</v>
      </c>
      <c r="N35" s="11">
        <f>'Occ T5'!Y46</f>
        <v>0.88223767632589301</v>
      </c>
      <c r="O35" s="11">
        <f>'Occ T5'!X46</f>
        <v>-9.35880633102677E-2</v>
      </c>
      <c r="P35" s="11">
        <f>'Occ T5'!W46</f>
        <v>-1.1752541147298743</v>
      </c>
    </row>
    <row r="36" spans="1:16" x14ac:dyDescent="0.2">
      <c r="M36" s="10" t="str">
        <f t="shared" si="1"/>
        <v>Administrative and secretarial occupations</v>
      </c>
      <c r="N36" s="11">
        <f>'Occ T5'!Y47</f>
        <v>0.36714012751669189</v>
      </c>
      <c r="O36" s="11">
        <f>'Occ T5'!X47</f>
        <v>-0.50986044689491195</v>
      </c>
      <c r="P36" s="11">
        <f>'Occ T5'!W47</f>
        <v>0.98794867800100761</v>
      </c>
    </row>
    <row r="37" spans="1:16" x14ac:dyDescent="0.2">
      <c r="M37" s="10" t="str">
        <f t="shared" si="1"/>
        <v>Skilled trades occupations</v>
      </c>
      <c r="N37" s="11">
        <f>'Occ T5'!Y48</f>
        <v>3.9544480383712539</v>
      </c>
      <c r="O37" s="11">
        <f>'Occ T5'!X48</f>
        <v>1.0558921973947539</v>
      </c>
      <c r="P37" s="11">
        <f>'Occ T5'!W48</f>
        <v>-5.3401073096836527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1.0696319038661046</v>
      </c>
      <c r="O38" s="11">
        <f>'Occ T5'!X49</f>
        <v>1.1738588232392804</v>
      </c>
      <c r="P38" s="11">
        <f>'Occ T5'!W49</f>
        <v>2.1169705472003084</v>
      </c>
    </row>
    <row r="39" spans="1:16" x14ac:dyDescent="0.2">
      <c r="M39" s="10" t="str">
        <f t="shared" si="1"/>
        <v>Sales and customer service occupations</v>
      </c>
      <c r="N39" s="11">
        <f>'Occ T5'!Y50</f>
        <v>-0.30773526024556075</v>
      </c>
      <c r="O39" s="11">
        <f>'Occ T5'!X50</f>
        <v>1.1073861620446053</v>
      </c>
      <c r="P39" s="11">
        <f>'Occ T5'!W50</f>
        <v>1.004046732665584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Heart of the South-West</v>
      </c>
      <c r="M40" s="10" t="str">
        <f t="shared" si="1"/>
        <v>Process, plant and machine operatives</v>
      </c>
      <c r="N40" s="11">
        <f>'Occ T5'!Y51</f>
        <v>1.0920832626210766</v>
      </c>
      <c r="O40" s="11">
        <f>'Occ T5'!X51</f>
        <v>1.5409528365795113</v>
      </c>
      <c r="P40" s="11">
        <f>'Occ T5'!W51</f>
        <v>0.2874365147837814</v>
      </c>
    </row>
    <row r="41" spans="1:16" x14ac:dyDescent="0.2">
      <c r="M41" s="10" t="str">
        <f t="shared" si="1"/>
        <v>Elementary occupations</v>
      </c>
      <c r="N41" s="11">
        <f>'Occ T5'!Y52</f>
        <v>1.6965378077359912</v>
      </c>
      <c r="O41" s="11">
        <f>'Occ T5'!X52</f>
        <v>0.58439658009984186</v>
      </c>
      <c r="P41" s="11">
        <f>'Occ T5'!W52</f>
        <v>-2.4825834010036161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11.026080019614668</v>
      </c>
      <c r="O43" s="11">
        <f>'Occ T5'!X54</f>
        <v>10.658962691905174</v>
      </c>
      <c r="P43" s="11">
        <f>'Occ T5'!W54</f>
        <v>16.161956199596261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Heart of the South-West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Heart of the South-West, Heart of the South-West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11.267938501907564</v>
      </c>
      <c r="C5" s="11">
        <f>HLOOKUP(C$3,'Qual F1'!$M$4:$BW$14,11,FALSE)</f>
        <v>14.135450019679343</v>
      </c>
      <c r="D5" s="11">
        <f>HLOOKUP(D$3,'Qual F1'!$M$4:$BW$14,11,FALSE)</f>
        <v>13.965138728634216</v>
      </c>
      <c r="E5" s="11">
        <f>HLOOKUP(E$3,'Qual F1'!$M$4:$BW$14,11,FALSE)</f>
        <v>18.314078561686991</v>
      </c>
      <c r="F5" s="11">
        <f>HLOOKUP(F$3,'Qual F1'!$M$4:$BW$14,11,FALSE)</f>
        <v>27.076334753030228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74.142245933286887</v>
      </c>
      <c r="C6" s="11">
        <f>HLOOKUP(C$3,'Qual F1'!$M$4:$BW$14,10,FALSE)</f>
        <v>93.743754983129577</v>
      </c>
      <c r="D6" s="11">
        <f>HLOOKUP(D$3,'Qual F1'!$M$4:$BW$14,10,FALSE)</f>
        <v>95.787380148386561</v>
      </c>
      <c r="E6" s="11">
        <f>HLOOKUP(E$3,'Qual F1'!$M$4:$BW$14,10,FALSE)</f>
        <v>124.49455082440016</v>
      </c>
      <c r="F6" s="11">
        <f>HLOOKUP(F$3,'Qual F1'!$M$4:$BW$14,10,FALSE)</f>
        <v>184.4417710042994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156.89892844113314</v>
      </c>
      <c r="C7" s="11">
        <f>HLOOKUP(C$3,'Qual F1'!$M$4:$BW$14,9,FALSE)</f>
        <v>157.16366360739937</v>
      </c>
      <c r="D7" s="11">
        <f>HLOOKUP(D$3,'Qual F1'!$M$4:$BW$14,9,FALSE)</f>
        <v>165.85663905054147</v>
      </c>
      <c r="E7" s="11">
        <f>HLOOKUP(E$3,'Qual F1'!$M$4:$BW$14,9,FALSE)</f>
        <v>186.32769683243461</v>
      </c>
      <c r="F7" s="11">
        <f>HLOOKUP(F$3,'Qual F1'!$M$4:$BW$14,9,FALSE)</f>
        <v>213.0722110319588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52.260653553329654</v>
      </c>
      <c r="C8" s="11">
        <f>HLOOKUP(C$3,'Qual F1'!$M$4:$BW$14,8,FALSE)</f>
        <v>46.003108623231952</v>
      </c>
      <c r="D8" s="11">
        <f>HLOOKUP(D$3,'Qual F1'!$M$4:$BW$14,8,FALSE)</f>
        <v>48.575227223896441</v>
      </c>
      <c r="E8" s="11">
        <f>HLOOKUP(E$3,'Qual F1'!$M$4:$BW$14,8,FALSE)</f>
        <v>50.848303010185234</v>
      </c>
      <c r="F8" s="11">
        <f>HLOOKUP(F$3,'Qual F1'!$M$4:$BW$14,8,FALSE)</f>
        <v>56.255420286440661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46.466599473637061</v>
      </c>
      <c r="C9" s="11">
        <f>HLOOKUP(C$3,'Qual F1'!$M$4:$BW$14,7,FALSE)</f>
        <v>45.069536590438652</v>
      </c>
      <c r="D9" s="11">
        <f>HLOOKUP(D$3,'Qual F1'!$M$4:$BW$14,7,FALSE)</f>
        <v>47.592457458419084</v>
      </c>
      <c r="E9" s="11">
        <f>HLOOKUP(E$3,'Qual F1'!$M$4:$BW$14,7,FALSE)</f>
        <v>52.457314983607418</v>
      </c>
      <c r="F9" s="11">
        <f>HLOOKUP(F$3,'Qual F1'!$M$4:$BW$14,7,FALSE)</f>
        <v>59.910910151902463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196.51046086414013</v>
      </c>
      <c r="C10" s="11">
        <f>HLOOKUP(C$3,'Qual F1'!$M$4:$BW$14,6,FALSE)</f>
        <v>202.32160337384451</v>
      </c>
      <c r="D10" s="11">
        <f>HLOOKUP(D$3,'Qual F1'!$M$4:$BW$14,6,FALSE)</f>
        <v>193.57266758222573</v>
      </c>
      <c r="E10" s="11">
        <f>HLOOKUP(E$3,'Qual F1'!$M$4:$BW$14,6,FALSE)</f>
        <v>200.76820760077666</v>
      </c>
      <c r="F10" s="11">
        <f>HLOOKUP(F$3,'Qual F1'!$M$4:$BW$14,6,FALSE)</f>
        <v>210.67786479523554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190.45219182034302</v>
      </c>
      <c r="C11" s="11">
        <f>HLOOKUP(C$3,'Qual F1'!$M$4:$BW$14,5,FALSE)</f>
        <v>175.5556799868354</v>
      </c>
      <c r="D11" s="11">
        <f>HLOOKUP(D$3,'Qual F1'!$M$4:$BW$14,5,FALSE)</f>
        <v>166.68959688458233</v>
      </c>
      <c r="E11" s="11">
        <f>HLOOKUP(E$3,'Qual F1'!$M$4:$BW$14,5,FALSE)</f>
        <v>152.94742450527551</v>
      </c>
      <c r="F11" s="11">
        <f>HLOOKUP(F$3,'Qual F1'!$M$4:$BW$14,5,FALSE)</f>
        <v>121.62228381216885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107.48445766592587</v>
      </c>
      <c r="C12" s="11">
        <f>HLOOKUP(C$3,'Qual F1'!$M$4:$BW$14,4,FALSE)</f>
        <v>120.77777692789776</v>
      </c>
      <c r="D12" s="11">
        <f>HLOOKUP(D$3,'Qual F1'!$M$4:$BW$14,4,FALSE)</f>
        <v>109.8469076067413</v>
      </c>
      <c r="E12" s="11">
        <f>HLOOKUP(E$3,'Qual F1'!$M$4:$BW$14,4,FALSE)</f>
        <v>99.564186348133347</v>
      </c>
      <c r="F12" s="11">
        <f>HLOOKUP(F$3,'Qual F1'!$M$4:$BW$14,4,FALSE)</f>
        <v>71.423084930471646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28.840523746296736</v>
      </c>
      <c r="C13" s="11">
        <f>HLOOKUP(C$3,'Qual F1'!$M$4:$BW$14,3,FALSE)</f>
        <v>25.662425887542529</v>
      </c>
      <c r="D13" s="11">
        <f>HLOOKUP(D$3,'Qual F1'!$M$4:$BW$14,3,FALSE)</f>
        <v>31.320985316571399</v>
      </c>
      <c r="E13" s="11">
        <f>HLOOKUP(E$3,'Qual F1'!$M$4:$BW$14,3,FALSE)</f>
        <v>23.315237333499574</v>
      </c>
      <c r="F13" s="11">
        <f>HLOOKUP(F$3,'Qual F1'!$M$4:$BW$14,3,FALSE)</f>
        <v>17.643119234491337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864.32400000000018</v>
      </c>
      <c r="C15" s="11">
        <f t="shared" ref="C15:F15" si="0">SUM(C5:C13)</f>
        <v>880.4329999999992</v>
      </c>
      <c r="D15" s="11">
        <f t="shared" si="0"/>
        <v>873.20699999999852</v>
      </c>
      <c r="E15" s="11">
        <f t="shared" si="0"/>
        <v>909.03699999999958</v>
      </c>
      <c r="F15" s="11">
        <f t="shared" si="0"/>
        <v>962.12299999999891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1.30367067232977</v>
      </c>
      <c r="C19" s="18">
        <f t="shared" si="1"/>
        <v>1.605511154134313</v>
      </c>
      <c r="D19" s="18">
        <f t="shared" si="1"/>
        <v>1.5992930345993837</v>
      </c>
      <c r="E19" s="18">
        <f t="shared" si="1"/>
        <v>2.0146681116045881</v>
      </c>
      <c r="F19" s="18">
        <f t="shared" si="1"/>
        <v>2.8142279888361732</v>
      </c>
      <c r="G19" s="11"/>
    </row>
    <row r="20" spans="1:7" x14ac:dyDescent="0.2">
      <c r="A20" t="str">
        <f>$A6</f>
        <v>RQF7 Other higher degree</v>
      </c>
      <c r="B20" s="18">
        <f t="shared" si="1"/>
        <v>8.578061691366532</v>
      </c>
      <c r="C20" s="18">
        <f t="shared" si="1"/>
        <v>10.647460395411084</v>
      </c>
      <c r="D20" s="18">
        <f t="shared" si="1"/>
        <v>10.969607452572726</v>
      </c>
      <c r="E20" s="18">
        <f t="shared" si="1"/>
        <v>13.69521271679813</v>
      </c>
      <c r="F20" s="18">
        <f t="shared" si="1"/>
        <v>19.170290181639938</v>
      </c>
      <c r="G20" s="11"/>
    </row>
    <row r="21" spans="1:7" x14ac:dyDescent="0.2">
      <c r="A21" t="str">
        <f>$A7</f>
        <v>RQF6 First degree</v>
      </c>
      <c r="B21" s="18">
        <f t="shared" si="1"/>
        <v>18.15279090261674</v>
      </c>
      <c r="C21" s="18">
        <f t="shared" si="1"/>
        <v>17.850723860577638</v>
      </c>
      <c r="D21" s="18">
        <f t="shared" si="1"/>
        <v>18.993965812292132</v>
      </c>
      <c r="E21" s="18">
        <f t="shared" si="1"/>
        <v>20.497262139212673</v>
      </c>
      <c r="F21" s="18">
        <f t="shared" si="1"/>
        <v>22.146046922478625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6.0464193466026215</v>
      </c>
      <c r="C22" s="18">
        <f t="shared" si="3"/>
        <v>5.2250550153426767</v>
      </c>
      <c r="D22" s="18">
        <f t="shared" si="3"/>
        <v>5.5628536216379993</v>
      </c>
      <c r="E22" s="18">
        <f t="shared" si="3"/>
        <v>5.5936450342709101</v>
      </c>
      <c r="F22" s="18">
        <f t="shared" si="3"/>
        <v>5.8470091959594273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5.3760626192998284</v>
      </c>
      <c r="C23" s="18">
        <f t="shared" si="4"/>
        <v>5.1190194586571263</v>
      </c>
      <c r="D23" s="18">
        <f t="shared" si="4"/>
        <v>5.450306451782815</v>
      </c>
      <c r="E23" s="18">
        <f t="shared" si="4"/>
        <v>5.7706468475548789</v>
      </c>
      <c r="F23" s="18">
        <f t="shared" si="4"/>
        <v>6.2269491688591305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22.735740401069513</v>
      </c>
      <c r="C24" s="18">
        <f t="shared" si="5"/>
        <v>22.979784194123198</v>
      </c>
      <c r="D24" s="18">
        <f t="shared" si="5"/>
        <v>22.168016012494867</v>
      </c>
      <c r="E24" s="18">
        <f t="shared" si="5"/>
        <v>22.085812524768162</v>
      </c>
      <c r="F24" s="18">
        <f t="shared" si="5"/>
        <v>21.897186201269044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22.034814701471088</v>
      </c>
      <c r="C25" s="18">
        <f t="shared" si="6"/>
        <v>19.939697851720183</v>
      </c>
      <c r="D25" s="18">
        <f t="shared" si="6"/>
        <v>19.089356462394669</v>
      </c>
      <c r="E25" s="18">
        <f t="shared" si="6"/>
        <v>16.825214430796059</v>
      </c>
      <c r="F25" s="18">
        <f t="shared" si="6"/>
        <v>12.641032779818067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12.435667373106133</v>
      </c>
      <c r="C26" s="18">
        <f>C12/C$15*100</f>
        <v>13.717997499854942</v>
      </c>
      <c r="D26" s="18">
        <f t="shared" si="7"/>
        <v>12.579709920642127</v>
      </c>
      <c r="E26" s="18">
        <f t="shared" si="7"/>
        <v>10.952709993997317</v>
      </c>
      <c r="F26" s="18">
        <f t="shared" si="7"/>
        <v>7.4234879459769409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3.3367722921377552</v>
      </c>
      <c r="C27" s="18">
        <f>C13/C$15*100</f>
        <v>2.914750570178827</v>
      </c>
      <c r="D27" s="18">
        <f t="shared" si="8"/>
        <v>3.586891231583285</v>
      </c>
      <c r="E27" s="18">
        <f t="shared" si="8"/>
        <v>2.5648282009972734</v>
      </c>
      <c r="F27" s="18">
        <f t="shared" si="8"/>
        <v>1.8337696151626515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5.8318268319208055</v>
      </c>
      <c r="C33" s="18">
        <f t="shared" si="9"/>
        <v>-1.2048522743034029</v>
      </c>
      <c r="D33" s="18">
        <f t="shared" si="9"/>
        <v>5.5718090829600442</v>
      </c>
      <c r="E33" s="18">
        <f t="shared" si="9"/>
        <v>3.987342661076787</v>
      </c>
      <c r="F33" s="18">
        <f>IF(F$3-D$3 &lt;&gt; 0,(EXP(LN(F5/D5)/(F$3-D$3))-1)*100,0)</f>
        <v>4.5128380938661339</v>
      </c>
    </row>
    <row r="34" spans="1:6" x14ac:dyDescent="0.2">
      <c r="A34" t="str">
        <f>$A20</f>
        <v>RQF7 Other higher degree</v>
      </c>
      <c r="B34" s="18">
        <f t="shared" si="9"/>
        <v>6.0398615379703147</v>
      </c>
      <c r="C34" s="18">
        <f t="shared" si="9"/>
        <v>2.1800120612031737</v>
      </c>
      <c r="D34" s="18">
        <f t="shared" si="9"/>
        <v>5.3824787233702764</v>
      </c>
      <c r="E34" s="18">
        <f t="shared" si="9"/>
        <v>4.0089935949211508</v>
      </c>
      <c r="F34" s="18">
        <f t="shared" ref="F34:F43" si="10">IF(F$3-D$3 &lt;&gt; 0,(EXP(LN(F6/D6)/(F$3-D$3))-1)*100,0)</f>
        <v>4.464821351009185</v>
      </c>
    </row>
    <row r="35" spans="1:6" x14ac:dyDescent="0.2">
      <c r="A35" t="str">
        <f>$A21</f>
        <v>RQF6 First degree</v>
      </c>
      <c r="B35" s="18">
        <f t="shared" si="9"/>
        <v>4.2155772820984261E-2</v>
      </c>
      <c r="C35" s="18">
        <f t="shared" si="9"/>
        <v>5.5311611116787729</v>
      </c>
      <c r="D35" s="18">
        <f t="shared" si="9"/>
        <v>2.3549642761679257</v>
      </c>
      <c r="E35" s="18">
        <f t="shared" si="9"/>
        <v>1.3502769252045299</v>
      </c>
      <c r="F35" s="18">
        <f t="shared" si="10"/>
        <v>1.6840721536656611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-3.1380772323022055</v>
      </c>
      <c r="C36" s="18">
        <f t="shared" ref="C36:E36" si="12">IF(D$3-C$3 &lt;&gt; 0,(EXP(LN(D8/C8)/(D$3-C$3))-1)*100,0)</f>
        <v>5.591184330020571</v>
      </c>
      <c r="D36" s="18">
        <f t="shared" si="12"/>
        <v>0.91885733980554551</v>
      </c>
      <c r="E36" s="18">
        <f t="shared" si="12"/>
        <v>1.0156798417485513</v>
      </c>
      <c r="F36" s="18">
        <f t="shared" si="10"/>
        <v>0.98339535745284312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-0.76027539800282984</v>
      </c>
      <c r="C37" s="18">
        <f t="shared" si="13"/>
        <v>5.5978407120246709</v>
      </c>
      <c r="D37" s="18">
        <f t="shared" si="13"/>
        <v>1.9655780056698546</v>
      </c>
      <c r="E37" s="18">
        <f t="shared" si="13"/>
        <v>1.3374533213831752</v>
      </c>
      <c r="F37" s="18">
        <f t="shared" si="10"/>
        <v>1.5463971069224369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0.73123207550200853</v>
      </c>
      <c r="C38" s="18">
        <f t="shared" si="14"/>
        <v>-4.3242716772329715</v>
      </c>
      <c r="D38" s="18">
        <f t="shared" si="14"/>
        <v>0.73263194280941413</v>
      </c>
      <c r="E38" s="18">
        <f t="shared" si="14"/>
        <v>0.48295461584655364</v>
      </c>
      <c r="F38" s="18">
        <f t="shared" si="10"/>
        <v>0.56611155411459002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-2.015534580181455</v>
      </c>
      <c r="C39" s="18">
        <f t="shared" si="15"/>
        <v>-5.0502969217047999</v>
      </c>
      <c r="D39" s="18">
        <f t="shared" si="15"/>
        <v>-1.7060620875058441</v>
      </c>
      <c r="E39" s="18">
        <f t="shared" si="15"/>
        <v>-2.2656793345183113</v>
      </c>
      <c r="F39" s="18">
        <f t="shared" si="10"/>
        <v>-2.0794951588202326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2.9580575823232813</v>
      </c>
      <c r="C40" s="18">
        <f t="shared" si="16"/>
        <v>-9.0503978456914389</v>
      </c>
      <c r="D40" s="18">
        <f t="shared" si="16"/>
        <v>-1.9465084860108561</v>
      </c>
      <c r="E40" s="18">
        <f t="shared" si="16"/>
        <v>-3.2672475254273969</v>
      </c>
      <c r="F40" s="18">
        <f t="shared" si="10"/>
        <v>-2.8289897499102712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-2.8766527885170312</v>
      </c>
      <c r="C41" s="18">
        <f t="shared" si="17"/>
        <v>22.049978649040103</v>
      </c>
      <c r="D41" s="18">
        <f t="shared" si="17"/>
        <v>-5.7327397809679548</v>
      </c>
      <c r="E41" s="18">
        <f t="shared" si="17"/>
        <v>-2.7491170870517667</v>
      </c>
      <c r="F41" s="18">
        <f t="shared" si="10"/>
        <v>-3.754005685634576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0.4627205958001035</v>
      </c>
      <c r="C43" s="18">
        <f t="shared" ref="C43" si="18">IF(D$3-C$3 &lt;&gt; 0,(EXP(LN(D15/C15)/(D$3-C$3))-1)*100,0)</f>
        <v>-0.82073252592765877</v>
      </c>
      <c r="D43" s="18">
        <f>IF(E$3-D$3 &lt;&gt; 0,(EXP(LN(E15/D15)/(E$3-D$3))-1)*100,0)</f>
        <v>0.80750600951533524</v>
      </c>
      <c r="E43" s="18">
        <f>IF(F$3-E$3 &lt;&gt; 0,(EXP(LN(F15/E15)/(F$3-E$3))-1)*100,0)</f>
        <v>0.56917873885600212</v>
      </c>
      <c r="F43" s="18">
        <f t="shared" si="10"/>
        <v>0.64855849109184405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2.8675115177717796</v>
      </c>
      <c r="C47" s="27">
        <f>D5-C5</f>
        <v>-0.17031129104512743</v>
      </c>
      <c r="D47" s="27">
        <f>E5-D5</f>
        <v>4.3489398330527749</v>
      </c>
      <c r="E47" s="27">
        <f>F5-E5</f>
        <v>8.7622561913432371</v>
      </c>
      <c r="F47" s="27">
        <f>F5-D5</f>
        <v>13.111196024396012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19.60150904984269</v>
      </c>
      <c r="C48" s="27">
        <f t="shared" si="20"/>
        <v>2.0436251652569837</v>
      </c>
      <c r="D48" s="27">
        <f t="shared" si="20"/>
        <v>28.707170676013604</v>
      </c>
      <c r="E48" s="27">
        <f t="shared" si="20"/>
        <v>59.947220179899233</v>
      </c>
      <c r="F48" s="27">
        <f t="shared" ref="F48:F57" si="21">F6-D6</f>
        <v>88.654390855912837</v>
      </c>
    </row>
    <row r="49" spans="1:6" x14ac:dyDescent="0.2">
      <c r="A49" t="str">
        <f t="shared" si="19"/>
        <v>RQF6 First degree</v>
      </c>
      <c r="B49" s="27">
        <f t="shared" ref="B49:E49" si="22">C7-B7</f>
        <v>0.2647351662662345</v>
      </c>
      <c r="C49" s="27">
        <f t="shared" si="22"/>
        <v>8.6929754431421031</v>
      </c>
      <c r="D49" s="27">
        <f t="shared" si="22"/>
        <v>20.471057781893137</v>
      </c>
      <c r="E49" s="27">
        <f t="shared" si="22"/>
        <v>26.74451419952419</v>
      </c>
      <c r="F49" s="27">
        <f t="shared" si="21"/>
        <v>47.215571981417327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-6.2575449300977013</v>
      </c>
      <c r="C50" s="27">
        <f t="shared" si="23"/>
        <v>2.5721186006644885</v>
      </c>
      <c r="D50" s="27">
        <f t="shared" si="23"/>
        <v>2.2730757862887927</v>
      </c>
      <c r="E50" s="27">
        <f t="shared" si="23"/>
        <v>5.4071172762554269</v>
      </c>
      <c r="F50" s="27">
        <f t="shared" si="21"/>
        <v>7.6801930625442196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-1.3970628831984087</v>
      </c>
      <c r="C51" s="27">
        <f t="shared" si="24"/>
        <v>2.5229208679804316</v>
      </c>
      <c r="D51" s="27">
        <f t="shared" si="24"/>
        <v>4.8648575251883344</v>
      </c>
      <c r="E51" s="27">
        <f t="shared" si="24"/>
        <v>7.4535951682950454</v>
      </c>
      <c r="F51" s="27">
        <f t="shared" si="21"/>
        <v>12.31845269348338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5.8111425097043821</v>
      </c>
      <c r="C52" s="27">
        <f t="shared" si="25"/>
        <v>-8.7489357916187771</v>
      </c>
      <c r="D52" s="27">
        <f t="shared" si="25"/>
        <v>7.1955400185509291</v>
      </c>
      <c r="E52" s="27">
        <f t="shared" si="25"/>
        <v>9.9096571944588732</v>
      </c>
      <c r="F52" s="27">
        <f t="shared" si="21"/>
        <v>17.105197213009802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-14.896511833507617</v>
      </c>
      <c r="C53" s="27">
        <f>D11-C11</f>
        <v>-8.8660831022530715</v>
      </c>
      <c r="D53" s="27">
        <f t="shared" si="26"/>
        <v>-13.742172379306822</v>
      </c>
      <c r="E53" s="27">
        <f t="shared" si="26"/>
        <v>-31.325140693106661</v>
      </c>
      <c r="F53" s="27">
        <f t="shared" si="21"/>
        <v>-45.067313072413484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13.293319261971888</v>
      </c>
      <c r="C54" s="27">
        <f t="shared" si="27"/>
        <v>-10.930869321156464</v>
      </c>
      <c r="D54" s="27">
        <f t="shared" si="27"/>
        <v>-10.28272125860795</v>
      </c>
      <c r="E54" s="27">
        <f t="shared" si="27"/>
        <v>-28.141101417661702</v>
      </c>
      <c r="F54" s="27">
        <f t="shared" si="21"/>
        <v>-38.423822676269651</v>
      </c>
    </row>
    <row r="55" spans="1:6" x14ac:dyDescent="0.2">
      <c r="A55" t="str">
        <f t="shared" si="19"/>
        <v>No Qualification</v>
      </c>
      <c r="B55" s="27">
        <f t="shared" ref="B55:E55" si="28">C13-B13</f>
        <v>-3.1780978587542066</v>
      </c>
      <c r="C55" s="27">
        <f t="shared" si="28"/>
        <v>5.6585594290288697</v>
      </c>
      <c r="D55" s="27">
        <f t="shared" si="28"/>
        <v>-8.0057479830718243</v>
      </c>
      <c r="E55" s="27">
        <f t="shared" si="28"/>
        <v>-5.6721180990082374</v>
      </c>
      <c r="F55" s="27">
        <f t="shared" si="21"/>
        <v>-13.677866082080062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16.108999999999014</v>
      </c>
      <c r="C57" s="29">
        <f t="shared" ref="C57" si="29">D15-C15</f>
        <v>-7.2260000000006812</v>
      </c>
      <c r="D57" s="29">
        <f>E15-D15</f>
        <v>35.830000000001064</v>
      </c>
      <c r="E57" s="29">
        <f>F15-E15</f>
        <v>53.085999999999331</v>
      </c>
      <c r="F57" s="29">
        <f t="shared" si="21"/>
        <v>88.916000000000395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Heart of the South-West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39.074346369979871</v>
      </c>
      <c r="N6" s="11">
        <v>47.380559412036021</v>
      </c>
      <c r="O6" s="11">
        <v>35.862043754846766</v>
      </c>
      <c r="P6" s="11">
        <v>36.754414343045326</v>
      </c>
      <c r="Q6" s="11">
        <v>35.045144018684766</v>
      </c>
      <c r="R6" s="11">
        <v>28.840523746296736</v>
      </c>
      <c r="S6" s="11">
        <v>28.156904996897794</v>
      </c>
      <c r="T6" s="11">
        <v>26.915497475522304</v>
      </c>
      <c r="U6" s="11">
        <v>29.316149120717522</v>
      </c>
      <c r="V6" s="11">
        <v>25.662425887542529</v>
      </c>
      <c r="W6" s="11">
        <v>31.320985316571399</v>
      </c>
      <c r="X6" s="11">
        <v>29.152441247001633</v>
      </c>
      <c r="Y6" s="11">
        <v>25.550332906404794</v>
      </c>
      <c r="Z6" s="11">
        <v>24.709685116287776</v>
      </c>
      <c r="AA6" s="11">
        <v>23.819732652022363</v>
      </c>
      <c r="AB6" s="11">
        <v>23.315237333499574</v>
      </c>
      <c r="AC6" s="11">
        <v>22.836481276879638</v>
      </c>
      <c r="AD6" s="11">
        <v>22.311867827148205</v>
      </c>
      <c r="AE6" s="11">
        <v>21.739741209080176</v>
      </c>
      <c r="AF6" s="11">
        <v>21.124401582786753</v>
      </c>
      <c r="AG6" s="11">
        <v>20.471838875367808</v>
      </c>
      <c r="AH6" s="11">
        <v>19.773313823917178</v>
      </c>
      <c r="AI6" s="11">
        <v>19.045593451508076</v>
      </c>
      <c r="AJ6" s="11">
        <v>18.2750090489142</v>
      </c>
      <c r="AK6" s="11">
        <v>17.522230220106724</v>
      </c>
      <c r="AL6" s="11">
        <v>17.643119234491337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129.60255124090818</v>
      </c>
      <c r="N7" s="11">
        <v>120.15658798719195</v>
      </c>
      <c r="O7" s="11">
        <v>117.40891907531339</v>
      </c>
      <c r="P7" s="11">
        <v>112.17516142228173</v>
      </c>
      <c r="Q7" s="11">
        <v>120.28595999512899</v>
      </c>
      <c r="R7" s="11">
        <v>107.48445766592587</v>
      </c>
      <c r="S7" s="11">
        <v>117.76698384195282</v>
      </c>
      <c r="T7" s="11">
        <v>107.37936185619699</v>
      </c>
      <c r="U7" s="11">
        <v>113.77607625738912</v>
      </c>
      <c r="V7" s="11">
        <v>120.77777692789776</v>
      </c>
      <c r="W7" s="11">
        <v>109.8469076067413</v>
      </c>
      <c r="X7" s="11">
        <v>99.460091690096149</v>
      </c>
      <c r="Y7" s="11">
        <v>104.32024020533029</v>
      </c>
      <c r="Z7" s="11">
        <v>103.07100192076642</v>
      </c>
      <c r="AA7" s="11">
        <v>101.5680565694111</v>
      </c>
      <c r="AB7" s="11">
        <v>99.564186348133347</v>
      </c>
      <c r="AC7" s="11">
        <v>97.41787608108028</v>
      </c>
      <c r="AD7" s="11">
        <v>95.079302967871399</v>
      </c>
      <c r="AE7" s="11">
        <v>92.573398619544705</v>
      </c>
      <c r="AF7" s="11">
        <v>89.933515554199829</v>
      </c>
      <c r="AG7" s="11">
        <v>87.212445059803215</v>
      </c>
      <c r="AH7" s="11">
        <v>84.340958000792639</v>
      </c>
      <c r="AI7" s="11">
        <v>81.334639692894328</v>
      </c>
      <c r="AJ7" s="11">
        <v>78.193289371326884</v>
      </c>
      <c r="AK7" s="11">
        <v>74.925030804875178</v>
      </c>
      <c r="AL7" s="11">
        <v>71.423084930471646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179.51691826064604</v>
      </c>
      <c r="N8" s="11">
        <v>184.7956338668198</v>
      </c>
      <c r="O8" s="11">
        <v>187.73163488211793</v>
      </c>
      <c r="P8" s="11">
        <v>184.4156782008892</v>
      </c>
      <c r="Q8" s="11">
        <v>179.89606890485368</v>
      </c>
      <c r="R8" s="11">
        <v>190.45219182034302</v>
      </c>
      <c r="S8" s="11">
        <v>171.78938183593172</v>
      </c>
      <c r="T8" s="11">
        <v>179.35960505123103</v>
      </c>
      <c r="U8" s="11">
        <v>179.72613564325511</v>
      </c>
      <c r="V8" s="11">
        <v>175.5556799868354</v>
      </c>
      <c r="W8" s="11">
        <v>166.68959688458233</v>
      </c>
      <c r="X8" s="11">
        <v>159.31218273429951</v>
      </c>
      <c r="Y8" s="11">
        <v>160.46590883235186</v>
      </c>
      <c r="Z8" s="11">
        <v>158.34973222722036</v>
      </c>
      <c r="AA8" s="11">
        <v>155.96493457085052</v>
      </c>
      <c r="AB8" s="11">
        <v>152.94742450527551</v>
      </c>
      <c r="AC8" s="11">
        <v>149.85125898923945</v>
      </c>
      <c r="AD8" s="11">
        <v>146.68912321901843</v>
      </c>
      <c r="AE8" s="11">
        <v>143.54692814470835</v>
      </c>
      <c r="AF8" s="11">
        <v>140.39985313050622</v>
      </c>
      <c r="AG8" s="11">
        <v>137.31836802111246</v>
      </c>
      <c r="AH8" s="11">
        <v>134.22602140644258</v>
      </c>
      <c r="AI8" s="11">
        <v>131.12984251213788</v>
      </c>
      <c r="AJ8" s="11">
        <v>128.03086244263139</v>
      </c>
      <c r="AK8" s="11">
        <v>124.89610748828868</v>
      </c>
      <c r="AL8" s="11">
        <v>121.62228381216885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183.76393036477987</v>
      </c>
      <c r="N9" s="11">
        <v>171.13413398720184</v>
      </c>
      <c r="O9" s="11">
        <v>174.70948221456652</v>
      </c>
      <c r="P9" s="11">
        <v>190.64531302500973</v>
      </c>
      <c r="Q9" s="11">
        <v>183.46590675058772</v>
      </c>
      <c r="R9" s="11">
        <v>196.51046086414013</v>
      </c>
      <c r="S9" s="11">
        <v>189.1017881109313</v>
      </c>
      <c r="T9" s="11">
        <v>197.79974622880198</v>
      </c>
      <c r="U9" s="11">
        <v>199.85479728559716</v>
      </c>
      <c r="V9" s="11">
        <v>202.32160337384451</v>
      </c>
      <c r="W9" s="11">
        <v>193.57266758222573</v>
      </c>
      <c r="X9" s="11">
        <v>183.62314119175457</v>
      </c>
      <c r="Y9" s="11">
        <v>195.61904773083043</v>
      </c>
      <c r="Z9" s="11">
        <v>197.77461298000622</v>
      </c>
      <c r="AA9" s="11">
        <v>199.65294642259752</v>
      </c>
      <c r="AB9" s="11">
        <v>200.76820760077666</v>
      </c>
      <c r="AC9" s="11">
        <v>201.79730661429846</v>
      </c>
      <c r="AD9" s="11">
        <v>202.75721525762845</v>
      </c>
      <c r="AE9" s="11">
        <v>203.70646473237409</v>
      </c>
      <c r="AF9" s="11">
        <v>204.65467399704772</v>
      </c>
      <c r="AG9" s="11">
        <v>205.69686444983364</v>
      </c>
      <c r="AH9" s="11">
        <v>206.71699231698923</v>
      </c>
      <c r="AI9" s="11">
        <v>207.74387132889007</v>
      </c>
      <c r="AJ9" s="11">
        <v>208.79283585426106</v>
      </c>
      <c r="AK9" s="11">
        <v>209.83100763282025</v>
      </c>
      <c r="AL9" s="11">
        <v>210.67786479523554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43.16780810149065</v>
      </c>
      <c r="N10" s="11">
        <v>42.053527045386097</v>
      </c>
      <c r="O10" s="11">
        <v>44.421734075438621</v>
      </c>
      <c r="P10" s="11">
        <v>44.054449903313085</v>
      </c>
      <c r="Q10" s="11">
        <v>46.370873583513756</v>
      </c>
      <c r="R10" s="11">
        <v>46.466599473637061</v>
      </c>
      <c r="S10" s="11">
        <v>47.878342821203461</v>
      </c>
      <c r="T10" s="11">
        <v>47.918909586577726</v>
      </c>
      <c r="U10" s="11">
        <v>46.577299626217908</v>
      </c>
      <c r="V10" s="11">
        <v>45.069536590438652</v>
      </c>
      <c r="W10" s="11">
        <v>47.592457458419084</v>
      </c>
      <c r="X10" s="11">
        <v>53.920691023397545</v>
      </c>
      <c r="Y10" s="11">
        <v>49.942345858456498</v>
      </c>
      <c r="Z10" s="11">
        <v>50.895933572763226</v>
      </c>
      <c r="AA10" s="11">
        <v>51.773351264840798</v>
      </c>
      <c r="AB10" s="11">
        <v>52.457314983607418</v>
      </c>
      <c r="AC10" s="11">
        <v>53.152533433802425</v>
      </c>
      <c r="AD10" s="11">
        <v>53.845482248298786</v>
      </c>
      <c r="AE10">
        <v>54.538041804711348</v>
      </c>
      <c r="AF10">
        <v>55.232907525315824</v>
      </c>
      <c r="AG10">
        <v>55.973054566257922</v>
      </c>
      <c r="AH10">
        <v>56.719363747383369</v>
      </c>
      <c r="AI10" s="11">
        <v>57.478681058719104</v>
      </c>
      <c r="AJ10" s="11">
        <v>58.30950405489245</v>
      </c>
      <c r="AK10" s="11">
        <v>59.162192339879347</v>
      </c>
      <c r="AL10" s="11">
        <v>59.910910151902463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51.481600648156103</v>
      </c>
      <c r="N11" s="11">
        <v>51.053495941845625</v>
      </c>
      <c r="O11" s="11">
        <v>51.362800772468383</v>
      </c>
      <c r="P11" s="11">
        <v>54.72093349151006</v>
      </c>
      <c r="Q11" s="11">
        <v>54.148576292111187</v>
      </c>
      <c r="R11" s="11">
        <v>52.260653553329654</v>
      </c>
      <c r="S11" s="11">
        <v>51.826336713827935</v>
      </c>
      <c r="T11" s="11">
        <v>51.484304550107424</v>
      </c>
      <c r="U11" s="11">
        <v>50.007545038236941</v>
      </c>
      <c r="V11" s="11">
        <v>46.003108623231952</v>
      </c>
      <c r="W11" s="11">
        <v>48.575227223896441</v>
      </c>
      <c r="X11" s="11">
        <v>53.277464478470733</v>
      </c>
      <c r="Y11" s="11">
        <v>49.448756934849683</v>
      </c>
      <c r="Z11" s="11">
        <v>49.976229978360877</v>
      </c>
      <c r="AA11" s="11">
        <v>50.502560317384201</v>
      </c>
      <c r="AB11" s="11">
        <v>50.848303010185234</v>
      </c>
      <c r="AC11" s="11">
        <v>51.201004445513128</v>
      </c>
      <c r="AD11" s="11">
        <v>51.59578603847438</v>
      </c>
      <c r="AE11">
        <v>52.058051512214782</v>
      </c>
      <c r="AF11">
        <v>52.580973887528437</v>
      </c>
      <c r="AG11">
        <v>53.152548497253484</v>
      </c>
      <c r="AH11">
        <v>53.756185898504967</v>
      </c>
      <c r="AI11" s="11">
        <v>54.42473071262836</v>
      </c>
      <c r="AJ11" s="11">
        <v>55.085508930880295</v>
      </c>
      <c r="AK11" s="11">
        <v>55.676231829068989</v>
      </c>
      <c r="AL11" s="11">
        <v>56.255420286440661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126.32194547693014</v>
      </c>
      <c r="N12" s="11">
        <v>131.32624193750163</v>
      </c>
      <c r="O12" s="11">
        <v>138.27442299654163</v>
      </c>
      <c r="P12" s="11">
        <v>147.14836666132496</v>
      </c>
      <c r="Q12" s="11">
        <v>152.62180715520006</v>
      </c>
      <c r="R12" s="11">
        <v>156.89892844113314</v>
      </c>
      <c r="S12" s="11">
        <v>159.34562795820625</v>
      </c>
      <c r="T12" s="11">
        <v>162.60851141700189</v>
      </c>
      <c r="U12" s="11">
        <v>162.11479759092188</v>
      </c>
      <c r="V12" s="11">
        <v>157.16366360739937</v>
      </c>
      <c r="W12" s="11">
        <v>165.85663905054147</v>
      </c>
      <c r="X12" s="11">
        <v>185.97075079653922</v>
      </c>
      <c r="Y12" s="11">
        <v>176.13781928144695</v>
      </c>
      <c r="Z12" s="11">
        <v>179.91943162682392</v>
      </c>
      <c r="AA12" s="11">
        <v>183.46951462433844</v>
      </c>
      <c r="AB12" s="11">
        <v>186.32769683243461</v>
      </c>
      <c r="AC12" s="11">
        <v>189.06522217942512</v>
      </c>
      <c r="AD12" s="11">
        <v>191.70678600797748</v>
      </c>
      <c r="AE12">
        <v>194.3606937642912</v>
      </c>
      <c r="AF12">
        <v>196.98779877724019</v>
      </c>
      <c r="AG12">
        <v>199.68973701660221</v>
      </c>
      <c r="AH12">
        <v>202.37532617510178</v>
      </c>
      <c r="AI12">
        <v>205.03581444278512</v>
      </c>
      <c r="AJ12">
        <v>207.6997549566959</v>
      </c>
      <c r="AK12">
        <v>210.43754136962235</v>
      </c>
      <c r="AL12">
        <v>213.0722110319588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59.491376335874101</v>
      </c>
      <c r="N13" s="11">
        <v>52.114418970177027</v>
      </c>
      <c r="O13" s="11">
        <v>56.026279879817238</v>
      </c>
      <c r="P13" s="11">
        <v>53.817640476820095</v>
      </c>
      <c r="Q13" s="11">
        <v>68.334385967508268</v>
      </c>
      <c r="R13" s="11">
        <v>74.142245933286887</v>
      </c>
      <c r="S13" s="11">
        <v>75.118865467050327</v>
      </c>
      <c r="T13" s="11">
        <v>88.613111318038946</v>
      </c>
      <c r="U13" s="11">
        <v>85.445068920484871</v>
      </c>
      <c r="V13" s="11">
        <v>93.743754983129577</v>
      </c>
      <c r="W13" s="11">
        <v>95.787380148386561</v>
      </c>
      <c r="X13" s="11">
        <v>97.098997263818433</v>
      </c>
      <c r="Y13" s="11">
        <v>106.83660878398869</v>
      </c>
      <c r="Z13" s="11">
        <v>112.86963130618433</v>
      </c>
      <c r="AA13" s="11">
        <v>118.86600736966021</v>
      </c>
      <c r="AB13" s="11">
        <v>124.49455082440016</v>
      </c>
      <c r="AC13" s="11">
        <v>130.1471363599922</v>
      </c>
      <c r="AD13" s="11">
        <v>135.83191482185728</v>
      </c>
      <c r="AE13">
        <v>141.59228988766631</v>
      </c>
      <c r="AF13">
        <v>147.42712923319903</v>
      </c>
      <c r="AG13">
        <v>153.40151435288865</v>
      </c>
      <c r="AH13">
        <v>159.45114373800399</v>
      </c>
      <c r="AI13">
        <v>165.59624528426346</v>
      </c>
      <c r="AJ13">
        <v>171.84596872247192</v>
      </c>
      <c r="AK13">
        <v>178.17476902241845</v>
      </c>
      <c r="AL13">
        <v>184.4417710042994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8.4885232012350844</v>
      </c>
      <c r="N14" s="11">
        <v>7.7804008518396444</v>
      </c>
      <c r="O14" s="11">
        <v>8.1876823488892363</v>
      </c>
      <c r="P14" s="11">
        <v>8.3350424758056985</v>
      </c>
      <c r="Q14" s="11">
        <v>10.278277332412948</v>
      </c>
      <c r="R14" s="11">
        <v>11.267938501907564</v>
      </c>
      <c r="S14" s="11">
        <v>11.153768253997894</v>
      </c>
      <c r="T14" s="11">
        <v>13.354952516521235</v>
      </c>
      <c r="U14" s="11">
        <v>12.850130517180347</v>
      </c>
      <c r="V14" s="11">
        <v>14.135450019679343</v>
      </c>
      <c r="W14" s="11">
        <v>13.965138728634216</v>
      </c>
      <c r="X14" s="11">
        <v>14.232239574621833</v>
      </c>
      <c r="Y14" s="11">
        <v>15.760939466340949</v>
      </c>
      <c r="Z14" s="11">
        <v>16.625741271588023</v>
      </c>
      <c r="AA14" s="11">
        <v>17.494896208895234</v>
      </c>
      <c r="AB14" s="11">
        <v>18.314078561686991</v>
      </c>
      <c r="AC14" s="11">
        <v>19.134180619768209</v>
      </c>
      <c r="AD14" s="11">
        <v>19.957521611725657</v>
      </c>
      <c r="AE14">
        <v>20.805390325407778</v>
      </c>
      <c r="AF14">
        <v>21.66374631217543</v>
      </c>
      <c r="AG14">
        <v>22.542629160879969</v>
      </c>
      <c r="AH14">
        <v>23.432694892865221</v>
      </c>
      <c r="AI14">
        <v>24.331581516173273</v>
      </c>
      <c r="AJ14">
        <v>25.240266617926437</v>
      </c>
      <c r="AK14">
        <v>26.160889292920782</v>
      </c>
      <c r="AL14">
        <v>27.076334753030228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Heart of the South-West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Heart of the South-West</v>
      </c>
      <c r="W1" s="203" t="str">
        <f>CONCATENATE("Shift-share Figure 1: Levels of Employment, ",C4," - ",F40,", ",Info!B5)</f>
        <v>Shift-share Figure 1: Levels of Employment, 2015 - 2035, Heart of the South-West</v>
      </c>
      <c r="AK1" s="203" t="str">
        <f>CONCATENATE("Shift-share Figure 1.1: Net Changes, ",C4,"-",F40,", ",Info!B5)</f>
        <v>Shift-share Figure 1.1: Net Changes, 2015-2035, Heart of the South-West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52.207387708499219</v>
      </c>
      <c r="C8" s="141">
        <f t="shared" ref="C8:C33" si="0">B8/B$35*100</f>
        <v>6.040256629284765</v>
      </c>
      <c r="E8" s="151">
        <v>63.148792359744895</v>
      </c>
      <c r="F8" s="141">
        <f t="shared" ref="F8:F33" si="1">E8/E$35*100</f>
        <v>7.2318238813643214</v>
      </c>
      <c r="H8" s="151">
        <f>E8-B8</f>
        <v>10.941404651245676</v>
      </c>
      <c r="I8" s="141">
        <f>IF(B8&lt;&gt;0,((E8/B8)-1)*100,0)</f>
        <v>20.957579245943482</v>
      </c>
      <c r="K8" s="207">
        <f t="shared" ref="K8:K33" si="2">(($E$35/$B$35)-1)*B8</f>
        <v>0.53655599637935247</v>
      </c>
      <c r="L8" s="141">
        <f>IF(B8&lt;&gt;0,K8/B8*100,0)</f>
        <v>1.0277395976508563</v>
      </c>
      <c r="N8" s="151">
        <f>H8-(K8+Q8)</f>
        <v>10.611493713344403</v>
      </c>
      <c r="O8" s="141">
        <f>IF(B8&lt;&gt;0,N8/B8*100,0)</f>
        <v>20.32565538922163</v>
      </c>
      <c r="Q8" s="151">
        <v>-0.20664505847807968</v>
      </c>
      <c r="R8" s="141">
        <f>IF(B8&lt;&gt;0,Q8/B8*100,0)</f>
        <v>-0.395815740929015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31.661915175279304</v>
      </c>
      <c r="C9" s="141">
        <f t="shared" si="0"/>
        <v>3.6631998157264318</v>
      </c>
      <c r="E9" s="151">
        <v>34.782207031935144</v>
      </c>
      <c r="F9" s="141">
        <f t="shared" si="1"/>
        <v>3.9832716677643645</v>
      </c>
      <c r="H9" s="151">
        <f t="shared" ref="H9:H32" si="3">E9-B9</f>
        <v>3.1202918566558395</v>
      </c>
      <c r="I9" s="141">
        <f t="shared" ref="I9:I32" si="4">IF(B9&lt;&gt;0,((E9/B9)-1)*100,0)</f>
        <v>9.8550319504742809</v>
      </c>
      <c r="K9" s="207">
        <f t="shared" si="2"/>
        <v>0.32540203963097092</v>
      </c>
      <c r="L9" s="141">
        <f t="shared" ref="L9:L32" si="5">IF(B9&lt;&gt;0,K9/B9*100,0)</f>
        <v>1.0277395976508563</v>
      </c>
      <c r="N9" s="151">
        <f t="shared" ref="N9:N31" si="6">H9-(K9+Q9)</f>
        <v>1.468203456542686</v>
      </c>
      <c r="O9" s="141">
        <f>IF(B9&lt;&gt;0,N9/B9*100,0)</f>
        <v>4.6371277555850954</v>
      </c>
      <c r="Q9" s="151">
        <v>1.3266863604821826</v>
      </c>
      <c r="R9" s="141">
        <f>IF(B9&lt;&gt;0,Q9/B9*100,0)</f>
        <v>4.1901645972383266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41.951991369247139</v>
      </c>
      <c r="C10" s="141">
        <f t="shared" si="0"/>
        <v>4.8537344062234959</v>
      </c>
      <c r="E10" s="151">
        <v>48.356024474737303</v>
      </c>
      <c r="F10" s="141">
        <f t="shared" si="1"/>
        <v>5.5377504388692884</v>
      </c>
      <c r="H10" s="151">
        <f t="shared" si="3"/>
        <v>6.4040331054901642</v>
      </c>
      <c r="I10" s="141">
        <f t="shared" si="4"/>
        <v>15.265146889271698</v>
      </c>
      <c r="K10" s="207">
        <f t="shared" si="2"/>
        <v>0.43115722730482253</v>
      </c>
      <c r="L10" s="141">
        <f t="shared" si="5"/>
        <v>1.0277395976508563</v>
      </c>
      <c r="N10" s="151">
        <f t="shared" si="6"/>
        <v>6.5661387920423238</v>
      </c>
      <c r="O10" s="141">
        <f t="shared" ref="O10:O32" si="7">IF(B10&lt;&gt;0,N10/B10*100,0)</f>
        <v>15.651554497733866</v>
      </c>
      <c r="Q10" s="151">
        <v>-0.59326291385698215</v>
      </c>
      <c r="R10" s="141">
        <f t="shared" ref="R10:R32" si="8">IF(B10&lt;&gt;0,Q10/B10*100,0)</f>
        <v>-1.4141472061130165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40.142816676859681</v>
      </c>
      <c r="C11" s="141">
        <f t="shared" si="0"/>
        <v>4.6444176809691404</v>
      </c>
      <c r="E11" s="151">
        <v>42.546179404485912</v>
      </c>
      <c r="F11" s="141">
        <f t="shared" si="1"/>
        <v>4.8724047567742756</v>
      </c>
      <c r="H11" s="151">
        <f>E11-B11</f>
        <v>2.4033627276262308</v>
      </c>
      <c r="I11" s="141">
        <f>IF(B11&lt;&gt;0,((E11/B11)-1)*100,0)</f>
        <v>5.9870306236175175</v>
      </c>
      <c r="K11" s="207">
        <f t="shared" si="2"/>
        <v>0.41256362260047852</v>
      </c>
      <c r="L11" s="141">
        <f t="shared" si="5"/>
        <v>1.0277395976508563</v>
      </c>
      <c r="N11" s="151">
        <f t="shared" si="6"/>
        <v>4.835334565992718</v>
      </c>
      <c r="O11" s="141">
        <f t="shared" si="7"/>
        <v>12.045329566472713</v>
      </c>
      <c r="Q11" s="151">
        <v>-2.844535460966966</v>
      </c>
      <c r="R11" s="141">
        <f>IF(B11&lt;&gt;0,Q11/B11*100,0)</f>
        <v>-7.0860385405060473</v>
      </c>
      <c r="T11" s="136"/>
    </row>
    <row r="12" spans="1:97" x14ac:dyDescent="0.2">
      <c r="A12" s="10" t="str">
        <f>name!$D8</f>
        <v>23 Teaching and other educational professionals</v>
      </c>
      <c r="B12" s="151">
        <v>41.818900314741214</v>
      </c>
      <c r="C12" s="141">
        <f t="shared" si="0"/>
        <v>4.8383361233450932</v>
      </c>
      <c r="E12" s="151">
        <v>45.684645759965036</v>
      </c>
      <c r="F12" s="141">
        <f t="shared" si="1"/>
        <v>5.2318231255550032</v>
      </c>
      <c r="H12" s="151">
        <f t="shared" si="3"/>
        <v>3.8657454452238227</v>
      </c>
      <c r="I12" s="141">
        <f t="shared" si="4"/>
        <v>9.2440150652673747</v>
      </c>
      <c r="K12" s="207">
        <f t="shared" si="2"/>
        <v>0.42978939783673403</v>
      </c>
      <c r="L12" s="141">
        <f t="shared" si="5"/>
        <v>1.0277395976508563</v>
      </c>
      <c r="N12" s="151">
        <f t="shared" si="6"/>
        <v>4.2155488817035849</v>
      </c>
      <c r="O12" s="141">
        <f t="shared" si="7"/>
        <v>10.08048717201107</v>
      </c>
      <c r="Q12" s="151">
        <v>-0.77959283431649651</v>
      </c>
      <c r="R12" s="141">
        <f t="shared" si="8"/>
        <v>-1.8642117043945534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45.062995237931425</v>
      </c>
      <c r="C13" s="141">
        <f t="shared" si="0"/>
        <v>5.2136693228385944</v>
      </c>
      <c r="E13" s="151">
        <v>55.303674155529635</v>
      </c>
      <c r="F13" s="141">
        <f t="shared" si="1"/>
        <v>6.333397940640614</v>
      </c>
      <c r="H13" s="151">
        <f t="shared" si="3"/>
        <v>10.24067891759821</v>
      </c>
      <c r="I13" s="141">
        <f t="shared" si="4"/>
        <v>22.725251314360474</v>
      </c>
      <c r="K13" s="207">
        <f t="shared" si="2"/>
        <v>0.46313024594774099</v>
      </c>
      <c r="L13" s="141">
        <f t="shared" si="5"/>
        <v>1.0277395976508563</v>
      </c>
      <c r="N13" s="151">
        <f>H13-(K13+Q13)</f>
        <v>10.076219127601147</v>
      </c>
      <c r="O13" s="141">
        <f>IF(B13&lt;&gt;0,N13/B13*100,0)</f>
        <v>22.360296013167737</v>
      </c>
      <c r="Q13" s="151">
        <v>-0.29867045595067898</v>
      </c>
      <c r="R13" s="141">
        <f t="shared" si="8"/>
        <v>-0.66278429645811787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12.908335639706216</v>
      </c>
      <c r="C14" s="141">
        <f t="shared" si="0"/>
        <v>1.4934602810643027</v>
      </c>
      <c r="E14" s="151">
        <v>16.365707313796896</v>
      </c>
      <c r="F14" s="141">
        <f t="shared" si="1"/>
        <v>1.8742070681747756</v>
      </c>
      <c r="H14" s="151">
        <f t="shared" si="3"/>
        <v>3.4573716740906804</v>
      </c>
      <c r="I14" s="141">
        <f t="shared" si="4"/>
        <v>26.784023677349687</v>
      </c>
      <c r="K14" s="207">
        <f t="shared" si="2"/>
        <v>0.13266407676693875</v>
      </c>
      <c r="L14" s="141">
        <f>IF(B14&lt;&gt;0,K14/B14*100,0)</f>
        <v>1.0277395976508563</v>
      </c>
      <c r="N14" s="151">
        <f t="shared" si="6"/>
        <v>3.2238678377790371</v>
      </c>
      <c r="O14" s="141">
        <f t="shared" si="7"/>
        <v>24.975085307375924</v>
      </c>
      <c r="Q14" s="151">
        <v>0.10083975954470434</v>
      </c>
      <c r="R14" s="141">
        <f t="shared" si="8"/>
        <v>0.78119877232290014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17.801714313953845</v>
      </c>
      <c r="C15" s="141">
        <f t="shared" si="0"/>
        <v>2.0596112469344665</v>
      </c>
      <c r="E15" s="151">
        <v>18.409807776090883</v>
      </c>
      <c r="F15" s="141">
        <f t="shared" si="1"/>
        <v>2.1082982358239111</v>
      </c>
      <c r="H15" s="151">
        <f t="shared" si="3"/>
        <v>0.60809346213703819</v>
      </c>
      <c r="I15" s="141">
        <f t="shared" si="4"/>
        <v>3.4159264181674143</v>
      </c>
      <c r="K15" s="207">
        <f t="shared" si="2"/>
        <v>0.18295526706518414</v>
      </c>
      <c r="L15" s="141">
        <f t="shared" si="5"/>
        <v>1.0277395976508563</v>
      </c>
      <c r="N15" s="151">
        <f t="shared" si="6"/>
        <v>1.6121992939640719</v>
      </c>
      <c r="O15" s="141">
        <f t="shared" si="7"/>
        <v>9.0564271818492905</v>
      </c>
      <c r="Q15" s="151">
        <v>-1.1870610988922179</v>
      </c>
      <c r="R15" s="141">
        <f t="shared" si="8"/>
        <v>-6.6682403613327388</v>
      </c>
      <c r="T15" s="11"/>
    </row>
    <row r="16" spans="1:97" x14ac:dyDescent="0.2">
      <c r="A16" s="10" t="str">
        <f>name!$D12</f>
        <v>33 Protective service occupations</v>
      </c>
      <c r="B16" s="151">
        <v>6.5334903578778158</v>
      </c>
      <c r="C16" s="141">
        <f t="shared" si="0"/>
        <v>0.75590754831264906</v>
      </c>
      <c r="E16" s="151">
        <v>7.08589770477389</v>
      </c>
      <c r="F16" s="141">
        <f t="shared" si="1"/>
        <v>0.81147971841429323</v>
      </c>
      <c r="H16" s="151">
        <f t="shared" si="3"/>
        <v>0.55240734689607418</v>
      </c>
      <c r="I16" s="141">
        <f t="shared" si="4"/>
        <v>8.4550112824457457</v>
      </c>
      <c r="K16" s="207">
        <f t="shared" si="2"/>
        <v>6.7147267516610959E-2</v>
      </c>
      <c r="L16" s="141">
        <f t="shared" si="5"/>
        <v>1.0277395976508563</v>
      </c>
      <c r="N16" s="151">
        <f t="shared" si="6"/>
        <v>0.41831195544782518</v>
      </c>
      <c r="O16" s="141">
        <f t="shared" si="7"/>
        <v>6.4025801299827698</v>
      </c>
      <c r="Q16" s="151">
        <v>6.6948123931638043E-2</v>
      </c>
      <c r="R16" s="141">
        <f t="shared" si="8"/>
        <v>1.0246915548121187</v>
      </c>
      <c r="T16" s="11"/>
    </row>
    <row r="17" spans="1:20" x14ac:dyDescent="0.2">
      <c r="A17" s="10" t="str">
        <f>name!$D13</f>
        <v>34 Culture, media and sports occupations</v>
      </c>
      <c r="B17" s="151">
        <v>17.383092485078119</v>
      </c>
      <c r="C17" s="141">
        <f t="shared" si="0"/>
        <v>2.0111778089094057</v>
      </c>
      <c r="E17" s="151">
        <v>17.882497404397238</v>
      </c>
      <c r="F17" s="141">
        <f t="shared" si="1"/>
        <v>2.0479104501449545</v>
      </c>
      <c r="H17" s="151">
        <f t="shared" si="3"/>
        <v>0.49940491931911879</v>
      </c>
      <c r="I17" s="141">
        <f t="shared" si="4"/>
        <v>2.8729348345112538</v>
      </c>
      <c r="K17" s="207">
        <f t="shared" si="2"/>
        <v>0.17865292476541811</v>
      </c>
      <c r="L17" s="141">
        <f t="shared" si="5"/>
        <v>1.0277395976508563</v>
      </c>
      <c r="N17" s="151">
        <f t="shared" si="6"/>
        <v>0.97464791798102457</v>
      </c>
      <c r="O17" s="141">
        <f t="shared" si="7"/>
        <v>5.6068729935002963</v>
      </c>
      <c r="Q17" s="151">
        <v>-0.65389592342732394</v>
      </c>
      <c r="R17" s="141">
        <f t="shared" si="8"/>
        <v>-3.7616777566398905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45.543533774368278</v>
      </c>
      <c r="C18" s="141">
        <f t="shared" si="0"/>
        <v>5.2692663601112901</v>
      </c>
      <c r="E18" s="151">
        <v>50.105699020373947</v>
      </c>
      <c r="F18" s="141">
        <f t="shared" si="1"/>
        <v>5.7381238378040944</v>
      </c>
      <c r="H18" s="151">
        <f t="shared" si="3"/>
        <v>4.5621652460056694</v>
      </c>
      <c r="I18" s="141">
        <f t="shared" si="4"/>
        <v>10.017152530604111</v>
      </c>
      <c r="K18" s="207">
        <f t="shared" si="2"/>
        <v>0.4680689307686744</v>
      </c>
      <c r="L18" s="141">
        <f t="shared" si="5"/>
        <v>1.0277395976508563</v>
      </c>
      <c r="N18" s="151">
        <f t="shared" si="6"/>
        <v>3.9676410178324533</v>
      </c>
      <c r="O18" s="141">
        <f t="shared" si="7"/>
        <v>8.7117548618184433</v>
      </c>
      <c r="Q18" s="151">
        <v>0.12645529740454192</v>
      </c>
      <c r="R18" s="141">
        <f t="shared" si="8"/>
        <v>0.2776580711348105</v>
      </c>
      <c r="T18" s="11"/>
    </row>
    <row r="19" spans="1:20" x14ac:dyDescent="0.2">
      <c r="A19" s="10" t="str">
        <f>name!$D15</f>
        <v>41 Administrative occupations</v>
      </c>
      <c r="B19" s="151">
        <v>68.346542271444548</v>
      </c>
      <c r="C19" s="141">
        <f t="shared" si="0"/>
        <v>7.9075141117734322</v>
      </c>
      <c r="E19" s="151">
        <v>69.645846608241087</v>
      </c>
      <c r="F19" s="141">
        <f t="shared" si="1"/>
        <v>7.9758690216914365</v>
      </c>
      <c r="H19" s="151">
        <f t="shared" si="3"/>
        <v>1.2993043367965385</v>
      </c>
      <c r="I19" s="141">
        <f t="shared" si="4"/>
        <v>1.9010535041205534</v>
      </c>
      <c r="K19" s="207">
        <f t="shared" si="2"/>
        <v>0.70242447854881662</v>
      </c>
      <c r="L19" s="141">
        <f t="shared" si="5"/>
        <v>1.0277395976508563</v>
      </c>
      <c r="N19" s="151">
        <f t="shared" si="6"/>
        <v>3.6380480088600731E-2</v>
      </c>
      <c r="O19" s="141">
        <f t="shared" si="7"/>
        <v>5.3229437627016041E-2</v>
      </c>
      <c r="Q19" s="151">
        <v>0.56049937815912121</v>
      </c>
      <c r="R19" s="141">
        <f t="shared" si="8"/>
        <v>0.82008446884269082</v>
      </c>
      <c r="T19" s="11"/>
    </row>
    <row r="20" spans="1:20" x14ac:dyDescent="0.2">
      <c r="A20" s="10" t="str">
        <f>name!$D16</f>
        <v>42 Secretarial and related occupations</v>
      </c>
      <c r="B20" s="151">
        <v>18.171806994589875</v>
      </c>
      <c r="C20" s="141">
        <f t="shared" si="0"/>
        <v>2.1024299909050184</v>
      </c>
      <c r="E20" s="151">
        <v>15.833492708857204</v>
      </c>
      <c r="F20" s="141">
        <f t="shared" si="1"/>
        <v>1.8132576478266</v>
      </c>
      <c r="H20" s="151">
        <f t="shared" si="3"/>
        <v>-2.3383142857326717</v>
      </c>
      <c r="I20" s="141">
        <f t="shared" si="4"/>
        <v>-12.867813786646732</v>
      </c>
      <c r="K20" s="207">
        <f t="shared" si="2"/>
        <v>0.18675885609208814</v>
      </c>
      <c r="L20" s="141">
        <f t="shared" si="5"/>
        <v>1.0277395976508563</v>
      </c>
      <c r="N20" s="151">
        <f t="shared" si="6"/>
        <v>-2.462063042323765</v>
      </c>
      <c r="O20" s="141">
        <f t="shared" si="7"/>
        <v>-13.54880691313072</v>
      </c>
      <c r="Q20" s="151">
        <v>-6.3010099500994662E-2</v>
      </c>
      <c r="R20" s="141">
        <f t="shared" si="8"/>
        <v>-0.34674647116686896</v>
      </c>
      <c r="T20" s="11"/>
    </row>
    <row r="21" spans="1:20" x14ac:dyDescent="0.2">
      <c r="A21" s="10" t="str">
        <f>name!$D17</f>
        <v>51 Skilled agricultural and related trades</v>
      </c>
      <c r="B21" s="151">
        <v>14.349633663297926</v>
      </c>
      <c r="C21" s="141">
        <f t="shared" si="0"/>
        <v>1.6602146490549765</v>
      </c>
      <c r="E21" s="151">
        <v>14.460619382396185</v>
      </c>
      <c r="F21" s="141">
        <f t="shared" si="1"/>
        <v>1.6560356687928748</v>
      </c>
      <c r="H21" s="151">
        <f t="shared" si="3"/>
        <v>0.11098571909825949</v>
      </c>
      <c r="I21" s="141">
        <f t="shared" si="4"/>
        <v>0.77343939017848751</v>
      </c>
      <c r="K21" s="207">
        <f t="shared" si="2"/>
        <v>0.14747686727554993</v>
      </c>
      <c r="L21" s="141">
        <f t="shared" si="5"/>
        <v>1.0277395976508563</v>
      </c>
      <c r="N21" s="151">
        <f t="shared" si="6"/>
        <v>-1.0142841117856527</v>
      </c>
      <c r="O21" s="141">
        <f t="shared" si="7"/>
        <v>-7.0683624096961326</v>
      </c>
      <c r="Q21" s="151">
        <v>0.97779296360836221</v>
      </c>
      <c r="R21" s="141">
        <f t="shared" si="8"/>
        <v>6.8140622022237709</v>
      </c>
      <c r="T21" s="11"/>
    </row>
    <row r="22" spans="1:20" x14ac:dyDescent="0.2">
      <c r="A22" s="10" t="str">
        <f>name!$D18</f>
        <v>52 Skilled metal, electrical and electronic trades</v>
      </c>
      <c r="B22" s="151">
        <v>36.969886230739256</v>
      </c>
      <c r="C22" s="141">
        <f t="shared" si="0"/>
        <v>4.2773180231879806</v>
      </c>
      <c r="E22" s="151">
        <v>31.791317362505644</v>
      </c>
      <c r="F22" s="141">
        <f t="shared" si="1"/>
        <v>3.6407538375786808</v>
      </c>
      <c r="H22" s="151">
        <f t="shared" si="3"/>
        <v>-5.1785688682336115</v>
      </c>
      <c r="I22" s="141">
        <f t="shared" si="4"/>
        <v>-14.007532606166906</v>
      </c>
      <c r="K22" s="207">
        <f t="shared" si="2"/>
        <v>0.37995415999977894</v>
      </c>
      <c r="L22" s="141">
        <f t="shared" si="5"/>
        <v>1.0277395976508563</v>
      </c>
      <c r="N22" s="151">
        <f t="shared" si="6"/>
        <v>-6.1526208187951408</v>
      </c>
      <c r="O22" s="141">
        <f t="shared" si="7"/>
        <v>-16.642249804056569</v>
      </c>
      <c r="Q22" s="151">
        <v>0.59409779056175049</v>
      </c>
      <c r="R22" s="141">
        <f t="shared" si="8"/>
        <v>1.6069776002388059</v>
      </c>
      <c r="T22" s="11"/>
    </row>
    <row r="23" spans="1:20" x14ac:dyDescent="0.2">
      <c r="A23" s="10" t="str">
        <f>name!$D19</f>
        <v>53 Skilled construction and building trades</v>
      </c>
      <c r="B23" s="151">
        <v>35.820672670473208</v>
      </c>
      <c r="C23" s="141">
        <f t="shared" si="0"/>
        <v>4.1443570548166235</v>
      </c>
      <c r="E23" s="151">
        <v>27.946461669661876</v>
      </c>
      <c r="F23" s="141">
        <f t="shared" si="1"/>
        <v>3.2004394913991643</v>
      </c>
      <c r="H23" s="151">
        <f t="shared" si="3"/>
        <v>-7.8742110008113322</v>
      </c>
      <c r="I23" s="141">
        <f t="shared" si="4"/>
        <v>-21.982309135422806</v>
      </c>
      <c r="K23" s="207">
        <f t="shared" si="2"/>
        <v>0.3681432371793516</v>
      </c>
      <c r="L23" s="141">
        <f t="shared" si="5"/>
        <v>1.0277395976508563</v>
      </c>
      <c r="N23" s="151">
        <f t="shared" si="6"/>
        <v>-9.2267309120208552</v>
      </c>
      <c r="O23" s="141">
        <f t="shared" si="7"/>
        <v>-25.758117377919596</v>
      </c>
      <c r="Q23" s="151">
        <v>0.98437667403017204</v>
      </c>
      <c r="R23" s="141">
        <f t="shared" si="8"/>
        <v>2.748068644845937</v>
      </c>
      <c r="T23" s="11"/>
    </row>
    <row r="24" spans="1:20" x14ac:dyDescent="0.2">
      <c r="A24" s="10" t="str">
        <f>name!$D20</f>
        <v>54 Textiles, printing and other skilled trades</v>
      </c>
      <c r="B24" s="151">
        <v>18.704195200279834</v>
      </c>
      <c r="C24" s="141">
        <f t="shared" si="0"/>
        <v>2.1640258977281492</v>
      </c>
      <c r="E24" s="151">
        <v>17.151500337247501</v>
      </c>
      <c r="F24" s="141">
        <f t="shared" si="1"/>
        <v>1.9641963861086222</v>
      </c>
      <c r="H24" s="151">
        <f t="shared" si="3"/>
        <v>-1.5526948630323325</v>
      </c>
      <c r="I24" s="141">
        <f t="shared" si="4"/>
        <v>-8.3013187491173248</v>
      </c>
      <c r="K24" s="207">
        <f t="shared" si="2"/>
        <v>0.19223042049518674</v>
      </c>
      <c r="L24" s="141">
        <f t="shared" si="5"/>
        <v>1.0277395976508563</v>
      </c>
      <c r="N24" s="151">
        <f t="shared" si="6"/>
        <v>-2.8208140521420564</v>
      </c>
      <c r="O24" s="141">
        <f t="shared" si="7"/>
        <v>-15.081183776887947</v>
      </c>
      <c r="Q24" s="151">
        <v>1.0758887686145371</v>
      </c>
      <c r="R24" s="141">
        <f t="shared" si="8"/>
        <v>5.7521254301197668</v>
      </c>
      <c r="T24" s="11"/>
    </row>
    <row r="25" spans="1:20" x14ac:dyDescent="0.2">
      <c r="A25" s="10" t="str">
        <f>name!$D21</f>
        <v>61 Caring personal service occupations</v>
      </c>
      <c r="B25" s="151">
        <v>73.094302766860139</v>
      </c>
      <c r="C25" s="141">
        <f t="shared" si="0"/>
        <v>8.4568174396245137</v>
      </c>
      <c r="E25" s="151">
        <v>66.632317460451901</v>
      </c>
      <c r="F25" s="141">
        <f t="shared" si="1"/>
        <v>7.6307585097751121</v>
      </c>
      <c r="H25" s="151">
        <f t="shared" si="3"/>
        <v>-6.4619853064082378</v>
      </c>
      <c r="I25" s="141">
        <f t="shared" si="4"/>
        <v>-8.8406141953624395</v>
      </c>
      <c r="K25" s="207">
        <f t="shared" si="2"/>
        <v>0.75121909316182711</v>
      </c>
      <c r="L25" s="141">
        <f t="shared" si="5"/>
        <v>1.0277395976508563</v>
      </c>
      <c r="N25" s="151">
        <f t="shared" si="6"/>
        <v>-2.717319139026491</v>
      </c>
      <c r="O25" s="141">
        <f t="shared" si="7"/>
        <v>-3.717552580935874</v>
      </c>
      <c r="Q25" s="151">
        <v>-4.4958852605435737</v>
      </c>
      <c r="R25" s="141">
        <f t="shared" si="8"/>
        <v>-6.1508012120774218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19.033806135778825</v>
      </c>
      <c r="C26" s="141">
        <f t="shared" si="0"/>
        <v>2.2021610108916145</v>
      </c>
      <c r="E26" s="151">
        <v>18.546594076828271</v>
      </c>
      <c r="F26" s="141">
        <f t="shared" si="1"/>
        <v>2.1239630553612474</v>
      </c>
      <c r="H26" s="151">
        <f t="shared" si="3"/>
        <v>-0.48721205895055419</v>
      </c>
      <c r="I26" s="141">
        <f t="shared" si="4"/>
        <v>-2.5597195614739165</v>
      </c>
      <c r="K26" s="207">
        <f t="shared" si="2"/>
        <v>0.19561796259749731</v>
      </c>
      <c r="L26" s="141">
        <f t="shared" si="5"/>
        <v>1.0277395976508563</v>
      </c>
      <c r="N26" s="151">
        <f t="shared" si="6"/>
        <v>-0.99193996757314185</v>
      </c>
      <c r="O26" s="141">
        <f t="shared" si="7"/>
        <v>-5.2114640681799385</v>
      </c>
      <c r="Q26" s="151">
        <v>0.30910994602509034</v>
      </c>
      <c r="R26" s="141">
        <f t="shared" si="8"/>
        <v>1.62400490905516</v>
      </c>
      <c r="T26" s="11"/>
    </row>
    <row r="27" spans="1:20" x14ac:dyDescent="0.2">
      <c r="A27" s="10" t="str">
        <f>name!$D23</f>
        <v>63 Community and civil enforcement occupations</v>
      </c>
      <c r="B27" s="151">
        <v>0.74272515551429152</v>
      </c>
      <c r="C27" s="141">
        <f t="shared" si="0"/>
        <v>8.593133541522531E-2</v>
      </c>
      <c r="E27" s="151">
        <v>0.81159933505805426</v>
      </c>
      <c r="F27" s="141">
        <f t="shared" si="1"/>
        <v>9.2944666620635774E-2</v>
      </c>
      <c r="H27" s="151">
        <f t="shared" si="3"/>
        <v>6.8874179543762737E-2</v>
      </c>
      <c r="I27" s="141">
        <f t="shared" si="4"/>
        <v>9.2731717826457061</v>
      </c>
      <c r="K27" s="207">
        <f t="shared" si="2"/>
        <v>7.6332805249342767E-3</v>
      </c>
      <c r="L27" s="141">
        <f t="shared" si="5"/>
        <v>1.0277395976508563</v>
      </c>
      <c r="N27" s="151">
        <f t="shared" si="6"/>
        <v>4.7758258486955127E-2</v>
      </c>
      <c r="O27" s="141">
        <f t="shared" si="7"/>
        <v>6.4301388114268816</v>
      </c>
      <c r="Q27" s="151">
        <v>1.3482640531873336E-2</v>
      </c>
      <c r="R27" s="141">
        <f t="shared" si="8"/>
        <v>1.8152933735679702</v>
      </c>
      <c r="T27" s="172"/>
    </row>
    <row r="28" spans="1:20" x14ac:dyDescent="0.2">
      <c r="A28" s="10" t="str">
        <f>name!$D24</f>
        <v>71 Sales occupations</v>
      </c>
      <c r="B28" s="151">
        <v>66.273755627780503</v>
      </c>
      <c r="C28" s="141">
        <f t="shared" si="0"/>
        <v>7.6676981812122014</v>
      </c>
      <c r="E28" s="151">
        <v>62.672540808568932</v>
      </c>
      <c r="F28" s="141">
        <f t="shared" si="1"/>
        <v>7.1772833713620017</v>
      </c>
      <c r="H28" s="151">
        <f t="shared" si="3"/>
        <v>-3.6012148192115703</v>
      </c>
      <c r="I28" s="141">
        <f t="shared" si="4"/>
        <v>-5.4338475088652078</v>
      </c>
      <c r="K28" s="207">
        <f t="shared" si="2"/>
        <v>0.68112162943706311</v>
      </c>
      <c r="L28" s="141">
        <f t="shared" si="5"/>
        <v>1.0277395976508563</v>
      </c>
      <c r="N28" s="151">
        <f>H28-(K28+Q28)</f>
        <v>-5.2213542041078984</v>
      </c>
      <c r="O28" s="141">
        <f t="shared" si="7"/>
        <v>-7.8784643402934327</v>
      </c>
      <c r="Q28" s="151">
        <v>0.93901775545926502</v>
      </c>
      <c r="R28" s="141">
        <f t="shared" si="8"/>
        <v>1.4168772337773619</v>
      </c>
      <c r="T28" s="11"/>
    </row>
    <row r="29" spans="1:20" x14ac:dyDescent="0.2">
      <c r="A29" s="10" t="str">
        <f>name!$D25</f>
        <v>72 Customer service occupations</v>
      </c>
      <c r="B29" s="151">
        <v>11.882564762492027</v>
      </c>
      <c r="C29" s="141">
        <f t="shared" si="0"/>
        <v>1.3747813045214567</v>
      </c>
      <c r="E29" s="151">
        <v>13.791879056660289</v>
      </c>
      <c r="F29" s="141">
        <f t="shared" si="1"/>
        <v>1.5794512706220061</v>
      </c>
      <c r="H29" s="151">
        <f t="shared" si="3"/>
        <v>1.9093142941682615</v>
      </c>
      <c r="I29" s="141">
        <f t="shared" si="4"/>
        <v>16.068200193573666</v>
      </c>
      <c r="K29" s="207">
        <f t="shared" si="2"/>
        <v>0.12212182328063799</v>
      </c>
      <c r="L29" s="141">
        <f t="shared" si="5"/>
        <v>1.0277395976508563</v>
      </c>
      <c r="N29" s="151">
        <f t="shared" si="6"/>
        <v>1.2879333540522304</v>
      </c>
      <c r="O29" s="141">
        <f t="shared" si="7"/>
        <v>10.838849859397891</v>
      </c>
      <c r="Q29" s="151">
        <v>0.49925911683539292</v>
      </c>
      <c r="R29" s="141">
        <f t="shared" si="8"/>
        <v>4.2016107365249287</v>
      </c>
      <c r="T29" s="11"/>
    </row>
    <row r="30" spans="1:20" x14ac:dyDescent="0.2">
      <c r="A30" s="10" t="str">
        <f>name!$D26</f>
        <v>81 Process, plant and machine operatives</v>
      </c>
      <c r="B30" s="151">
        <v>23.674355007504847</v>
      </c>
      <c r="C30" s="141">
        <f t="shared" si="0"/>
        <v>2.7390602375388005</v>
      </c>
      <c r="E30" s="151">
        <v>19.749578657411057</v>
      </c>
      <c r="F30" s="141">
        <f t="shared" si="1"/>
        <v>2.2617293101648377</v>
      </c>
      <c r="H30" s="151">
        <f t="shared" si="3"/>
        <v>-3.92477635009379</v>
      </c>
      <c r="I30" s="141">
        <f t="shared" si="4"/>
        <v>-16.578176464996087</v>
      </c>
      <c r="K30" s="207">
        <f t="shared" si="2"/>
        <v>0.24331072090056566</v>
      </c>
      <c r="L30" s="141">
        <f t="shared" si="5"/>
        <v>1.0277395976508563</v>
      </c>
      <c r="N30" s="151">
        <f t="shared" si="6"/>
        <v>-4.9338530020277309</v>
      </c>
      <c r="O30" s="141">
        <f t="shared" si="7"/>
        <v>-20.840495973232148</v>
      </c>
      <c r="Q30" s="151">
        <v>0.7657659310333752</v>
      </c>
      <c r="R30" s="141">
        <f t="shared" si="8"/>
        <v>3.2345799105852091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26.41848974892541</v>
      </c>
      <c r="C31" s="141">
        <f t="shared" si="0"/>
        <v>3.0565493667797523</v>
      </c>
      <c r="E31" s="151">
        <v>25.020632890330642</v>
      </c>
      <c r="F31" s="141">
        <f t="shared" si="1"/>
        <v>2.8653724592600223</v>
      </c>
      <c r="H31" s="151">
        <f t="shared" si="3"/>
        <v>-1.3978568585947677</v>
      </c>
      <c r="I31" s="141">
        <f t="shared" si="4"/>
        <v>-5.2912065446573342</v>
      </c>
      <c r="K31" s="207">
        <f t="shared" si="2"/>
        <v>0.27151328025103871</v>
      </c>
      <c r="L31" s="141">
        <f t="shared" si="5"/>
        <v>1.0277395976508563</v>
      </c>
      <c r="N31" s="151">
        <f t="shared" si="6"/>
        <v>-1.4175103436418128</v>
      </c>
      <c r="O31" s="141">
        <f t="shared" si="7"/>
        <v>-5.3655994612616755</v>
      </c>
      <c r="Q31" s="151">
        <v>-0.25185979520399371</v>
      </c>
      <c r="R31" s="141">
        <f t="shared" si="8"/>
        <v>-0.95334668104651321</v>
      </c>
      <c r="T31" s="11"/>
    </row>
    <row r="32" spans="1:20" x14ac:dyDescent="0.2">
      <c r="A32" s="10" t="str">
        <f>name!$D28</f>
        <v>91 Elementary trades and related occupations</v>
      </c>
      <c r="B32" s="151">
        <v>16.556001497901725</v>
      </c>
      <c r="C32" s="141">
        <f t="shared" si="0"/>
        <v>1.9154855699832167</v>
      </c>
      <c r="E32" s="151">
        <v>12.865481012456629</v>
      </c>
      <c r="F32" s="141">
        <f t="shared" si="1"/>
        <v>1.4733598118724014</v>
      </c>
      <c r="H32" s="151">
        <f t="shared" si="3"/>
        <v>-3.6905204854450968</v>
      </c>
      <c r="I32" s="141">
        <f t="shared" si="4"/>
        <v>-22.291134039295812</v>
      </c>
      <c r="K32" s="207">
        <f t="shared" si="2"/>
        <v>0.17015258318160495</v>
      </c>
      <c r="L32" s="141">
        <f t="shared" si="5"/>
        <v>1.0277395976508563</v>
      </c>
      <c r="N32" s="151">
        <f>H32-(K32+Q32)</f>
        <v>-4.3280269284372581</v>
      </c>
      <c r="O32" s="141">
        <f t="shared" si="7"/>
        <v>-26.141740377263094</v>
      </c>
      <c r="Q32" s="151">
        <v>0.4673538598105566</v>
      </c>
      <c r="R32" s="141">
        <f t="shared" si="8"/>
        <v>2.8228667403164232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81.269089212874732</v>
      </c>
      <c r="C33" s="141">
        <f t="shared" si="0"/>
        <v>9.4026186028474026</v>
      </c>
      <c r="E33" s="151">
        <v>76.616006227493415</v>
      </c>
      <c r="F33" s="141">
        <f t="shared" si="1"/>
        <v>8.77409437023449</v>
      </c>
      <c r="H33" s="151">
        <f t="shared" ref="H33" si="9">E33-B33</f>
        <v>-4.6530829853813174</v>
      </c>
      <c r="I33" s="141">
        <f>IF(B33&lt;&gt;0,((E33/B33)-1)*100,0)</f>
        <v>-5.7255261876912655</v>
      </c>
      <c r="K33" s="207">
        <f t="shared" si="2"/>
        <v>0.8352346104909143</v>
      </c>
      <c r="L33" s="141">
        <f t="shared" ref="L33" si="10">IF(B33&lt;&gt;0,K33/B33*100,0)</f>
        <v>1.0277395976508563</v>
      </c>
      <c r="N33" s="151">
        <f>H33-(K33+Q33)</f>
        <v>-8.0551621309751109</v>
      </c>
      <c r="O33" s="141">
        <f t="shared" ref="O33" si="11">IF(B33&lt;&gt;0,N33/B33*100,0)</f>
        <v>-9.9117169996523167</v>
      </c>
      <c r="Q33" s="151">
        <v>2.5668445351028795</v>
      </c>
      <c r="R33" s="141">
        <f t="shared" ref="R33" si="12">IF(B33&lt;&gt;0,Q33/B33*100,0)</f>
        <v>3.158451214310197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864.32399999999939</v>
      </c>
      <c r="C35" s="147">
        <f>B35/B$35*100</f>
        <v>100</v>
      </c>
      <c r="D35" s="145"/>
      <c r="E35" s="152">
        <f>SUM(E8:E33)</f>
        <v>873.2069999999992</v>
      </c>
      <c r="F35" s="147">
        <f t="shared" ref="F35" si="13">E35/E$35*100</f>
        <v>100</v>
      </c>
      <c r="G35" s="145"/>
      <c r="H35" s="152">
        <f>E35-B35</f>
        <v>8.8829999999998108</v>
      </c>
      <c r="I35" s="147">
        <f>IF(B35&lt;&gt;0,((E35/B35)-1)*100,0)</f>
        <v>1.0277395976508563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Heart of the South-West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63.148792359744895</v>
      </c>
      <c r="C44" s="141">
        <f t="shared" ref="C44:C68" si="15">B44/B$71*100</f>
        <v>7.2318238813643214</v>
      </c>
      <c r="E44" s="151">
        <v>65.508398399645785</v>
      </c>
      <c r="F44" s="141">
        <f t="shared" ref="F44:F68" si="16">E44/E$71*100</f>
        <v>6.8087342678270639</v>
      </c>
      <c r="H44" s="151">
        <f>E44-B44</f>
        <v>2.3596060399008891</v>
      </c>
      <c r="I44" s="141">
        <f>IF(B44&gt;0,((E44/B44)-1)*100,0)</f>
        <v>3.7365814162505728</v>
      </c>
      <c r="K44" s="151">
        <f>(($E$71/$B$71)-1)*B44</f>
        <v>6.4302485223539625</v>
      </c>
      <c r="L44" s="141">
        <f>IF(B44&gt;0,K44/B44*100,0)</f>
        <v>10.182694366856992</v>
      </c>
      <c r="N44" s="151">
        <f>H44-(K44+Q44)</f>
        <v>-2.3830548713221056</v>
      </c>
      <c r="O44" s="141">
        <f>IF(B44&gt;0,N44/B44*100,0)</f>
        <v>-3.7737140842636574</v>
      </c>
      <c r="Q44" s="151">
        <v>-1.687587611130968</v>
      </c>
      <c r="R44" s="141">
        <f>IF(B44&gt;0,Q44/B44*100,0)</f>
        <v>-2.6723988663427631</v>
      </c>
      <c r="T44" s="151"/>
    </row>
    <row r="45" spans="1:20" x14ac:dyDescent="0.2">
      <c r="A45" s="135" t="str">
        <f t="shared" si="14"/>
        <v>12 Other managers and proprietors</v>
      </c>
      <c r="B45" s="151">
        <v>34.782207031935144</v>
      </c>
      <c r="C45" s="141">
        <f t="shared" si="15"/>
        <v>3.9832716677643645</v>
      </c>
      <c r="E45" s="151">
        <v>49.451317094640238</v>
      </c>
      <c r="F45" s="141">
        <f t="shared" si="16"/>
        <v>5.1398123830986515</v>
      </c>
      <c r="H45" s="151">
        <f t="shared" ref="H45:H71" si="17">E45-B45</f>
        <v>14.669110062705094</v>
      </c>
      <c r="I45" s="141">
        <f t="shared" ref="I45:I71" si="18">IF(B45&gt;0,((E45/B45)-1)*100,0)</f>
        <v>42.174178450598923</v>
      </c>
      <c r="K45" s="151">
        <f t="shared" ref="K45:K68" si="19">(($E$71/$B$71)-1)*B45</f>
        <v>3.5417658361093967</v>
      </c>
      <c r="L45" s="141">
        <f t="shared" ref="L45:L68" si="20">IF(B45&gt;0,K45/B45*100,0)</f>
        <v>10.182694366856992</v>
      </c>
      <c r="N45" s="151">
        <f t="shared" ref="N45:N68" si="21">H45-(K45+Q45)</f>
        <v>10.566269525692313</v>
      </c>
      <c r="O45" s="141">
        <f t="shared" ref="O45:O68" si="22">IF(B45&gt;0,N45/B45*100,0)</f>
        <v>30.378375690740196</v>
      </c>
      <c r="Q45" s="151">
        <v>0.56107470090338585</v>
      </c>
      <c r="R45" s="141">
        <f>IF(B45&gt;0,Q45/B45*100,0)</f>
        <v>1.613108393001736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48.356024474737303</v>
      </c>
      <c r="C46" s="141">
        <f t="shared" si="15"/>
        <v>5.5377504388692884</v>
      </c>
      <c r="E46" s="151">
        <v>58.169087729820262</v>
      </c>
      <c r="F46" s="141">
        <f t="shared" si="16"/>
        <v>6.0459096944798389</v>
      </c>
      <c r="H46" s="151">
        <f t="shared" si="17"/>
        <v>9.8130632550829588</v>
      </c>
      <c r="I46" s="141">
        <f t="shared" si="18"/>
        <v>20.293362330084875</v>
      </c>
      <c r="K46" s="151">
        <f t="shared" si="19"/>
        <v>4.9239461802250641</v>
      </c>
      <c r="L46" s="141">
        <f t="shared" si="20"/>
        <v>10.182694366856992</v>
      </c>
      <c r="N46" s="151">
        <f t="shared" si="21"/>
        <v>5.712758116047512</v>
      </c>
      <c r="O46" s="141">
        <f t="shared" si="22"/>
        <v>11.813953231477983</v>
      </c>
      <c r="Q46" s="151">
        <v>-0.82364104118961734</v>
      </c>
      <c r="R46" s="141">
        <f t="shared" ref="R46:R68" si="23">IF(B46&gt;0,Q46/B46*100,0)</f>
        <v>-1.7032852682501085</v>
      </c>
      <c r="T46" s="151"/>
    </row>
    <row r="47" spans="1:20" x14ac:dyDescent="0.2">
      <c r="A47" s="135" t="str">
        <f t="shared" si="14"/>
        <v>22 Health professionals</v>
      </c>
      <c r="B47" s="151">
        <v>42.546179404485912</v>
      </c>
      <c r="C47" s="141">
        <f t="shared" si="15"/>
        <v>4.8724047567742756</v>
      </c>
      <c r="E47" s="151">
        <v>54.558327253374927</v>
      </c>
      <c r="F47" s="141">
        <f t="shared" si="16"/>
        <v>5.670618751799398</v>
      </c>
      <c r="H47" s="151">
        <f t="shared" si="17"/>
        <v>12.012147848889015</v>
      </c>
      <c r="I47" s="141">
        <f t="shared" si="18"/>
        <v>28.233199824336054</v>
      </c>
      <c r="K47" s="151">
        <f t="shared" si="19"/>
        <v>4.3323474135334568</v>
      </c>
      <c r="L47" s="141">
        <f t="shared" si="20"/>
        <v>10.182694366856992</v>
      </c>
      <c r="N47" s="151">
        <f t="shared" si="21"/>
        <v>4.6879217286022339</v>
      </c>
      <c r="O47" s="141">
        <f t="shared" si="22"/>
        <v>11.018431723408652</v>
      </c>
      <c r="Q47" s="151">
        <v>2.9918787067533246</v>
      </c>
      <c r="R47" s="141">
        <f t="shared" si="23"/>
        <v>7.0320737340704014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45.684645759965036</v>
      </c>
      <c r="C48" s="141">
        <f t="shared" si="15"/>
        <v>5.2318231255550032</v>
      </c>
      <c r="E48" s="151">
        <v>52.867118952087537</v>
      </c>
      <c r="F48" s="141">
        <f t="shared" si="16"/>
        <v>5.4948399479159669</v>
      </c>
      <c r="H48" s="151">
        <f t="shared" si="17"/>
        <v>7.1824731921225009</v>
      </c>
      <c r="I48" s="141">
        <f t="shared" si="18"/>
        <v>15.721853748982628</v>
      </c>
      <c r="K48" s="151">
        <f t="shared" si="19"/>
        <v>4.6519278503185317</v>
      </c>
      <c r="L48" s="141">
        <f t="shared" si="20"/>
        <v>10.182694366856992</v>
      </c>
      <c r="N48" s="151">
        <f t="shared" si="21"/>
        <v>3.6644344860687799</v>
      </c>
      <c r="O48" s="141">
        <f t="shared" si="22"/>
        <v>8.0211511441335173</v>
      </c>
      <c r="Q48" s="151">
        <v>-1.1338891442648107</v>
      </c>
      <c r="R48" s="141">
        <f t="shared" si="23"/>
        <v>-2.4819917620078717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55.303674155529635</v>
      </c>
      <c r="C49" s="141">
        <f t="shared" si="15"/>
        <v>6.333397940640614</v>
      </c>
      <c r="E49" s="151">
        <v>71.597692003343681</v>
      </c>
      <c r="F49" s="141">
        <f t="shared" si="16"/>
        <v>7.4416360489608575</v>
      </c>
      <c r="H49" s="151">
        <f t="shared" si="17"/>
        <v>16.294017847814047</v>
      </c>
      <c r="I49" s="141">
        <f t="shared" si="18"/>
        <v>29.462812546578078</v>
      </c>
      <c r="K49" s="151">
        <f t="shared" si="19"/>
        <v>5.6314041129000625</v>
      </c>
      <c r="L49" s="141">
        <f t="shared" si="20"/>
        <v>10.182694366856992</v>
      </c>
      <c r="N49" s="151">
        <f t="shared" si="21"/>
        <v>10.429703546307492</v>
      </c>
      <c r="O49" s="141">
        <f t="shared" si="22"/>
        <v>18.85897041302573</v>
      </c>
      <c r="Q49" s="151">
        <v>0.2329101886064929</v>
      </c>
      <c r="R49" s="141">
        <f t="shared" si="23"/>
        <v>0.42114776669536158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16.365707313796896</v>
      </c>
      <c r="C50" s="141">
        <f t="shared" si="15"/>
        <v>1.8742070681747756</v>
      </c>
      <c r="E50" s="151">
        <v>15.555515124182168</v>
      </c>
      <c r="F50" s="141">
        <f t="shared" si="16"/>
        <v>1.6167906935165428</v>
      </c>
      <c r="H50" s="151">
        <f t="shared" si="17"/>
        <v>-0.81019218961472816</v>
      </c>
      <c r="I50" s="141">
        <f t="shared" si="18"/>
        <v>-4.9505479603176417</v>
      </c>
      <c r="K50" s="151">
        <f t="shared" si="19"/>
        <v>1.6664699567382995</v>
      </c>
      <c r="L50" s="141">
        <f t="shared" si="20"/>
        <v>10.182694366856992</v>
      </c>
      <c r="N50" s="151">
        <f t="shared" si="21"/>
        <v>-2.1080389707344667</v>
      </c>
      <c r="O50" s="141">
        <f t="shared" si="22"/>
        <v>-12.880830203759736</v>
      </c>
      <c r="Q50" s="151">
        <v>-0.36862317561856123</v>
      </c>
      <c r="R50" s="141">
        <f t="shared" si="23"/>
        <v>-2.2524121234149059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18.409807776090883</v>
      </c>
      <c r="C51" s="141">
        <f t="shared" si="15"/>
        <v>2.1082982358239111</v>
      </c>
      <c r="E51" s="151">
        <v>21.798223276570447</v>
      </c>
      <c r="F51" s="141">
        <f t="shared" si="16"/>
        <v>2.2656378941747</v>
      </c>
      <c r="H51" s="151">
        <f t="shared" si="17"/>
        <v>3.3884155004795637</v>
      </c>
      <c r="I51" s="141">
        <f t="shared" si="18"/>
        <v>18.405490930112567</v>
      </c>
      <c r="K51" s="151">
        <f t="shared" si="19"/>
        <v>1.874614459365207</v>
      </c>
      <c r="L51" s="141">
        <f t="shared" si="20"/>
        <v>10.182694366856992</v>
      </c>
      <c r="N51" s="151">
        <f t="shared" si="21"/>
        <v>0.28364042093041952</v>
      </c>
      <c r="O51" s="141">
        <f t="shared" si="22"/>
        <v>1.5407027839735945</v>
      </c>
      <c r="Q51" s="151">
        <v>1.2301606201839372</v>
      </c>
      <c r="R51" s="141">
        <f t="shared" si="23"/>
        <v>6.6820937792819697</v>
      </c>
      <c r="T51" s="151"/>
    </row>
    <row r="52" spans="1:20" x14ac:dyDescent="0.2">
      <c r="A52" s="135" t="str">
        <f t="shared" si="14"/>
        <v>33 Protective service occupations</v>
      </c>
      <c r="B52" s="151">
        <v>7.08589770477389</v>
      </c>
      <c r="C52" s="141">
        <f t="shared" si="15"/>
        <v>0.81147971841429323</v>
      </c>
      <c r="E52" s="151">
        <v>9.6914012307240505</v>
      </c>
      <c r="F52" s="141">
        <f t="shared" si="16"/>
        <v>1.0072933742072532</v>
      </c>
      <c r="H52" s="151">
        <f t="shared" si="17"/>
        <v>2.6055035259501604</v>
      </c>
      <c r="I52" s="141">
        <f t="shared" si="18"/>
        <v>36.770267290124558</v>
      </c>
      <c r="K52" s="151">
        <f t="shared" si="19"/>
        <v>0.72153530642525987</v>
      </c>
      <c r="L52" s="141">
        <f t="shared" si="20"/>
        <v>10.182694366856992</v>
      </c>
      <c r="N52" s="151">
        <f t="shared" si="21"/>
        <v>2.1480767127043028</v>
      </c>
      <c r="O52" s="141">
        <f t="shared" si="22"/>
        <v>30.314814046173812</v>
      </c>
      <c r="Q52" s="151">
        <v>-0.26410849317940227</v>
      </c>
      <c r="R52" s="141">
        <f t="shared" si="23"/>
        <v>-3.7272411229062463</v>
      </c>
      <c r="T52" s="151"/>
    </row>
    <row r="53" spans="1:20" x14ac:dyDescent="0.2">
      <c r="A53" s="135" t="str">
        <f t="shared" si="14"/>
        <v>34 Culture, media and sports occupations</v>
      </c>
      <c r="B53" s="151">
        <v>17.882497404397238</v>
      </c>
      <c r="C53" s="141">
        <f t="shared" si="15"/>
        <v>2.0479104501449545</v>
      </c>
      <c r="E53" s="151">
        <v>21.61270893887184</v>
      </c>
      <c r="F53" s="141">
        <f t="shared" si="16"/>
        <v>2.2463561248272663</v>
      </c>
      <c r="H53" s="151">
        <f t="shared" si="17"/>
        <v>3.7302115344746021</v>
      </c>
      <c r="I53" s="141">
        <f t="shared" si="18"/>
        <v>20.859567039877525</v>
      </c>
      <c r="K53" s="151">
        <f t="shared" si="19"/>
        <v>1.8209200558509056</v>
      </c>
      <c r="L53" s="141">
        <f t="shared" si="20"/>
        <v>10.182694366856992</v>
      </c>
      <c r="N53" s="151">
        <f t="shared" si="21"/>
        <v>0.70048263729069715</v>
      </c>
      <c r="O53" s="141">
        <f t="shared" si="22"/>
        <v>3.9171409979819218</v>
      </c>
      <c r="Q53" s="151">
        <v>1.2088088413329994</v>
      </c>
      <c r="R53" s="141">
        <f t="shared" si="23"/>
        <v>6.7597316750386218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50.105699020373947</v>
      </c>
      <c r="C54" s="141">
        <f t="shared" si="15"/>
        <v>5.7381238378040944</v>
      </c>
      <c r="E54" s="151">
        <v>51.376517261865658</v>
      </c>
      <c r="F54" s="141">
        <f t="shared" si="16"/>
        <v>5.3399115562007822</v>
      </c>
      <c r="H54" s="151">
        <f t="shared" si="17"/>
        <v>1.2708182414917104</v>
      </c>
      <c r="I54" s="141">
        <f t="shared" si="18"/>
        <v>2.5362748476475128</v>
      </c>
      <c r="K54" s="151">
        <f t="shared" si="19"/>
        <v>5.1021101916219376</v>
      </c>
      <c r="L54" s="141">
        <f t="shared" si="20"/>
        <v>10.182694366856994</v>
      </c>
      <c r="N54" s="151">
        <f t="shared" si="21"/>
        <v>-2.3808603476546057</v>
      </c>
      <c r="O54" s="141">
        <f t="shared" si="22"/>
        <v>-4.7516757458797292</v>
      </c>
      <c r="Q54" s="151">
        <v>-1.4504316024756214</v>
      </c>
      <c r="R54" s="141">
        <f t="shared" si="23"/>
        <v>-2.8947437733297519</v>
      </c>
      <c r="T54" s="151"/>
    </row>
    <row r="55" spans="1:20" x14ac:dyDescent="0.2">
      <c r="A55" s="135" t="str">
        <f t="shared" si="14"/>
        <v>41 Administrative occupations</v>
      </c>
      <c r="B55" s="151">
        <v>69.645846608241087</v>
      </c>
      <c r="C55" s="141">
        <f t="shared" si="15"/>
        <v>7.9758690216914365</v>
      </c>
      <c r="E55" s="151">
        <v>60.70943880787928</v>
      </c>
      <c r="F55" s="141">
        <f t="shared" si="16"/>
        <v>6.3099456938332494</v>
      </c>
      <c r="H55" s="151">
        <f t="shared" si="17"/>
        <v>-8.9364078003618062</v>
      </c>
      <c r="I55" s="141">
        <f t="shared" si="18"/>
        <v>-12.831214258373846</v>
      </c>
      <c r="K55" s="151">
        <f t="shared" si="19"/>
        <v>7.091823699327227</v>
      </c>
      <c r="L55" s="141">
        <f t="shared" si="20"/>
        <v>10.182694366856992</v>
      </c>
      <c r="N55" s="151">
        <f t="shared" si="21"/>
        <v>-14.473455037347026</v>
      </c>
      <c r="O55" s="141">
        <f t="shared" si="22"/>
        <v>-20.781504916955669</v>
      </c>
      <c r="Q55" s="151">
        <v>-1.5547764623420071</v>
      </c>
      <c r="R55" s="141">
        <f t="shared" si="23"/>
        <v>-2.2324037082751649</v>
      </c>
      <c r="T55" s="151"/>
    </row>
    <row r="56" spans="1:20" x14ac:dyDescent="0.2">
      <c r="A56" s="135" t="str">
        <f t="shared" si="14"/>
        <v>42 Secretarial and related occupations</v>
      </c>
      <c r="B56" s="151">
        <v>15.833492708857204</v>
      </c>
      <c r="C56" s="141">
        <f t="shared" si="15"/>
        <v>1.8132576478266</v>
      </c>
      <c r="E56" s="151">
        <v>15.120741954443316</v>
      </c>
      <c r="F56" s="141">
        <f t="shared" si="16"/>
        <v>1.5716017551231303</v>
      </c>
      <c r="H56" s="151">
        <f t="shared" si="17"/>
        <v>-0.71275075441388758</v>
      </c>
      <c r="I56" s="141">
        <f t="shared" si="18"/>
        <v>-4.5015384004009285</v>
      </c>
      <c r="K56" s="151">
        <f t="shared" si="19"/>
        <v>1.6122761701415151</v>
      </c>
      <c r="L56" s="141">
        <f t="shared" si="20"/>
        <v>10.182694366856992</v>
      </c>
      <c r="N56" s="151">
        <f t="shared" si="21"/>
        <v>-2.7061308432115507</v>
      </c>
      <c r="O56" s="141">
        <f t="shared" si="22"/>
        <v>-17.091180657175851</v>
      </c>
      <c r="Q56" s="151">
        <v>0.38110391865614807</v>
      </c>
      <c r="R56" s="141">
        <f t="shared" si="23"/>
        <v>2.406947889917932</v>
      </c>
      <c r="T56" s="151"/>
    </row>
    <row r="57" spans="1:20" x14ac:dyDescent="0.2">
      <c r="A57" s="135" t="str">
        <f t="shared" si="14"/>
        <v>51 Skilled agricultural and related trades</v>
      </c>
      <c r="B57" s="151">
        <v>14.460619382396185</v>
      </c>
      <c r="C57" s="141">
        <f t="shared" si="15"/>
        <v>1.6560356687928748</v>
      </c>
      <c r="E57" s="151">
        <v>15.518036497743074</v>
      </c>
      <c r="F57" s="141">
        <f t="shared" si="16"/>
        <v>1.6128952844639481</v>
      </c>
      <c r="H57" s="151">
        <f t="shared" si="17"/>
        <v>1.0574171153468885</v>
      </c>
      <c r="I57" s="141">
        <f t="shared" si="18"/>
        <v>7.3123915883862356</v>
      </c>
      <c r="K57" s="151">
        <f t="shared" si="19"/>
        <v>1.4724806752638868</v>
      </c>
      <c r="L57" s="141">
        <f t="shared" si="20"/>
        <v>10.182694366856992</v>
      </c>
      <c r="N57" s="151">
        <f t="shared" si="21"/>
        <v>-0.13221997240329997</v>
      </c>
      <c r="O57" s="141">
        <f t="shared" si="22"/>
        <v>-0.91434515290720941</v>
      </c>
      <c r="Q57" s="151">
        <v>-0.28284358751369831</v>
      </c>
      <c r="R57" s="141">
        <f t="shared" si="23"/>
        <v>-1.955957625563546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31.791317362505644</v>
      </c>
      <c r="C58" s="141">
        <f t="shared" si="15"/>
        <v>3.6407538375786808</v>
      </c>
      <c r="E58" s="151">
        <v>30.608470507759698</v>
      </c>
      <c r="F58" s="141">
        <f t="shared" si="16"/>
        <v>3.1813469283823057</v>
      </c>
      <c r="H58" s="151">
        <f t="shared" si="17"/>
        <v>-1.1828468547459465</v>
      </c>
      <c r="I58" s="141">
        <f t="shared" si="18"/>
        <v>-3.7206600823059488</v>
      </c>
      <c r="K58" s="151">
        <f t="shared" si="19"/>
        <v>3.2372126822214913</v>
      </c>
      <c r="L58" s="141">
        <f t="shared" si="20"/>
        <v>10.182694366856992</v>
      </c>
      <c r="N58" s="151">
        <f t="shared" si="21"/>
        <v>-2.5833079818920321</v>
      </c>
      <c r="O58" s="141">
        <f t="shared" si="22"/>
        <v>-8.1258286733935705</v>
      </c>
      <c r="Q58" s="151">
        <v>-1.8367515550754059</v>
      </c>
      <c r="R58" s="141">
        <f t="shared" si="23"/>
        <v>-5.7775257757693677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27.946461669661876</v>
      </c>
      <c r="C59" s="141">
        <f t="shared" si="15"/>
        <v>3.2004394913991643</v>
      </c>
      <c r="E59" s="151">
        <v>31.061115653268899</v>
      </c>
      <c r="F59" s="141">
        <f t="shared" si="16"/>
        <v>3.2283934230102491</v>
      </c>
      <c r="H59" s="151">
        <f t="shared" si="17"/>
        <v>3.1146539836070239</v>
      </c>
      <c r="I59" s="141">
        <f t="shared" si="18"/>
        <v>11.145074537247158</v>
      </c>
      <c r="K59" s="151">
        <f t="shared" si="19"/>
        <v>2.8457027781725084</v>
      </c>
      <c r="L59" s="141">
        <f t="shared" si="20"/>
        <v>10.182694366856992</v>
      </c>
      <c r="N59" s="151">
        <f t="shared" si="21"/>
        <v>-1.3097505170602126</v>
      </c>
      <c r="O59" s="141">
        <f t="shared" si="22"/>
        <v>-4.6866416669916093</v>
      </c>
      <c r="Q59" s="151">
        <v>1.5787017224947282</v>
      </c>
      <c r="R59" s="141">
        <f t="shared" si="23"/>
        <v>5.6490218373817802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17.151500337247501</v>
      </c>
      <c r="C60" s="141">
        <f t="shared" si="15"/>
        <v>1.9641963861086222</v>
      </c>
      <c r="E60" s="151">
        <v>16.6346327981081</v>
      </c>
      <c r="F60" s="141">
        <f t="shared" si="16"/>
        <v>1.7289507472649652</v>
      </c>
      <c r="H60" s="151">
        <f t="shared" si="17"/>
        <v>-0.51686753913940109</v>
      </c>
      <c r="I60" s="141">
        <f t="shared" si="18"/>
        <v>-3.0135412586439037</v>
      </c>
      <c r="K60" s="151">
        <f t="shared" si="19"/>
        <v>1.7464848586723594</v>
      </c>
      <c r="L60" s="141">
        <f t="shared" si="20"/>
        <v>10.182694366856992</v>
      </c>
      <c r="N60" s="151">
        <f t="shared" si="21"/>
        <v>-2.3914658786290657</v>
      </c>
      <c r="O60" s="141">
        <f t="shared" si="22"/>
        <v>-13.943187660589532</v>
      </c>
      <c r="Q60" s="151">
        <v>0.12811348081730503</v>
      </c>
      <c r="R60" s="141">
        <f t="shared" si="23"/>
        <v>0.74695203508863928</v>
      </c>
      <c r="T60" s="151"/>
    </row>
    <row r="61" spans="1:20" x14ac:dyDescent="0.2">
      <c r="A61" s="135" t="str">
        <f t="shared" si="14"/>
        <v>61 Caring personal service occupations</v>
      </c>
      <c r="B61" s="151">
        <v>66.632317460451901</v>
      </c>
      <c r="C61" s="141">
        <f t="shared" si="15"/>
        <v>7.6307585097751121</v>
      </c>
      <c r="E61" s="151">
        <v>80.54960963111148</v>
      </c>
      <c r="F61" s="141">
        <f t="shared" si="16"/>
        <v>8.3720698529306006</v>
      </c>
      <c r="H61" s="151">
        <f t="shared" si="17"/>
        <v>13.917292170659579</v>
      </c>
      <c r="I61" s="141">
        <f t="shared" si="18"/>
        <v>20.886699879408923</v>
      </c>
      <c r="K61" s="151">
        <f t="shared" si="19"/>
        <v>6.7849652365517041</v>
      </c>
      <c r="L61" s="141">
        <f t="shared" si="20"/>
        <v>10.182694366856992</v>
      </c>
      <c r="N61" s="151">
        <f t="shared" si="21"/>
        <v>3.1073230073949603</v>
      </c>
      <c r="O61" s="141">
        <f t="shared" si="22"/>
        <v>4.6633872658552535</v>
      </c>
      <c r="Q61" s="151">
        <v>4.0250039267129143</v>
      </c>
      <c r="R61" s="141">
        <f t="shared" si="23"/>
        <v>6.0406182466966785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18.546594076828271</v>
      </c>
      <c r="C62" s="141">
        <f t="shared" si="15"/>
        <v>2.1239630553612474</v>
      </c>
      <c r="E62" s="151">
        <v>21.884172897099656</v>
      </c>
      <c r="F62" s="141">
        <f t="shared" si="16"/>
        <v>2.2745712239598945</v>
      </c>
      <c r="H62" s="151">
        <f t="shared" si="17"/>
        <v>3.3375788202713856</v>
      </c>
      <c r="I62" s="141">
        <f t="shared" si="18"/>
        <v>17.995642792663947</v>
      </c>
      <c r="K62" s="151">
        <f t="shared" si="19"/>
        <v>1.888542990305025</v>
      </c>
      <c r="L62" s="141">
        <f t="shared" si="20"/>
        <v>10.182694366856992</v>
      </c>
      <c r="N62" s="151">
        <f t="shared" si="21"/>
        <v>1.1593344645290879</v>
      </c>
      <c r="O62" s="141">
        <f t="shared" si="22"/>
        <v>6.2509291987876967</v>
      </c>
      <c r="Q62" s="151">
        <v>0.2897013654372726</v>
      </c>
      <c r="R62" s="141">
        <f t="shared" si="23"/>
        <v>1.5620192270192588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0.81159933505805426</v>
      </c>
      <c r="C63" s="141">
        <f t="shared" si="15"/>
        <v>9.2944666620635774E-2</v>
      </c>
      <c r="E63" s="151">
        <v>0.651536849850889</v>
      </c>
      <c r="F63" s="141">
        <f t="shared" si="16"/>
        <v>6.7718664853754565E-2</v>
      </c>
      <c r="H63" s="151">
        <f t="shared" si="17"/>
        <v>-0.16006248520716526</v>
      </c>
      <c r="I63" s="141">
        <f t="shared" si="18"/>
        <v>-19.72186007221357</v>
      </c>
      <c r="K63" s="151">
        <f t="shared" si="19"/>
        <v>8.2642679772405303E-2</v>
      </c>
      <c r="L63" s="141">
        <f t="shared" si="20"/>
        <v>10.182694366856992</v>
      </c>
      <c r="N63" s="151">
        <f t="shared" si="21"/>
        <v>-0.25018239388519536</v>
      </c>
      <c r="O63" s="141">
        <f t="shared" si="22"/>
        <v>-30.825850031937208</v>
      </c>
      <c r="Q63" s="151">
        <v>7.4772289056247833E-3</v>
      </c>
      <c r="R63" s="141">
        <f t="shared" si="23"/>
        <v>0.92129559286663676</v>
      </c>
      <c r="T63" s="151"/>
    </row>
    <row r="64" spans="1:20" x14ac:dyDescent="0.2">
      <c r="A64" s="135" t="str">
        <f t="shared" si="14"/>
        <v>71 Sales occupations</v>
      </c>
      <c r="B64" s="151">
        <v>62.672540808568932</v>
      </c>
      <c r="C64" s="141">
        <f t="shared" si="15"/>
        <v>7.1772833713620017</v>
      </c>
      <c r="E64" s="151">
        <v>55.892438079238971</v>
      </c>
      <c r="F64" s="141">
        <f t="shared" si="16"/>
        <v>5.8092819815386356</v>
      </c>
      <c r="H64" s="151">
        <f t="shared" si="17"/>
        <v>-6.7801027293299612</v>
      </c>
      <c r="I64" s="141">
        <f t="shared" si="18"/>
        <v>-10.818298798575199</v>
      </c>
      <c r="K64" s="151">
        <f t="shared" si="19"/>
        <v>6.3817532824802985</v>
      </c>
      <c r="L64" s="141">
        <f t="shared" si="20"/>
        <v>10.182694366856992</v>
      </c>
      <c r="N64" s="151">
        <f t="shared" si="21"/>
        <v>-9.8556847115314437</v>
      </c>
      <c r="O64" s="141">
        <f t="shared" si="22"/>
        <v>-15.725682387180193</v>
      </c>
      <c r="Q64" s="151">
        <v>-3.3061713002788156</v>
      </c>
      <c r="R64" s="141">
        <f t="shared" si="23"/>
        <v>-5.2753107782519928</v>
      </c>
      <c r="T64" s="151"/>
    </row>
    <row r="65" spans="1:20" x14ac:dyDescent="0.2">
      <c r="A65" s="135" t="str">
        <f t="shared" si="14"/>
        <v>72 Customer service occupations</v>
      </c>
      <c r="B65" s="151">
        <v>13.791879056660289</v>
      </c>
      <c r="C65" s="141">
        <f t="shared" si="15"/>
        <v>1.5794512706220061</v>
      </c>
      <c r="E65" s="151">
        <v>20.521545417390609</v>
      </c>
      <c r="F65" s="141">
        <f t="shared" si="16"/>
        <v>2.1329440640532038</v>
      </c>
      <c r="H65" s="151">
        <f t="shared" si="17"/>
        <v>6.7296663607303202</v>
      </c>
      <c r="I65" s="141">
        <f t="shared" si="18"/>
        <v>48.794412516838825</v>
      </c>
      <c r="K65" s="151">
        <f t="shared" si="19"/>
        <v>1.4043848917862765</v>
      </c>
      <c r="L65" s="141">
        <f t="shared" si="20"/>
        <v>10.182694366856992</v>
      </c>
      <c r="N65" s="151">
        <f t="shared" si="21"/>
        <v>5.7272984813332259</v>
      </c>
      <c r="O65" s="141">
        <f t="shared" si="22"/>
        <v>41.526600239199709</v>
      </c>
      <c r="Q65" s="151">
        <v>-0.40201701238918214</v>
      </c>
      <c r="R65" s="141">
        <f t="shared" si="23"/>
        <v>-2.9148820892178762</v>
      </c>
      <c r="T65" s="151"/>
    </row>
    <row r="66" spans="1:20" x14ac:dyDescent="0.2">
      <c r="A66" s="135" t="str">
        <f t="shared" si="14"/>
        <v>81 Process, plant and machine operatives</v>
      </c>
      <c r="B66" s="151">
        <v>19.749578657411057</v>
      </c>
      <c r="C66" s="141">
        <f t="shared" si="15"/>
        <v>2.2617293101648377</v>
      </c>
      <c r="E66" s="151">
        <v>23.578528266908933</v>
      </c>
      <c r="F66" s="141">
        <f t="shared" si="16"/>
        <v>2.4506771241212331</v>
      </c>
      <c r="H66" s="151">
        <f t="shared" si="17"/>
        <v>3.8289496094978759</v>
      </c>
      <c r="I66" s="141">
        <f t="shared" si="18"/>
        <v>19.387500239459833</v>
      </c>
      <c r="K66" s="151">
        <f t="shared" si="19"/>
        <v>2.0110392334261866</v>
      </c>
      <c r="L66" s="141">
        <f t="shared" si="20"/>
        <v>10.182694366856992</v>
      </c>
      <c r="N66" s="151">
        <f t="shared" si="21"/>
        <v>3.5333751377078157</v>
      </c>
      <c r="O66" s="141">
        <f t="shared" si="22"/>
        <v>17.890888707045463</v>
      </c>
      <c r="Q66" s="151">
        <v>-1.7154647616361265</v>
      </c>
      <c r="R66" s="141">
        <f t="shared" si="23"/>
        <v>-8.686082834442626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25.020632890330642</v>
      </c>
      <c r="C67" s="141">
        <f t="shared" si="15"/>
        <v>2.8653724592600223</v>
      </c>
      <c r="E67" s="151">
        <v>27.253737928564149</v>
      </c>
      <c r="F67" s="141">
        <f t="shared" si="16"/>
        <v>2.8326667098244349</v>
      </c>
      <c r="H67" s="151">
        <f t="shared" si="17"/>
        <v>2.2331050382335071</v>
      </c>
      <c r="I67" s="141">
        <f t="shared" si="18"/>
        <v>8.9250541663816296</v>
      </c>
      <c r="K67" s="151">
        <f t="shared" si="19"/>
        <v>2.5477745758756662</v>
      </c>
      <c r="L67" s="141">
        <f t="shared" si="20"/>
        <v>10.182694366856992</v>
      </c>
      <c r="N67" s="151">
        <f t="shared" si="21"/>
        <v>0.74045740634393598</v>
      </c>
      <c r="O67" s="141">
        <f t="shared" si="22"/>
        <v>2.9593871969165484</v>
      </c>
      <c r="Q67" s="151">
        <v>-1.0551269439860951</v>
      </c>
      <c r="R67" s="141">
        <f t="shared" si="23"/>
        <v>-4.2170273973919121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12.865481012456629</v>
      </c>
      <c r="C68" s="141">
        <f t="shared" si="15"/>
        <v>1.4733598118724014</v>
      </c>
      <c r="E68" s="151">
        <v>11.338505108562906</v>
      </c>
      <c r="F68" s="141">
        <f t="shared" si="16"/>
        <v>1.1784881048018709</v>
      </c>
      <c r="H68" s="151">
        <f t="shared" si="17"/>
        <v>-1.5269759038937227</v>
      </c>
      <c r="I68" s="141">
        <f t="shared" si="18"/>
        <v>-11.868782072083217</v>
      </c>
      <c r="K68" s="151">
        <f t="shared" si="19"/>
        <v>1.3100526103244772</v>
      </c>
      <c r="L68" s="141">
        <f t="shared" si="20"/>
        <v>10.182694366856994</v>
      </c>
      <c r="N68" s="151">
        <f t="shared" si="21"/>
        <v>-2.4229465651494344</v>
      </c>
      <c r="O68" s="141">
        <f t="shared" si="22"/>
        <v>-18.832926361660995</v>
      </c>
      <c r="Q68" s="151">
        <v>-0.4140819490687655</v>
      </c>
      <c r="R68" s="141">
        <f t="shared" si="23"/>
        <v>-3.218550077279215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76.616006227493415</v>
      </c>
      <c r="C69" s="141">
        <f t="shared" ref="C69" si="25">B69/B$71*100</f>
        <v>8.77409437023449</v>
      </c>
      <c r="E69" s="151">
        <v>78.614182336943244</v>
      </c>
      <c r="F69" s="141">
        <f t="shared" ref="F69" si="26">E69/E$71*100</f>
        <v>8.1709077048301779</v>
      </c>
      <c r="H69" s="151">
        <f t="shared" ref="H69" si="27">E69-B69</f>
        <v>1.9981761094498296</v>
      </c>
      <c r="I69" s="141">
        <f t="shared" ref="I69" si="28">IF(B69&gt;0,((E69/B69)-1)*100,0)</f>
        <v>2.6080400269321125</v>
      </c>
      <c r="K69" s="151">
        <f t="shared" ref="K69" si="29">(($E$71/$B$71)-1)*B69</f>
        <v>7.8015737502377744</v>
      </c>
      <c r="L69" s="141">
        <f t="shared" ref="L69" si="30">IF(B69&gt;0,K69/B69*100,0)</f>
        <v>10.182694366856992</v>
      </c>
      <c r="N69" s="151">
        <f t="shared" ref="N69" si="31">H69-(K69+Q69)</f>
        <v>-9.4639775801411936</v>
      </c>
      <c r="O69" s="141">
        <f t="shared" ref="O69" si="32">IF(B69&gt;0,N69/B69*100,0)</f>
        <v>-12.352480958143541</v>
      </c>
      <c r="Q69" s="151">
        <v>3.6605799393532497</v>
      </c>
      <c r="R69" s="141">
        <f t="shared" ref="R69" si="33">IF(B69&gt;0,Q69/B69*100,0)</f>
        <v>4.7778266182186639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873.2069999999992</v>
      </c>
      <c r="C71" s="147">
        <f>B71/B$71*100</f>
        <v>100</v>
      </c>
      <c r="D71" s="145"/>
      <c r="E71" s="152">
        <f>SUM(E44:E69)</f>
        <v>962.12300000000005</v>
      </c>
      <c r="F71" s="147">
        <f>E71/E$71*100</f>
        <v>100</v>
      </c>
      <c r="G71" s="145"/>
      <c r="H71" s="152">
        <f t="shared" si="17"/>
        <v>88.916000000000849</v>
      </c>
      <c r="I71" s="147">
        <f t="shared" si="18"/>
        <v>10.182694366856992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Heart of the South-West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Heart of the South-West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Heart of the South-West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Heart of the South-West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63.148792359744895</v>
      </c>
      <c r="C7" s="11">
        <f t="shared" si="2"/>
        <v>65.508398399645742</v>
      </c>
      <c r="D7" s="11">
        <f t="shared" si="2"/>
        <v>2.3596060399008523</v>
      </c>
      <c r="E7" s="11">
        <f t="shared" si="2"/>
        <v>31.234695446375053</v>
      </c>
      <c r="F7" s="11">
        <f t="shared" si="2"/>
        <v>33.594301486275903</v>
      </c>
      <c r="G7" s="200">
        <f>IF(B7&gt;0,(1+(E7/B7))^(1/($C$6-$B$6))-1,0)</f>
        <v>2.7153613105450392E-2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42.260990393606356</v>
      </c>
      <c r="R7" s="11">
        <v>41.183554034398796</v>
      </c>
      <c r="S7" s="345">
        <f>R7-Q7</f>
        <v>-1.0774363592075602</v>
      </c>
      <c r="T7" s="345">
        <v>18.403415164220608</v>
      </c>
      <c r="U7" s="345">
        <f>SUM(S7:T7)</f>
        <v>17.325978805013047</v>
      </c>
      <c r="V7" s="346">
        <f>IF(Q7&gt;0,(1+(T7/Q7))^(1/($C$6-$B$6))-1,0)</f>
        <v>2.4392252075893905E-2</v>
      </c>
      <c r="X7" s="10" t="str">
        <f>name!B4</f>
        <v>Agriculture</v>
      </c>
      <c r="Y7" s="11">
        <v>20.742000000000061</v>
      </c>
      <c r="Z7" s="11">
        <v>21.941999999999993</v>
      </c>
      <c r="AA7" s="345">
        <f>Z7-Y7</f>
        <v>1.1999999999999318</v>
      </c>
      <c r="AB7" s="11">
        <v>10.657435011256714</v>
      </c>
      <c r="AC7" s="345">
        <f>SUM(AA7:AB7)</f>
        <v>11.857435011256646</v>
      </c>
      <c r="AD7" s="348">
        <f>IF(Y7&gt;0,(1+(AB7/Y7))^(1/($C$6-$B$6))-1,0)</f>
        <v>2.8027534582412361E-2</v>
      </c>
    </row>
    <row r="8" spans="1:30" x14ac:dyDescent="0.2">
      <c r="A8" s="10" t="str">
        <f>name!D5</f>
        <v>12 Other managers and proprietors</v>
      </c>
      <c r="B8" s="11">
        <f t="shared" si="2"/>
        <v>34.782207031935187</v>
      </c>
      <c r="C8" s="11">
        <f t="shared" si="2"/>
        <v>49.451317094640203</v>
      </c>
      <c r="D8" s="11">
        <f t="shared" si="2"/>
        <v>14.669110062705018</v>
      </c>
      <c r="E8" s="11">
        <f t="shared" si="2"/>
        <v>25.082886585779057</v>
      </c>
      <c r="F8" s="11">
        <f t="shared" si="2"/>
        <v>39.751996648484074</v>
      </c>
      <c r="G8" s="200">
        <f t="shared" ref="G8:G33" si="3">IF(B8&gt;0,(1+(E8/B8))^(1/($C$6-$B$6))-1,0)</f>
        <v>3.6862343130941611E-2</v>
      </c>
      <c r="H8" s="11"/>
      <c r="I8" s="10" t="str">
        <f>name!E4</f>
        <v>Managers, directors and senior officials</v>
      </c>
      <c r="J8" s="11">
        <f t="array" ref="J8:J16">MMULT(aggregation!$B$13:$AA$21,B7:B32)</f>
        <v>97.930999391680075</v>
      </c>
      <c r="K8" s="11">
        <f t="array" ref="K8:K16">MMULT(aggregation!$B$13:$AA$21,C7:C32)</f>
        <v>114.95971549428594</v>
      </c>
      <c r="L8" s="11">
        <f t="array" ref="L8:L16">MMULT(aggregation!$B$13:$AA$21,D7:D32)</f>
        <v>17.02871610260587</v>
      </c>
      <c r="M8" s="11">
        <f t="array" ref="M8:M16">MMULT(aggregation!$B$13:$AA$21,E7:E32)</f>
        <v>56.317582032154107</v>
      </c>
      <c r="N8" s="11">
        <f t="array" ref="N8:N16">MMULT(aggregation!$B$13:$AA$21,F7:F32)</f>
        <v>73.346298134759977</v>
      </c>
      <c r="O8" s="11"/>
      <c r="P8" s="10" t="str">
        <f>name!D5</f>
        <v>12 Other managers and proprietors</v>
      </c>
      <c r="Q8" s="11">
        <v>20.28172649906174</v>
      </c>
      <c r="R8" s="11">
        <v>30.41220549715802</v>
      </c>
      <c r="S8" s="345">
        <f t="shared" ref="S8:S31" si="4">R8-Q8</f>
        <v>10.130478998096279</v>
      </c>
      <c r="T8" s="345">
        <v>13.736817374577344</v>
      </c>
      <c r="U8" s="345">
        <f t="shared" ref="U8:U31" si="5">SUM(S8:T8)</f>
        <v>23.867296372673621</v>
      </c>
      <c r="V8" s="346">
        <f t="shared" ref="V8:V33" si="6">IF(Q8&gt;0,(1+(T8/Q8))^(1/($C$6-$B$6))-1,0)</f>
        <v>3.5080324294108234E-2</v>
      </c>
      <c r="X8" s="10" t="str">
        <f>name!B5</f>
        <v>Mining and quarrying</v>
      </c>
      <c r="Y8" s="11">
        <v>1.4819999999999964</v>
      </c>
      <c r="Z8" s="11">
        <v>0.84300000000000175</v>
      </c>
      <c r="AA8" s="345">
        <f t="shared" ref="AA8:AA29" si="7">Z8-Y8</f>
        <v>-0.63899999999999468</v>
      </c>
      <c r="AB8" s="11">
        <v>0.45934254271889896</v>
      </c>
      <c r="AC8" s="345">
        <f t="shared" ref="AC8:AC29" si="8">SUM(AA8:AB8)</f>
        <v>-0.17965745728109572</v>
      </c>
      <c r="AD8" s="348">
        <f t="shared" ref="AD8:AD29" si="9">IF(Y8&gt;0,(1+(AB8/Y8))^(1/($C$6-$B$6))-1,0)</f>
        <v>1.8162110217653238E-2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48.35602447473736</v>
      </c>
      <c r="C9" s="11">
        <f t="shared" si="2"/>
        <v>58.169087729820326</v>
      </c>
      <c r="D9" s="11">
        <f t="shared" si="2"/>
        <v>9.8130632550829535</v>
      </c>
      <c r="E9" s="11">
        <f t="shared" si="2"/>
        <v>19.724326654418491</v>
      </c>
      <c r="F9" s="11">
        <f t="shared" si="2"/>
        <v>29.537389909501439</v>
      </c>
      <c r="G9" s="200">
        <f t="shared" si="3"/>
        <v>2.3068578887341262E-2</v>
      </c>
      <c r="H9" s="11"/>
      <c r="I9" s="10" t="str">
        <f>name!E5</f>
        <v>Professional occupations</v>
      </c>
      <c r="J9" s="11">
        <v>191.89052379471795</v>
      </c>
      <c r="K9" s="11">
        <v>237.19222593862648</v>
      </c>
      <c r="L9" s="11">
        <v>45.301702143908514</v>
      </c>
      <c r="M9" s="11">
        <v>101.56218263884709</v>
      </c>
      <c r="N9" s="11">
        <v>146.86388478275563</v>
      </c>
      <c r="O9" s="11"/>
      <c r="P9" s="10" t="str">
        <f>name!D6</f>
        <v>21 Science, research, engineering and technology professionals</v>
      </c>
      <c r="Q9" s="11">
        <v>38.004530949762611</v>
      </c>
      <c r="R9" s="11">
        <v>43.054778382188758</v>
      </c>
      <c r="S9" s="345">
        <f t="shared" si="4"/>
        <v>5.050247432426147</v>
      </c>
      <c r="T9" s="345">
        <v>13.057178787103391</v>
      </c>
      <c r="U9" s="345">
        <f t="shared" si="5"/>
        <v>18.107426219529536</v>
      </c>
      <c r="V9" s="346">
        <f t="shared" si="6"/>
        <v>1.9883733326977238E-2</v>
      </c>
      <c r="X9" s="10" t="str">
        <f>name!B6</f>
        <v>Food drink and tobacco</v>
      </c>
      <c r="Y9" s="11">
        <v>14.459999999999981</v>
      </c>
      <c r="Z9" s="11">
        <v>11.346999999999982</v>
      </c>
      <c r="AA9" s="345">
        <f t="shared" si="7"/>
        <v>-3.1129999999999995</v>
      </c>
      <c r="AB9" s="11">
        <v>5.7894184885264801</v>
      </c>
      <c r="AC9" s="345">
        <f t="shared" si="8"/>
        <v>2.6764184885264806</v>
      </c>
      <c r="AD9" s="348">
        <f t="shared" si="9"/>
        <v>2.2703206329488301E-2</v>
      </c>
    </row>
    <row r="10" spans="1:30" x14ac:dyDescent="0.2">
      <c r="A10" s="10" t="str">
        <f>name!D7</f>
        <v>22 Health professionals</v>
      </c>
      <c r="B10" s="11">
        <f t="shared" si="2"/>
        <v>42.546179404485898</v>
      </c>
      <c r="C10" s="11">
        <f t="shared" si="2"/>
        <v>54.558327253374863</v>
      </c>
      <c r="D10" s="11">
        <f t="shared" si="2"/>
        <v>12.012147848888967</v>
      </c>
      <c r="E10" s="11">
        <f t="shared" si="2"/>
        <v>26.038593930467286</v>
      </c>
      <c r="F10" s="11">
        <f t="shared" si="2"/>
        <v>38.050741779356258</v>
      </c>
      <c r="G10" s="200">
        <f t="shared" si="3"/>
        <v>3.2344090436478679E-2</v>
      </c>
      <c r="H10" s="11"/>
      <c r="I10" s="10" t="str">
        <f>name!E6</f>
        <v>Associate professional occupations</v>
      </c>
      <c r="J10" s="11">
        <v>109.84960921943292</v>
      </c>
      <c r="K10" s="11">
        <v>120.03436583221418</v>
      </c>
      <c r="L10" s="11">
        <v>10.184756612781259</v>
      </c>
      <c r="M10" s="11">
        <v>52.656615943131612</v>
      </c>
      <c r="N10" s="11">
        <v>62.841372555912876</v>
      </c>
      <c r="O10" s="11"/>
      <c r="P10" s="10" t="str">
        <f>name!D7</f>
        <v>22 Health professionals</v>
      </c>
      <c r="Q10" s="11">
        <v>12.156922939595662</v>
      </c>
      <c r="R10" s="11">
        <v>15.761209320361177</v>
      </c>
      <c r="S10" s="345">
        <f t="shared" si="4"/>
        <v>3.6042863807655152</v>
      </c>
      <c r="T10" s="345">
        <v>5.4290905218472236</v>
      </c>
      <c r="U10" s="345">
        <f t="shared" si="5"/>
        <v>9.0333769026127388</v>
      </c>
      <c r="V10" s="346">
        <f t="shared" si="6"/>
        <v>2.491909043008711E-2</v>
      </c>
      <c r="X10" s="10" t="str">
        <f>name!B7</f>
        <v>Engineering</v>
      </c>
      <c r="Y10" s="11">
        <v>12.205999999999998</v>
      </c>
      <c r="Z10" s="11">
        <v>9.8270000000000017</v>
      </c>
      <c r="AA10" s="345">
        <f t="shared" si="7"/>
        <v>-2.378999999999996</v>
      </c>
      <c r="AB10" s="11">
        <v>4.8459644827101611</v>
      </c>
      <c r="AC10" s="345">
        <f t="shared" si="8"/>
        <v>2.4669644827101651</v>
      </c>
      <c r="AD10" s="348">
        <f t="shared" si="9"/>
        <v>2.253944525763929E-2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45.684645759965058</v>
      </c>
      <c r="C11" s="11">
        <f t="shared" si="2"/>
        <v>52.867118952087495</v>
      </c>
      <c r="D11" s="11">
        <f t="shared" si="2"/>
        <v>7.1824731921224378</v>
      </c>
      <c r="E11" s="11">
        <f t="shared" si="2"/>
        <v>25.199504163261803</v>
      </c>
      <c r="F11" s="11">
        <f t="shared" si="2"/>
        <v>32.381977355384251</v>
      </c>
      <c r="G11" s="200">
        <f t="shared" si="3"/>
        <v>2.971868067795902E-2</v>
      </c>
      <c r="H11" s="11"/>
      <c r="I11" s="10" t="str">
        <f>name!E7</f>
        <v>Administrative and secretarial occupations</v>
      </c>
      <c r="J11" s="11">
        <v>85.479339317098322</v>
      </c>
      <c r="K11" s="11">
        <v>75.830180762322655</v>
      </c>
      <c r="L11" s="11">
        <v>-9.6491585547756564</v>
      </c>
      <c r="M11" s="11">
        <v>40.362922032905203</v>
      </c>
      <c r="N11" s="11">
        <v>30.713763478129543</v>
      </c>
      <c r="O11" s="11"/>
      <c r="P11" s="10" t="str">
        <f>name!D8</f>
        <v>23 Teaching and other educational professionals</v>
      </c>
      <c r="Q11" s="11">
        <v>14.424936025852709</v>
      </c>
      <c r="R11" s="11">
        <v>17.131005104609024</v>
      </c>
      <c r="S11" s="345">
        <f t="shared" si="4"/>
        <v>2.7060690787563146</v>
      </c>
      <c r="T11" s="345">
        <v>6.7875077031662672</v>
      </c>
      <c r="U11" s="345">
        <f t="shared" si="5"/>
        <v>9.4935767819225809</v>
      </c>
      <c r="V11" s="346">
        <f t="shared" si="6"/>
        <v>2.6041957360831036E-2</v>
      </c>
      <c r="X11" s="10" t="str">
        <f>name!B8</f>
        <v>Rest of manufacturing</v>
      </c>
      <c r="Y11" s="11">
        <v>50.275000000000119</v>
      </c>
      <c r="Z11" s="11">
        <v>47.162000000000027</v>
      </c>
      <c r="AA11" s="345">
        <f t="shared" si="7"/>
        <v>-3.1130000000000919</v>
      </c>
      <c r="AB11" s="11">
        <v>20.189675608990626</v>
      </c>
      <c r="AC11" s="345">
        <f t="shared" si="8"/>
        <v>17.076675608990534</v>
      </c>
      <c r="AD11" s="348">
        <f t="shared" si="9"/>
        <v>2.2762097566775941E-2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55.30367415552962</v>
      </c>
      <c r="C12" s="11">
        <f t="shared" si="2"/>
        <v>71.597692003343781</v>
      </c>
      <c r="D12" s="11">
        <f t="shared" si="2"/>
        <v>16.294017847814153</v>
      </c>
      <c r="E12" s="11">
        <f t="shared" si="2"/>
        <v>30.599757890699511</v>
      </c>
      <c r="F12" s="11">
        <f t="shared" si="2"/>
        <v>46.893775738513668</v>
      </c>
      <c r="G12" s="200">
        <f t="shared" si="3"/>
        <v>2.9794185488887237E-2</v>
      </c>
      <c r="H12" s="11"/>
      <c r="I12" s="10" t="str">
        <f>name!E8</f>
        <v>Skilled trades occupations</v>
      </c>
      <c r="J12" s="11">
        <v>91.349898751811267</v>
      </c>
      <c r="K12" s="11">
        <v>93.822255456879816</v>
      </c>
      <c r="L12" s="11">
        <v>2.472356705068544</v>
      </c>
      <c r="M12" s="11">
        <v>40.439072567232074</v>
      </c>
      <c r="N12" s="11">
        <v>42.911429272300623</v>
      </c>
      <c r="O12" s="11"/>
      <c r="P12" s="10" t="str">
        <f>name!D9</f>
        <v>24 Business, media and public service professionals</v>
      </c>
      <c r="Q12" s="11">
        <v>31.11313734016791</v>
      </c>
      <c r="R12" s="11">
        <v>39.534651427869605</v>
      </c>
      <c r="S12" s="345">
        <f t="shared" si="4"/>
        <v>8.421514087701695</v>
      </c>
      <c r="T12" s="345">
        <v>15.08198119958309</v>
      </c>
      <c r="U12" s="345">
        <f t="shared" si="5"/>
        <v>23.503495287284785</v>
      </c>
      <c r="V12" s="346">
        <f t="shared" si="6"/>
        <v>2.6699818674359443E-2</v>
      </c>
      <c r="X12" s="10" t="str">
        <f>name!B9</f>
        <v>Electricity and gas</v>
      </c>
      <c r="Y12" s="11">
        <v>6.7229999999999972</v>
      </c>
      <c r="Z12" s="11">
        <v>6.0699999999999967</v>
      </c>
      <c r="AA12" s="345">
        <f t="shared" si="7"/>
        <v>-0.65300000000000047</v>
      </c>
      <c r="AB12" s="11">
        <v>2.6046124434288744</v>
      </c>
      <c r="AC12" s="345">
        <f t="shared" si="8"/>
        <v>1.951612443428874</v>
      </c>
      <c r="AD12" s="348">
        <f t="shared" si="9"/>
        <v>2.2069649688873705E-2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16.365707313796907</v>
      </c>
      <c r="C13" s="11">
        <f t="shared" si="2"/>
        <v>15.555515124182175</v>
      </c>
      <c r="D13" s="11">
        <f t="shared" si="2"/>
        <v>-0.81019218961473349</v>
      </c>
      <c r="E13" s="11">
        <f t="shared" si="2"/>
        <v>6.1298405530787274</v>
      </c>
      <c r="F13" s="11">
        <f t="shared" si="2"/>
        <v>5.3196483634639931</v>
      </c>
      <c r="G13" s="200">
        <f t="shared" si="3"/>
        <v>2.1435120450477241E-2</v>
      </c>
      <c r="H13" s="11"/>
      <c r="I13" s="10" t="str">
        <f>name!E9</f>
        <v>Caring, leisure and other service occupations</v>
      </c>
      <c r="J13" s="11">
        <v>85.990510872338149</v>
      </c>
      <c r="K13" s="11">
        <v>103.08531937806198</v>
      </c>
      <c r="L13" s="11">
        <v>17.094808505723822</v>
      </c>
      <c r="M13" s="11">
        <v>52.931564071772591</v>
      </c>
      <c r="N13" s="11">
        <v>70.026372577496403</v>
      </c>
      <c r="O13" s="11"/>
      <c r="P13" s="10" t="str">
        <f>name!D10</f>
        <v>31 Science, engineering and technology associate professionals</v>
      </c>
      <c r="Q13" s="11">
        <v>11.739450205039358</v>
      </c>
      <c r="R13" s="11">
        <v>9.8641671101553925</v>
      </c>
      <c r="S13" s="345">
        <f t="shared" si="4"/>
        <v>-1.8752830948839652</v>
      </c>
      <c r="T13" s="345">
        <v>3.5787688391322465</v>
      </c>
      <c r="U13" s="345">
        <f t="shared" si="5"/>
        <v>1.7034857442482814</v>
      </c>
      <c r="V13" s="346">
        <f t="shared" si="6"/>
        <v>1.7897469004655164E-2</v>
      </c>
      <c r="X13" s="10" t="str">
        <f>name!B10</f>
        <v>Water and sewerage</v>
      </c>
      <c r="Y13" s="11">
        <v>5.5050000000000017</v>
      </c>
      <c r="Z13" s="11">
        <v>6.3640000000000034</v>
      </c>
      <c r="AA13" s="345">
        <f t="shared" si="7"/>
        <v>0.85900000000000176</v>
      </c>
      <c r="AB13" s="11">
        <v>2.6034572596438306</v>
      </c>
      <c r="AC13" s="345">
        <f t="shared" si="8"/>
        <v>3.4624572596438323</v>
      </c>
      <c r="AD13" s="348">
        <f t="shared" si="9"/>
        <v>2.6152861562700691E-2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18.409807776090851</v>
      </c>
      <c r="C14" s="11">
        <f t="shared" si="2"/>
        <v>21.798223276570436</v>
      </c>
      <c r="D14" s="11">
        <f t="shared" si="2"/>
        <v>3.3884155004795837</v>
      </c>
      <c r="E14" s="11">
        <f t="shared" si="2"/>
        <v>11.366171217166579</v>
      </c>
      <c r="F14" s="11">
        <f t="shared" si="2"/>
        <v>14.754586717646163</v>
      </c>
      <c r="G14" s="200">
        <f t="shared" si="3"/>
        <v>3.2573843784548417E-2</v>
      </c>
      <c r="H14" s="11"/>
      <c r="I14" s="10" t="str">
        <f>name!E10</f>
        <v>Sales and customer service occupations</v>
      </c>
      <c r="J14" s="11">
        <v>76.464419865229303</v>
      </c>
      <c r="K14" s="11">
        <v>76.413983496629555</v>
      </c>
      <c r="L14" s="11">
        <v>-5.043636859974665E-2</v>
      </c>
      <c r="M14" s="11">
        <v>35.490669486466444</v>
      </c>
      <c r="N14" s="11">
        <v>35.440233117866697</v>
      </c>
      <c r="O14" s="11"/>
      <c r="P14" s="10" t="str">
        <f>name!D11</f>
        <v>32 Health and social care associate professionals</v>
      </c>
      <c r="Q14" s="11">
        <v>4.1862685165954581</v>
      </c>
      <c r="R14" s="11">
        <v>4.4719816843084921</v>
      </c>
      <c r="S14" s="345">
        <f t="shared" si="4"/>
        <v>0.28571316771303401</v>
      </c>
      <c r="T14" s="345">
        <v>2.0231705918161662</v>
      </c>
      <c r="U14" s="345">
        <f t="shared" si="5"/>
        <v>2.3088837595292002</v>
      </c>
      <c r="V14" s="346">
        <f t="shared" si="6"/>
        <v>2.6632525645741589E-2</v>
      </c>
      <c r="X14" s="10" t="str">
        <f>name!B11</f>
        <v>Construction</v>
      </c>
      <c r="Y14" s="11">
        <v>66.357000000000099</v>
      </c>
      <c r="Z14" s="11">
        <v>80.803000000000011</v>
      </c>
      <c r="AA14" s="345">
        <f t="shared" si="7"/>
        <v>14.445999999999913</v>
      </c>
      <c r="AB14" s="11">
        <v>30.906385318876662</v>
      </c>
      <c r="AC14" s="345">
        <f t="shared" si="8"/>
        <v>45.352385318876571</v>
      </c>
      <c r="AD14" s="348">
        <f t="shared" si="9"/>
        <v>2.5819245236791799E-2</v>
      </c>
    </row>
    <row r="15" spans="1:30" x14ac:dyDescent="0.2">
      <c r="A15" s="10" t="str">
        <f>name!D12</f>
        <v>33 Protective service occupations</v>
      </c>
      <c r="B15" s="11">
        <f t="shared" si="2"/>
        <v>7.0858977047738883</v>
      </c>
      <c r="C15" s="11">
        <f t="shared" si="2"/>
        <v>9.6914012307240416</v>
      </c>
      <c r="D15" s="11">
        <f t="shared" si="2"/>
        <v>2.6055035259501542</v>
      </c>
      <c r="E15" s="11">
        <f t="shared" si="2"/>
        <v>2.987831159573588</v>
      </c>
      <c r="F15" s="11">
        <f t="shared" si="2"/>
        <v>5.5933346855237422</v>
      </c>
      <c r="G15" s="200">
        <f t="shared" si="3"/>
        <v>2.3732188248828168E-2</v>
      </c>
      <c r="H15" s="11"/>
      <c r="I15" s="10" t="str">
        <f>name!E11</f>
        <v>Process, plant and machine operatives</v>
      </c>
      <c r="J15" s="11">
        <v>44.770211547741773</v>
      </c>
      <c r="K15" s="11">
        <v>50.832266195473039</v>
      </c>
      <c r="L15" s="11">
        <v>6.0620546477312596</v>
      </c>
      <c r="M15" s="11">
        <v>23.116967083902022</v>
      </c>
      <c r="N15" s="11">
        <v>29.179021731633284</v>
      </c>
      <c r="O15" s="11"/>
      <c r="P15" s="10" t="str">
        <f>name!D12</f>
        <v>33 Protective service occupations</v>
      </c>
      <c r="Q15" s="11">
        <v>5.0893297804029709</v>
      </c>
      <c r="R15" s="11">
        <v>6.3049490863383166</v>
      </c>
      <c r="S15" s="345">
        <f t="shared" si="4"/>
        <v>1.2156193059353457</v>
      </c>
      <c r="T15" s="345">
        <v>1.6474402638302401</v>
      </c>
      <c r="U15" s="345">
        <f t="shared" si="5"/>
        <v>2.8630595697655856</v>
      </c>
      <c r="V15" s="346">
        <f t="shared" si="6"/>
        <v>1.8871486826433692E-2</v>
      </c>
      <c r="X15" s="10" t="str">
        <f>name!B12</f>
        <v>Wholesale and retail trade</v>
      </c>
      <c r="Y15" s="11">
        <v>133.32999999999998</v>
      </c>
      <c r="Z15" s="11">
        <v>134.80599999999995</v>
      </c>
      <c r="AA15" s="345">
        <f t="shared" si="7"/>
        <v>1.4759999999999707</v>
      </c>
      <c r="AB15" s="11">
        <v>61.297945248132436</v>
      </c>
      <c r="AC15" s="345">
        <f t="shared" si="8"/>
        <v>62.773945248132407</v>
      </c>
      <c r="AD15" s="348">
        <f t="shared" si="9"/>
        <v>2.553815114844471E-2</v>
      </c>
    </row>
    <row r="16" spans="1:30" x14ac:dyDescent="0.2">
      <c r="A16" s="10" t="str">
        <f>name!D13</f>
        <v>34 Culture, media and sports occupations</v>
      </c>
      <c r="B16" s="11">
        <f t="shared" si="2"/>
        <v>17.882497404397231</v>
      </c>
      <c r="C16" s="11">
        <f t="shared" si="2"/>
        <v>21.61270893887184</v>
      </c>
      <c r="D16" s="11">
        <f t="shared" si="2"/>
        <v>3.730211534474607</v>
      </c>
      <c r="E16" s="11">
        <f t="shared" si="2"/>
        <v>9.3943172281212455</v>
      </c>
      <c r="F16" s="11">
        <f t="shared" si="2"/>
        <v>13.124528762595851</v>
      </c>
      <c r="G16" s="200">
        <f t="shared" si="3"/>
        <v>2.8547529658287329E-2</v>
      </c>
      <c r="H16" s="11"/>
      <c r="I16" s="10" t="str">
        <f>name!E12</f>
        <v>Elementary occupations</v>
      </c>
      <c r="J16" s="11">
        <v>89.481487239950042</v>
      </c>
      <c r="K16" s="11">
        <v>89.952687445506271</v>
      </c>
      <c r="L16" s="11">
        <v>0.47120020555621078</v>
      </c>
      <c r="M16" s="11">
        <v>42.988724264675383</v>
      </c>
      <c r="N16" s="11">
        <v>43.459924470231584</v>
      </c>
      <c r="O16" s="11"/>
      <c r="P16" s="10" t="str">
        <f>name!D13</f>
        <v>34 Culture, media and sports occupations</v>
      </c>
      <c r="Q16" s="11">
        <v>7.6074747119772397</v>
      </c>
      <c r="R16" s="11">
        <v>9.1628659686772416</v>
      </c>
      <c r="S16" s="345">
        <f t="shared" si="4"/>
        <v>1.5553912567000019</v>
      </c>
      <c r="T16" s="345">
        <v>3.3574216103272958</v>
      </c>
      <c r="U16" s="345">
        <f t="shared" si="5"/>
        <v>4.9128128670272977</v>
      </c>
      <c r="V16" s="346">
        <f t="shared" si="6"/>
        <v>2.4670580974459178E-2</v>
      </c>
      <c r="X16" s="10" t="str">
        <f>name!B13</f>
        <v>Transport and storage</v>
      </c>
      <c r="Y16" s="11">
        <v>34.010000000000034</v>
      </c>
      <c r="Z16" s="11">
        <v>35.022000000000112</v>
      </c>
      <c r="AA16" s="345">
        <f t="shared" si="7"/>
        <v>1.0120000000000786</v>
      </c>
      <c r="AB16" s="11">
        <v>16.022261169544006</v>
      </c>
      <c r="AC16" s="345">
        <f t="shared" si="8"/>
        <v>17.034261169544084</v>
      </c>
      <c r="AD16" s="348">
        <f t="shared" si="9"/>
        <v>2.6068212149876313E-2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50.10569902037404</v>
      </c>
      <c r="C17" s="11">
        <f t="shared" si="10"/>
        <v>51.376517261865679</v>
      </c>
      <c r="D17" s="11">
        <f t="shared" si="10"/>
        <v>1.2708182414916469</v>
      </c>
      <c r="E17" s="11">
        <f t="shared" si="10"/>
        <v>22.778455785191476</v>
      </c>
      <c r="F17" s="11">
        <f t="shared" si="10"/>
        <v>24.049274026683129</v>
      </c>
      <c r="G17" s="200">
        <f t="shared" si="3"/>
        <v>2.5297109700662457E-2</v>
      </c>
      <c r="H17" s="11"/>
      <c r="O17" s="11"/>
      <c r="P17" s="10" t="str">
        <f>name!D14</f>
        <v>35 Business and public service associate professionals</v>
      </c>
      <c r="Q17" s="11">
        <v>26.60643469597338</v>
      </c>
      <c r="R17" s="11">
        <v>25.038389558794776</v>
      </c>
      <c r="S17" s="345">
        <f t="shared" si="4"/>
        <v>-1.5680451371786042</v>
      </c>
      <c r="T17" s="345">
        <v>9.5387894881096003</v>
      </c>
      <c r="U17" s="345">
        <f t="shared" si="5"/>
        <v>7.9707443509309961</v>
      </c>
      <c r="V17" s="346">
        <f t="shared" si="6"/>
        <v>2.0636156529947547E-2</v>
      </c>
      <c r="X17" s="10" t="str">
        <f>name!B14</f>
        <v>Accommodation and food</v>
      </c>
      <c r="Y17" s="11">
        <v>78.592999999999989</v>
      </c>
      <c r="Z17" s="11">
        <v>96.166999999999845</v>
      </c>
      <c r="AA17" s="345">
        <f t="shared" si="7"/>
        <v>17.573999999999856</v>
      </c>
      <c r="AB17" s="11">
        <v>44.164085777546163</v>
      </c>
      <c r="AC17" s="345">
        <f t="shared" si="8"/>
        <v>61.738085777546019</v>
      </c>
      <c r="AD17" s="348">
        <f t="shared" si="9"/>
        <v>3.0174621754448294E-2</v>
      </c>
    </row>
    <row r="18" spans="1:30" x14ac:dyDescent="0.2">
      <c r="A18" s="10" t="str">
        <f>name!D15</f>
        <v>41 Administrative occupations</v>
      </c>
      <c r="B18" s="11">
        <f t="shared" si="10"/>
        <v>69.645846608241115</v>
      </c>
      <c r="C18" s="11">
        <f t="shared" si="10"/>
        <v>60.709438807879337</v>
      </c>
      <c r="D18" s="11">
        <f t="shared" si="10"/>
        <v>-8.9364078003617742</v>
      </c>
      <c r="E18" s="11">
        <f t="shared" si="10"/>
        <v>31.976539538989467</v>
      </c>
      <c r="F18" s="11">
        <f t="shared" si="10"/>
        <v>23.040131738627696</v>
      </c>
      <c r="G18" s="200">
        <f t="shared" si="3"/>
        <v>2.5509318617005894E-2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19.703054316545618</v>
      </c>
      <c r="R18" s="11">
        <v>19.537509547493162</v>
      </c>
      <c r="S18" s="345">
        <f t="shared" si="4"/>
        <v>-0.16554476905245608</v>
      </c>
      <c r="T18" s="345">
        <v>7.0098391440237986</v>
      </c>
      <c r="U18" s="345">
        <f t="shared" si="5"/>
        <v>6.8442943749713425</v>
      </c>
      <c r="V18" s="346">
        <f t="shared" si="6"/>
        <v>2.0498784639662482E-2</v>
      </c>
      <c r="X18" s="10" t="str">
        <f>name!B15</f>
        <v>Media</v>
      </c>
      <c r="Y18" s="11">
        <v>5.276999999999993</v>
      </c>
      <c r="Z18" s="11">
        <v>5.0560000000000072</v>
      </c>
      <c r="AA18" s="345">
        <f t="shared" si="7"/>
        <v>-0.22099999999998587</v>
      </c>
      <c r="AB18" s="11">
        <v>2.4250262770484938</v>
      </c>
      <c r="AC18" s="345">
        <f t="shared" si="8"/>
        <v>2.204026277048508</v>
      </c>
      <c r="AD18" s="348">
        <f t="shared" si="9"/>
        <v>2.5528797451125573E-2</v>
      </c>
    </row>
    <row r="19" spans="1:30" x14ac:dyDescent="0.2">
      <c r="A19" s="10" t="str">
        <f>name!D16</f>
        <v>42 Secretarial and related occupations</v>
      </c>
      <c r="B19" s="11">
        <f t="shared" si="10"/>
        <v>15.833492708857207</v>
      </c>
      <c r="C19" s="11">
        <f t="shared" si="10"/>
        <v>15.120741954443323</v>
      </c>
      <c r="D19" s="11">
        <f t="shared" si="10"/>
        <v>-0.71275075441388291</v>
      </c>
      <c r="E19" s="11">
        <f t="shared" si="10"/>
        <v>8.3863824939157325</v>
      </c>
      <c r="F19" s="11">
        <f t="shared" si="10"/>
        <v>7.6736317395018485</v>
      </c>
      <c r="G19" s="200">
        <f t="shared" si="3"/>
        <v>2.8741701599533265E-2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1.3597425813669681</v>
      </c>
      <c r="K19" s="11">
        <f t="array" ref="K19:K27">MMULT(aggregation!$B$13:$AA$21,C36:C61)</f>
        <v>3.0150404437626239</v>
      </c>
      <c r="L19" s="11">
        <f t="array" ref="L19:L27">MMULT(aggregation!$B$13:$AA$21,D36:D61)</f>
        <v>1.6552978623956558</v>
      </c>
      <c r="M19" s="11">
        <f t="array" ref="M19:M27">MMULT(aggregation!$B$13:$AA$21,E36:E61)</f>
        <v>1.1823682073245081</v>
      </c>
      <c r="N19" s="11">
        <f t="array" ref="N19:N27">MMULT(aggregation!$B$13:$AA$21,F36:F61)</f>
        <v>2.8376660697201639</v>
      </c>
      <c r="O19" s="11"/>
      <c r="P19" s="10" t="str">
        <f>name!D16</f>
        <v>42 Secretarial and related occupations</v>
      </c>
      <c r="Q19" s="11">
        <v>1.2978795592234427</v>
      </c>
      <c r="R19" s="11">
        <v>2.3086526868987045</v>
      </c>
      <c r="S19" s="345">
        <f t="shared" si="4"/>
        <v>1.0107731276752618</v>
      </c>
      <c r="T19" s="345">
        <v>0.64762783459856299</v>
      </c>
      <c r="U19" s="345">
        <f t="shared" si="5"/>
        <v>1.6584009622738249</v>
      </c>
      <c r="V19" s="346">
        <f t="shared" si="6"/>
        <v>2.7353487481683869E-2</v>
      </c>
      <c r="X19" s="10" t="str">
        <f>name!B16</f>
        <v>Information technology</v>
      </c>
      <c r="Y19" s="11">
        <v>14.101000000000017</v>
      </c>
      <c r="Z19" s="11">
        <v>15.886000000000017</v>
      </c>
      <c r="AA19" s="345">
        <f t="shared" si="7"/>
        <v>1.7850000000000001</v>
      </c>
      <c r="AB19" s="11">
        <v>6.5414817798594669</v>
      </c>
      <c r="AC19" s="345">
        <f t="shared" si="8"/>
        <v>8.326481779859467</v>
      </c>
      <c r="AD19" s="348">
        <f t="shared" si="9"/>
        <v>2.5732540016718763E-2</v>
      </c>
    </row>
    <row r="20" spans="1:30" x14ac:dyDescent="0.2">
      <c r="A20" s="10" t="str">
        <f>name!D17</f>
        <v>51 Skilled agricultural and related trades</v>
      </c>
      <c r="B20" s="11">
        <f t="shared" si="10"/>
        <v>14.460619382396171</v>
      </c>
      <c r="C20" s="11">
        <f t="shared" si="10"/>
        <v>15.518036497743083</v>
      </c>
      <c r="D20" s="11">
        <f t="shared" si="10"/>
        <v>1.0574171153469112</v>
      </c>
      <c r="E20" s="11">
        <f t="shared" si="10"/>
        <v>7.884007237595605</v>
      </c>
      <c r="F20" s="11">
        <f t="shared" si="10"/>
        <v>8.9414243529425157</v>
      </c>
      <c r="G20" s="200">
        <f t="shared" si="3"/>
        <v>2.9435356991422745E-2</v>
      </c>
      <c r="H20" s="11"/>
      <c r="I20" s="11" t="str">
        <f t="shared" si="11"/>
        <v>Professional occupations</v>
      </c>
      <c r="J20" s="11">
        <v>10.280046037567578</v>
      </c>
      <c r="K20" s="11">
        <v>18.931911220012214</v>
      </c>
      <c r="L20" s="11">
        <v>8.6518651824446362</v>
      </c>
      <c r="M20" s="11">
        <v>6.7940716890199777</v>
      </c>
      <c r="N20" s="11">
        <v>15.445936871464614</v>
      </c>
      <c r="O20" s="11"/>
      <c r="P20" s="10" t="str">
        <f>name!D17</f>
        <v>51 Skilled agricultural and related trades</v>
      </c>
      <c r="Q20" s="11">
        <v>12.64602932619565</v>
      </c>
      <c r="R20" s="11">
        <v>13.1289110861939</v>
      </c>
      <c r="S20" s="345">
        <f t="shared" si="4"/>
        <v>0.48288175999825</v>
      </c>
      <c r="T20" s="345">
        <v>6.445142375276653</v>
      </c>
      <c r="U20" s="345">
        <f t="shared" si="5"/>
        <v>6.928024135274903</v>
      </c>
      <c r="V20" s="346">
        <f t="shared" si="6"/>
        <v>2.7839317619325898E-2</v>
      </c>
      <c r="X20" s="10" t="str">
        <f>name!B17</f>
        <v>Finance and insurance</v>
      </c>
      <c r="Y20" s="11">
        <v>12.293000000000003</v>
      </c>
      <c r="Z20" s="11">
        <v>11.592000000000036</v>
      </c>
      <c r="AA20" s="345">
        <f t="shared" si="7"/>
        <v>-0.70099999999996676</v>
      </c>
      <c r="AB20" s="11">
        <v>5.9107049625474151</v>
      </c>
      <c r="AC20" s="345">
        <f t="shared" si="8"/>
        <v>5.2097049625474483</v>
      </c>
      <c r="AD20" s="348">
        <f t="shared" si="9"/>
        <v>2.6518530948888897E-2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31.791317362505644</v>
      </c>
      <c r="C21" s="11">
        <f t="shared" si="10"/>
        <v>30.608470507759755</v>
      </c>
      <c r="D21" s="11">
        <f t="shared" si="10"/>
        <v>-1.182846854745887</v>
      </c>
      <c r="E21" s="11">
        <f t="shared" si="10"/>
        <v>12.010007586432774</v>
      </c>
      <c r="F21" s="11">
        <f t="shared" si="10"/>
        <v>10.827160731686886</v>
      </c>
      <c r="G21" s="200">
        <f t="shared" si="3"/>
        <v>2.1594583305123427E-2</v>
      </c>
      <c r="H21" s="11"/>
      <c r="I21" s="11" t="str">
        <f t="shared" si="11"/>
        <v>Associate professional occupations</v>
      </c>
      <c r="J21" s="11">
        <v>1.3388345103607362</v>
      </c>
      <c r="K21" s="11">
        <v>2.7017039753243948</v>
      </c>
      <c r="L21" s="11">
        <v>1.3628694649636586</v>
      </c>
      <c r="M21" s="11">
        <v>0.95552631418422029</v>
      </c>
      <c r="N21" s="11">
        <v>2.3183957791478793</v>
      </c>
      <c r="O21" s="11"/>
      <c r="P21" s="10" t="str">
        <f>name!D18</f>
        <v>52 Skilled metal, electrical and electronic trades</v>
      </c>
      <c r="Q21" s="11">
        <v>30.916677586831149</v>
      </c>
      <c r="R21" s="11">
        <v>27.842843048183671</v>
      </c>
      <c r="S21" s="345">
        <f t="shared" si="4"/>
        <v>-3.0738345386474784</v>
      </c>
      <c r="T21" s="345">
        <v>10.795219067641426</v>
      </c>
      <c r="U21" s="345">
        <f t="shared" si="5"/>
        <v>7.7213845289939478</v>
      </c>
      <c r="V21" s="346">
        <f t="shared" si="6"/>
        <v>2.0166695499680865E-2</v>
      </c>
      <c r="X21" s="10" t="str">
        <f>name!B18</f>
        <v>Real estate</v>
      </c>
      <c r="Y21" s="11">
        <v>16.303999999999945</v>
      </c>
      <c r="Z21" s="11">
        <v>14.913000000000007</v>
      </c>
      <c r="AA21" s="345">
        <f t="shared" si="7"/>
        <v>-1.3909999999999378</v>
      </c>
      <c r="AB21" s="11">
        <v>7.5718335331957345</v>
      </c>
      <c r="AC21" s="345">
        <f t="shared" si="8"/>
        <v>6.1808335331957966</v>
      </c>
      <c r="AD21" s="348">
        <f t="shared" si="9"/>
        <v>2.5756533129218662E-2</v>
      </c>
    </row>
    <row r="22" spans="1:30" x14ac:dyDescent="0.2">
      <c r="A22" s="10" t="str">
        <f>name!D19</f>
        <v>53 Skilled construction and building trades</v>
      </c>
      <c r="B22" s="11">
        <f t="shared" si="10"/>
        <v>27.946461669661943</v>
      </c>
      <c r="C22" s="11">
        <f t="shared" si="10"/>
        <v>31.061115653268892</v>
      </c>
      <c r="D22" s="11">
        <f t="shared" si="10"/>
        <v>3.1146539836069529</v>
      </c>
      <c r="E22" s="11">
        <f t="shared" si="10"/>
        <v>12.985772872130386</v>
      </c>
      <c r="F22" s="11">
        <f t="shared" si="10"/>
        <v>16.100426855737343</v>
      </c>
      <c r="G22" s="200">
        <f t="shared" si="3"/>
        <v>2.576822442667126E-2</v>
      </c>
      <c r="H22" s="11"/>
      <c r="I22" s="11" t="str">
        <f t="shared" si="11"/>
        <v>Administrative and secretarial occupations</v>
      </c>
      <c r="J22" s="11">
        <v>0.42408064380274407</v>
      </c>
      <c r="K22" s="11">
        <v>0.99155665024045447</v>
      </c>
      <c r="L22" s="11">
        <v>0.56747600643771046</v>
      </c>
      <c r="M22" s="11">
        <v>0.38719630087939305</v>
      </c>
      <c r="N22" s="11">
        <v>0.95467230731710351</v>
      </c>
      <c r="O22" s="11"/>
      <c r="P22" s="10" t="str">
        <f>name!D19</f>
        <v>53 Skilled construction and building trades</v>
      </c>
      <c r="Q22" s="11">
        <v>27.267709487393326</v>
      </c>
      <c r="R22" s="11">
        <v>30.122184121632635</v>
      </c>
      <c r="S22" s="345">
        <f t="shared" si="4"/>
        <v>2.8544746342393097</v>
      </c>
      <c r="T22" s="345">
        <v>12.546029785969271</v>
      </c>
      <c r="U22" s="345">
        <f t="shared" si="5"/>
        <v>15.400504420208581</v>
      </c>
      <c r="V22" s="346">
        <f t="shared" si="6"/>
        <v>2.5554994470640358E-2</v>
      </c>
      <c r="X22" s="10" t="str">
        <f>name!B19</f>
        <v>Professional services</v>
      </c>
      <c r="Y22" s="11">
        <v>63.695999999999955</v>
      </c>
      <c r="Z22" s="11">
        <v>73.613</v>
      </c>
      <c r="AA22" s="345">
        <f t="shared" si="7"/>
        <v>9.9170000000000442</v>
      </c>
      <c r="AB22" s="11">
        <v>34.0878267650683</v>
      </c>
      <c r="AC22" s="345">
        <f t="shared" si="8"/>
        <v>44.004826765068344</v>
      </c>
      <c r="AD22" s="348">
        <f t="shared" si="9"/>
        <v>2.8988034434211718E-2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17.151500337247512</v>
      </c>
      <c r="C23" s="11">
        <f t="shared" si="10"/>
        <v>16.634632798108083</v>
      </c>
      <c r="D23" s="11">
        <f t="shared" si="10"/>
        <v>-0.51686753913943317</v>
      </c>
      <c r="E23" s="11">
        <f t="shared" si="10"/>
        <v>7.5592848710733094</v>
      </c>
      <c r="F23" s="11">
        <f t="shared" si="10"/>
        <v>7.0424173319338763</v>
      </c>
      <c r="G23" s="200">
        <f t="shared" si="3"/>
        <v>2.4642334313033532E-2</v>
      </c>
      <c r="H23" s="11"/>
      <c r="I23" s="11" t="str">
        <f t="shared" si="11"/>
        <v>Skilled trades occupations</v>
      </c>
      <c r="J23" s="11">
        <v>0.15183425470970638</v>
      </c>
      <c r="K23" s="11">
        <v>0.35995525855622001</v>
      </c>
      <c r="L23" s="11">
        <v>0.20812100384651364</v>
      </c>
      <c r="M23" s="11">
        <v>0.14238785991940117</v>
      </c>
      <c r="N23" s="11">
        <v>0.35050886376591484</v>
      </c>
      <c r="O23" s="11"/>
      <c r="P23" s="10" t="str">
        <f>name!D20</f>
        <v>54 Textiles, printing and other skilled trades</v>
      </c>
      <c r="Q23" s="11">
        <v>9.2651289978793532</v>
      </c>
      <c r="R23" s="11">
        <v>8.671840068371619</v>
      </c>
      <c r="S23" s="345">
        <f t="shared" si="4"/>
        <v>-0.59328892950773415</v>
      </c>
      <c r="T23" s="345">
        <v>2.8326108205155136</v>
      </c>
      <c r="U23" s="345">
        <f t="shared" si="5"/>
        <v>2.2393218910077795</v>
      </c>
      <c r="V23" s="346">
        <f t="shared" si="6"/>
        <v>1.7943135333415405E-2</v>
      </c>
      <c r="X23" s="10" t="str">
        <f>name!B20</f>
        <v>Support services</v>
      </c>
      <c r="Y23" s="11">
        <v>51.620000000000005</v>
      </c>
      <c r="Z23" s="11">
        <v>61.988</v>
      </c>
      <c r="AA23" s="345">
        <f t="shared" si="7"/>
        <v>10.367999999999995</v>
      </c>
      <c r="AB23" s="11">
        <v>27.508651759387966</v>
      </c>
      <c r="AC23" s="345">
        <f t="shared" si="8"/>
        <v>37.876651759387961</v>
      </c>
      <c r="AD23" s="348">
        <f t="shared" si="9"/>
        <v>2.8887089504979535E-2</v>
      </c>
    </row>
    <row r="24" spans="1:30" x14ac:dyDescent="0.2">
      <c r="A24" s="10" t="str">
        <f>name!D21</f>
        <v>61 Caring personal service occupations</v>
      </c>
      <c r="B24" s="11">
        <f t="shared" si="10"/>
        <v>66.63231746045183</v>
      </c>
      <c r="C24" s="11">
        <f t="shared" si="10"/>
        <v>80.549609631111437</v>
      </c>
      <c r="D24" s="11">
        <f t="shared" si="10"/>
        <v>13.917292170659609</v>
      </c>
      <c r="E24" s="11">
        <f t="shared" si="10"/>
        <v>42.106276396860622</v>
      </c>
      <c r="F24" s="11">
        <f t="shared" si="10"/>
        <v>56.023568567520229</v>
      </c>
      <c r="G24" s="200">
        <f t="shared" si="3"/>
        <v>3.3189347060220475E-2</v>
      </c>
      <c r="H24" s="11"/>
      <c r="I24" s="11" t="str">
        <f t="shared" si="11"/>
        <v>Caring, leisure and other service occupations</v>
      </c>
      <c r="J24" s="11">
        <v>8.9363983690922438E-2</v>
      </c>
      <c r="K24" s="11">
        <v>0.21291369437625152</v>
      </c>
      <c r="L24" s="11">
        <v>0.12354971068532909</v>
      </c>
      <c r="M24" s="11">
        <v>8.8367349910061246E-2</v>
      </c>
      <c r="N24" s="11">
        <v>0.21191706059539034</v>
      </c>
      <c r="O24" s="11"/>
      <c r="P24" s="10" t="str">
        <f>name!D21</f>
        <v>61 Caring personal service occupations</v>
      </c>
      <c r="Q24" s="11">
        <v>6.6579751307395698</v>
      </c>
      <c r="R24" s="11">
        <v>10.013445055375325</v>
      </c>
      <c r="S24" s="345">
        <f t="shared" si="4"/>
        <v>3.3554699246357549</v>
      </c>
      <c r="T24" s="345">
        <v>3.8448380768436574</v>
      </c>
      <c r="U24" s="345">
        <f t="shared" si="5"/>
        <v>7.2003080014794119</v>
      </c>
      <c r="V24" s="346">
        <f t="shared" si="6"/>
        <v>3.0854959939303761E-2</v>
      </c>
      <c r="X24" s="10" t="str">
        <f>name!B21</f>
        <v>Public admin. and defence</v>
      </c>
      <c r="Y24" s="11">
        <v>42.38300000000001</v>
      </c>
      <c r="Z24" s="11">
        <v>43.722999999999857</v>
      </c>
      <c r="AA24" s="345">
        <f t="shared" si="7"/>
        <v>1.3399999999998471</v>
      </c>
      <c r="AB24" s="11">
        <v>21.033371071423264</v>
      </c>
      <c r="AC24" s="345">
        <f t="shared" si="8"/>
        <v>22.373371071423112</v>
      </c>
      <c r="AD24" s="348">
        <f t="shared" si="9"/>
        <v>2.7229097506374256E-2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18.546594076828274</v>
      </c>
      <c r="C25" s="11">
        <f t="shared" si="10"/>
        <v>21.884172897099656</v>
      </c>
      <c r="D25" s="11">
        <f t="shared" si="10"/>
        <v>3.3375788202713794</v>
      </c>
      <c r="E25" s="11">
        <f t="shared" si="10"/>
        <v>10.519542793017097</v>
      </c>
      <c r="F25" s="11">
        <f t="shared" si="10"/>
        <v>13.857121613288474</v>
      </c>
      <c r="G25" s="200">
        <f t="shared" si="3"/>
        <v>3.0405598874222228E-2</v>
      </c>
      <c r="H25" s="11"/>
      <c r="I25" s="11" t="str">
        <f t="shared" si="11"/>
        <v>Sales and customer service occupations</v>
      </c>
      <c r="J25" s="11">
        <v>0.17393784976220772</v>
      </c>
      <c r="K25" s="11">
        <v>0.40024698417010773</v>
      </c>
      <c r="L25" s="11">
        <v>0.22630913440789999</v>
      </c>
      <c r="M25" s="11">
        <v>0.13056196245727933</v>
      </c>
      <c r="N25" s="11">
        <v>0.35687109686517926</v>
      </c>
      <c r="O25" s="11"/>
      <c r="P25" s="10" t="str">
        <f>name!D22</f>
        <v>62 Leisure, travel and related personal service occupations</v>
      </c>
      <c r="Q25" s="11">
        <v>5.6845597306371518</v>
      </c>
      <c r="R25" s="11">
        <v>6.8926642511434704</v>
      </c>
      <c r="S25" s="345">
        <f t="shared" si="4"/>
        <v>1.2081045205063186</v>
      </c>
      <c r="T25" s="345">
        <v>2.750700662924332</v>
      </c>
      <c r="U25" s="345">
        <f t="shared" si="5"/>
        <v>3.9588051834306506</v>
      </c>
      <c r="V25" s="346">
        <f t="shared" si="6"/>
        <v>2.6660320599693588E-2</v>
      </c>
      <c r="X25" s="10" t="str">
        <f>name!B22</f>
        <v>Education</v>
      </c>
      <c r="Y25" s="11">
        <v>75.121000000000038</v>
      </c>
      <c r="Z25" s="11">
        <v>80.122999999999877</v>
      </c>
      <c r="AA25" s="345">
        <f t="shared" si="7"/>
        <v>5.001999999999839</v>
      </c>
      <c r="AB25" s="11">
        <v>40.950748104162855</v>
      </c>
      <c r="AC25" s="345">
        <f t="shared" si="8"/>
        <v>45.952748104162694</v>
      </c>
      <c r="AD25" s="348">
        <f t="shared" si="9"/>
        <v>2.9432031833679151E-2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0.81159933505805437</v>
      </c>
      <c r="C26" s="11">
        <f t="shared" si="10"/>
        <v>0.65153684985088844</v>
      </c>
      <c r="D26" s="11">
        <f t="shared" si="10"/>
        <v>-0.16006248520716598</v>
      </c>
      <c r="E26" s="11">
        <f t="shared" si="10"/>
        <v>0.30574488189487103</v>
      </c>
      <c r="F26" s="11">
        <f t="shared" si="10"/>
        <v>0.14568239668770511</v>
      </c>
      <c r="G26" s="200">
        <f t="shared" si="3"/>
        <v>2.1542297500299235E-2</v>
      </c>
      <c r="H26" s="11"/>
      <c r="I26" s="11" t="str">
        <f t="shared" si="11"/>
        <v>Process, plant and machine operatives</v>
      </c>
      <c r="J26" s="11">
        <v>9.5011069405572607E-2</v>
      </c>
      <c r="K26" s="11">
        <v>0.33864649793065887</v>
      </c>
      <c r="L26" s="11">
        <v>0.24363542852508624</v>
      </c>
      <c r="M26" s="11">
        <v>0.12327049197236387</v>
      </c>
      <c r="N26" s="11">
        <v>0.36690592049745013</v>
      </c>
      <c r="O26" s="11"/>
      <c r="P26" s="10" t="str">
        <f>name!D23</f>
        <v>63 Community and civil enforcement occupations</v>
      </c>
      <c r="Q26" s="11">
        <v>0.63202324527009612</v>
      </c>
      <c r="R26" s="11">
        <v>0.4289100744337197</v>
      </c>
      <c r="S26" s="345">
        <f t="shared" si="4"/>
        <v>-0.20311317083637642</v>
      </c>
      <c r="T26" s="345">
        <v>0.16734520042415646</v>
      </c>
      <c r="U26" s="345">
        <f t="shared" si="5"/>
        <v>-3.5767970412219963E-2</v>
      </c>
      <c r="V26" s="346">
        <f t="shared" si="6"/>
        <v>1.5782975895065832E-2</v>
      </c>
      <c r="X26" s="10" t="str">
        <f>name!B23</f>
        <v>Health and social work</v>
      </c>
      <c r="Y26" s="11">
        <v>118.83099999999989</v>
      </c>
      <c r="Z26" s="11">
        <v>145.85399999999993</v>
      </c>
      <c r="AA26" s="345">
        <f t="shared" si="7"/>
        <v>27.023000000000039</v>
      </c>
      <c r="AB26" s="11">
        <v>72.73644055683171</v>
      </c>
      <c r="AC26" s="345">
        <f t="shared" si="8"/>
        <v>99.759440556831748</v>
      </c>
      <c r="AD26" s="348">
        <f t="shared" si="9"/>
        <v>3.2348021210749422E-2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62.672540808569003</v>
      </c>
      <c r="C27" s="11">
        <f t="shared" si="12"/>
        <v>55.892438079238964</v>
      </c>
      <c r="D27" s="11">
        <f t="shared" si="12"/>
        <v>-6.7801027293300482</v>
      </c>
      <c r="E27" s="11">
        <f t="shared" si="12"/>
        <v>27.065512152258492</v>
      </c>
      <c r="F27" s="11">
        <f t="shared" si="12"/>
        <v>20.285409422928446</v>
      </c>
      <c r="G27" s="200">
        <f t="shared" si="3"/>
        <v>2.4220087974622606E-2</v>
      </c>
      <c r="H27" s="11"/>
      <c r="I27" s="11" t="str">
        <f t="shared" si="11"/>
        <v>Elementary occupations</v>
      </c>
      <c r="J27" s="11">
        <v>5.2287797967740052E-2</v>
      </c>
      <c r="K27" s="11">
        <v>0.12436002865728753</v>
      </c>
      <c r="L27" s="11">
        <v>7.2072230689547476E-2</v>
      </c>
      <c r="M27" s="11">
        <v>5.0562172135620198E-2</v>
      </c>
      <c r="N27" s="11">
        <v>0.12263440282516769</v>
      </c>
      <c r="O27" s="11"/>
      <c r="P27" s="10" t="str">
        <f>name!D24</f>
        <v>71 Sales occupations</v>
      </c>
      <c r="Q27" s="11">
        <v>24.406205847209471</v>
      </c>
      <c r="R27" s="11">
        <v>22.86165503494535</v>
      </c>
      <c r="S27" s="345">
        <f t="shared" si="4"/>
        <v>-1.5445508122641201</v>
      </c>
      <c r="T27" s="345">
        <v>7.7508688111226736</v>
      </c>
      <c r="U27" s="345">
        <f t="shared" si="5"/>
        <v>6.2063179988585535</v>
      </c>
      <c r="V27" s="346">
        <f t="shared" si="6"/>
        <v>1.8556405400946385E-2</v>
      </c>
      <c r="X27" s="10" t="str">
        <f>name!B24</f>
        <v>Arts and entertainment</v>
      </c>
      <c r="Y27" s="11">
        <v>25.20699999999994</v>
      </c>
      <c r="Z27" s="11">
        <v>33.023999999999994</v>
      </c>
      <c r="AA27" s="345">
        <f t="shared" si="7"/>
        <v>7.8170000000000535</v>
      </c>
      <c r="AB27" s="11">
        <v>14.782338170868245</v>
      </c>
      <c r="AC27" s="345">
        <f t="shared" si="8"/>
        <v>22.5993381708683</v>
      </c>
      <c r="AD27" s="348">
        <f t="shared" si="9"/>
        <v>3.1244242831440783E-2</v>
      </c>
    </row>
    <row r="28" spans="1:30" x14ac:dyDescent="0.2">
      <c r="A28" s="10" t="str">
        <f>name!D25</f>
        <v>72 Customer service occupations</v>
      </c>
      <c r="B28" s="11">
        <f t="shared" si="12"/>
        <v>13.791879056660292</v>
      </c>
      <c r="C28" s="11">
        <f t="shared" si="12"/>
        <v>20.521545417390595</v>
      </c>
      <c r="D28" s="11">
        <f t="shared" si="12"/>
        <v>6.7296663607303016</v>
      </c>
      <c r="E28" s="11">
        <f t="shared" si="12"/>
        <v>8.4251573342079489</v>
      </c>
      <c r="F28" s="11">
        <f t="shared" si="12"/>
        <v>15.15482369493825</v>
      </c>
      <c r="G28" s="200">
        <f t="shared" si="3"/>
        <v>3.2295844480399127E-2</v>
      </c>
      <c r="H28" s="11"/>
      <c r="O28" s="11"/>
      <c r="P28" s="10" t="str">
        <f>name!D25</f>
        <v>72 Customer service occupations</v>
      </c>
      <c r="Q28" s="11">
        <v>5.1490282128281457</v>
      </c>
      <c r="R28" s="11">
        <v>8.4972766595569222</v>
      </c>
      <c r="S28" s="345">
        <f t="shared" si="4"/>
        <v>3.3482484467287765</v>
      </c>
      <c r="T28" s="345">
        <v>2.5657201434333317</v>
      </c>
      <c r="U28" s="345">
        <f t="shared" si="5"/>
        <v>5.9139685901621082</v>
      </c>
      <c r="V28" s="346">
        <f t="shared" si="6"/>
        <v>2.732163166508017E-2</v>
      </c>
      <c r="X28" s="10" t="str">
        <f>name!B25</f>
        <v>Other services</v>
      </c>
      <c r="Y28" s="11">
        <v>24.691000000000038</v>
      </c>
      <c r="Z28" s="11">
        <v>25.998000000000001</v>
      </c>
      <c r="AA28" s="345">
        <f t="shared" si="7"/>
        <v>1.3069999999999631</v>
      </c>
      <c r="AB28" s="11">
        <v>12.777293789318204</v>
      </c>
      <c r="AC28" s="345">
        <f t="shared" si="8"/>
        <v>14.084293789318167</v>
      </c>
      <c r="AD28" s="348">
        <f t="shared" si="9"/>
        <v>2.8193883053187818E-2</v>
      </c>
    </row>
    <row r="29" spans="1:30" x14ac:dyDescent="0.2">
      <c r="A29" s="10" t="str">
        <f>name!D26</f>
        <v>81 Process, plant and machine operatives</v>
      </c>
      <c r="B29" s="11">
        <f t="shared" si="12"/>
        <v>19.749578657411071</v>
      </c>
      <c r="C29" s="11">
        <f t="shared" si="12"/>
        <v>23.57852826690894</v>
      </c>
      <c r="D29" s="11">
        <f t="shared" si="12"/>
        <v>3.8289496094978617</v>
      </c>
      <c r="E29" s="11">
        <f t="shared" si="12"/>
        <v>8.9652674926342275</v>
      </c>
      <c r="F29" s="11">
        <f t="shared" si="12"/>
        <v>12.794217102132091</v>
      </c>
      <c r="G29" s="200">
        <f t="shared" si="3"/>
        <v>2.526605142656102E-2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15.335995712191279</v>
      </c>
      <c r="R29" s="11">
        <v>17.254837661024588</v>
      </c>
      <c r="S29" s="345">
        <f t="shared" si="4"/>
        <v>1.9188419488333093</v>
      </c>
      <c r="T29" s="345">
        <v>6.1821051827964029</v>
      </c>
      <c r="U29" s="345">
        <f t="shared" si="5"/>
        <v>8.100947131629713</v>
      </c>
      <c r="V29" s="346">
        <f t="shared" si="6"/>
        <v>2.2836295748632995E-2</v>
      </c>
      <c r="X29" s="231" t="str">
        <f>name!B3</f>
        <v>All industries</v>
      </c>
      <c r="Y29" s="34">
        <f>SUM(Y7:Y28)</f>
        <v>873.20700000000022</v>
      </c>
      <c r="Z29" s="34">
        <f>SUM(Z7:Z28)</f>
        <v>962.12299999999982</v>
      </c>
      <c r="AA29" s="349">
        <f t="shared" si="7"/>
        <v>88.915999999999599</v>
      </c>
      <c r="AB29" s="34">
        <f>SUM(AB7:AB28)</f>
        <v>445.86630012108657</v>
      </c>
      <c r="AC29" s="349">
        <f t="shared" si="8"/>
        <v>534.78230012108611</v>
      </c>
      <c r="AD29" s="350">
        <f t="shared" si="9"/>
        <v>2.7882443068531826E-2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25.020632890330702</v>
      </c>
      <c r="C30" s="11">
        <f t="shared" si="12"/>
        <v>27.253737928564103</v>
      </c>
      <c r="D30" s="11">
        <f t="shared" si="12"/>
        <v>2.2331050382333979</v>
      </c>
      <c r="E30" s="11">
        <f t="shared" si="12"/>
        <v>14.151699591267795</v>
      </c>
      <c r="F30" s="11">
        <f t="shared" si="12"/>
        <v>16.384804629501193</v>
      </c>
      <c r="G30" s="200">
        <f t="shared" si="3"/>
        <v>3.0335687732508054E-2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11.436268635906623</v>
      </c>
      <c r="K30" s="11">
        <f t="array" ref="K30:K38">MMULT(aggregation!$B$13:$AA$21,C65:C90)</f>
        <v>24.029181746738118</v>
      </c>
      <c r="L30" s="11">
        <f t="array" ref="L30:L38">MMULT(aggregation!$B$13:$AA$21,D65:D90)</f>
        <v>12.592913110831496</v>
      </c>
      <c r="M30" s="11">
        <f t="array" ref="M30:M38">MMULT(aggregation!$B$13:$AA$21,E65:E90)</f>
        <v>9.6542803460610482</v>
      </c>
      <c r="N30" s="11">
        <f t="array" ref="N30:N38">MMULT(aggregation!$B$13:$AA$21,F65:F90)</f>
        <v>22.247193456892546</v>
      </c>
      <c r="O30" s="11"/>
      <c r="P30" s="10" t="str">
        <f>name!D27</f>
        <v>82 Transport and mobile machine drivers and operatives</v>
      </c>
      <c r="Q30" s="11">
        <v>22.923618936608122</v>
      </c>
      <c r="R30" s="11">
        <v>23.925249601759202</v>
      </c>
      <c r="S30" s="345">
        <f t="shared" si="4"/>
        <v>1.0016306651510796</v>
      </c>
      <c r="T30" s="345">
        <v>12.283183309679046</v>
      </c>
      <c r="U30" s="345">
        <f t="shared" si="5"/>
        <v>13.284813974830126</v>
      </c>
      <c r="V30" s="346">
        <f t="shared" si="6"/>
        <v>2.9017814417543031E-2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12.865481012456637</v>
      </c>
      <c r="C31" s="11">
        <f t="shared" si="12"/>
        <v>11.338505108562911</v>
      </c>
      <c r="D31" s="11">
        <f t="shared" si="12"/>
        <v>-1.5269759038937263</v>
      </c>
      <c r="E31" s="11">
        <f t="shared" si="12"/>
        <v>4.5083484053725691</v>
      </c>
      <c r="F31" s="11">
        <f t="shared" si="12"/>
        <v>2.9813725014788424</v>
      </c>
      <c r="G31" s="200">
        <f t="shared" si="3"/>
        <v>2.0229714484073069E-2</v>
      </c>
      <c r="H31" s="11"/>
      <c r="I31" s="11" t="str">
        <f>I20</f>
        <v>Professional occupations</v>
      </c>
      <c r="J31" s="11">
        <v>53.495870406746619</v>
      </c>
      <c r="K31" s="11">
        <v>93.394850057782591</v>
      </c>
      <c r="L31" s="11">
        <v>39.898979651035972</v>
      </c>
      <c r="M31" s="11">
        <v>36.078431591234306</v>
      </c>
      <c r="N31" s="11">
        <v>75.977411242270279</v>
      </c>
      <c r="O31" s="11"/>
      <c r="P31" s="10" t="str">
        <f>name!D28</f>
        <v>91 Elementary trades and related occupations</v>
      </c>
      <c r="Q31" s="11">
        <v>9.6541622231263915</v>
      </c>
      <c r="R31" s="11">
        <v>8.3941598671891189</v>
      </c>
      <c r="S31" s="345">
        <f t="shared" si="4"/>
        <v>-1.2600023559372726</v>
      </c>
      <c r="T31" s="345">
        <v>2.7506383418457063</v>
      </c>
      <c r="U31" s="345">
        <f t="shared" si="5"/>
        <v>1.4906359859084337</v>
      </c>
      <c r="V31" s="346">
        <f t="shared" si="6"/>
        <v>1.6853402776566551E-2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76.616006227493401</v>
      </c>
      <c r="C32" s="11">
        <f t="shared" si="12"/>
        <v>78.614182336943358</v>
      </c>
      <c r="D32" s="11">
        <f t="shared" si="12"/>
        <v>1.9981761094499371</v>
      </c>
      <c r="E32" s="11">
        <f t="shared" si="12"/>
        <v>38.480375859302811</v>
      </c>
      <c r="F32" s="11">
        <f t="shared" si="12"/>
        <v>40.47855196875274</v>
      </c>
      <c r="G32" s="200">
        <f t="shared" ref="G32" si="13">IF(B32&gt;0,(1+(E32/B32))^(1/($C$6-$B$6))-1,0)</f>
        <v>2.7502319284307353E-2</v>
      </c>
      <c r="H32" s="11"/>
      <c r="I32" s="11" t="str">
        <f>I21</f>
        <v>Associate professional occupations</v>
      </c>
      <c r="J32" s="11">
        <v>15.028322535917567</v>
      </c>
      <c r="K32" s="11">
        <v>28.573948250374922</v>
      </c>
      <c r="L32" s="11">
        <v>13.545625714457355</v>
      </c>
      <c r="M32" s="11">
        <v>10.767141860867998</v>
      </c>
      <c r="N32" s="11">
        <v>24.312767575325353</v>
      </c>
      <c r="O32" s="11"/>
      <c r="P32" s="10" t="str">
        <f>name!D29</f>
        <v>92 Elementary administration and service occupations</v>
      </c>
      <c r="Q32" s="11">
        <v>36.944908698899575</v>
      </c>
      <c r="R32" s="11">
        <v>38.003262041669068</v>
      </c>
      <c r="S32" s="345">
        <f t="shared" ref="S32" si="14">R32-Q32</f>
        <v>1.0583533427694931</v>
      </c>
      <c r="T32" s="345">
        <v>15.304511189033592</v>
      </c>
      <c r="U32" s="345">
        <f>SUM(S32:T32)</f>
        <v>16.362864531803083</v>
      </c>
      <c r="V32" s="346">
        <f t="shared" ref="V32" si="15">IF(Q32&gt;0,(1+(T32/Q32))^(1/($C$6-$B$6))-1,0)</f>
        <v>2.3375757876064718E-2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873.20699999999965</v>
      </c>
      <c r="C33" s="11">
        <f>SUM(C62,C91,C120,C149,C178,C207,C236,C265,C294)</f>
        <v>962.12299999999993</v>
      </c>
      <c r="D33" s="11">
        <f t="shared" si="12"/>
        <v>88.916000000000111</v>
      </c>
      <c r="E33" s="11">
        <f t="shared" si="12"/>
        <v>445.86630012108651</v>
      </c>
      <c r="F33" s="11">
        <f t="shared" si="12"/>
        <v>534.78230012108656</v>
      </c>
      <c r="G33" s="200">
        <f t="shared" si="3"/>
        <v>2.7882443068531826E-2</v>
      </c>
      <c r="H33" s="11"/>
      <c r="I33" s="11" t="str">
        <f>I22</f>
        <v>Administrative and secretarial occupations</v>
      </c>
      <c r="J33" s="11">
        <v>5.3959228797818541</v>
      </c>
      <c r="K33" s="11">
        <v>11.120648093581433</v>
      </c>
      <c r="L33" s="11">
        <v>5.7247252137995792</v>
      </c>
      <c r="M33" s="11">
        <v>4.6176982942337723</v>
      </c>
      <c r="N33" s="11">
        <v>10.342423508033352</v>
      </c>
      <c r="O33" s="11"/>
      <c r="P33" s="10" t="str">
        <f>name!D3</f>
        <v>All occupations</v>
      </c>
      <c r="Q33" s="11">
        <f>SUM(Q7:Q32)</f>
        <v>441.95615906961376</v>
      </c>
      <c r="R33" s="11">
        <f>SUM(R7:R32)</f>
        <v>479.80315798073002</v>
      </c>
      <c r="S33" s="345">
        <f>R33-Q33</f>
        <v>37.846998911116259</v>
      </c>
      <c r="T33" s="11">
        <f>SUM(T7:T32)</f>
        <v>186.51796148984164</v>
      </c>
      <c r="U33" s="345">
        <f>SUM(S33:T33)</f>
        <v>224.3649604009579</v>
      </c>
      <c r="V33" s="346">
        <f t="shared" si="6"/>
        <v>2.3749919352803017E-2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1.7685332999383854</v>
      </c>
      <c r="K34" s="11">
        <v>4.8660596831685599</v>
      </c>
      <c r="L34" s="11">
        <v>3.0975263832301749</v>
      </c>
      <c r="M34" s="11">
        <v>1.7576444024070925</v>
      </c>
      <c r="N34" s="11">
        <v>4.8551707856372674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3.1312646575520358</v>
      </c>
      <c r="K35" s="11">
        <v>7.5315441795911902</v>
      </c>
      <c r="L35" s="11">
        <v>4.4002795220391535</v>
      </c>
      <c r="M35" s="11">
        <v>3.1775027209995566</v>
      </c>
      <c r="N35" s="11">
        <v>7.577782243038711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0.95322372417890888</v>
      </c>
      <c r="C36" s="11">
        <v>1.8498899110413323</v>
      </c>
      <c r="D36" s="11">
        <f>C36-B36</f>
        <v>0.89666618686242339</v>
      </c>
      <c r="E36" s="11">
        <v>0.69754102786898509</v>
      </c>
      <c r="F36" s="11">
        <f>SUM(D36:E36)</f>
        <v>1.5942072147314086</v>
      </c>
      <c r="G36" s="200">
        <f>IF(B36&gt;0,(1+(E36/B36))^(1/($C$6-$B$6))-1,0)</f>
        <v>3.7288006106555693E-2</v>
      </c>
      <c r="I36" s="11" t="str">
        <f t="shared" si="17"/>
        <v>Sales and customer service occupations</v>
      </c>
      <c r="J36" s="11">
        <v>2.6023582600528958</v>
      </c>
      <c r="K36" s="11">
        <v>6.3664578921721828</v>
      </c>
      <c r="L36" s="11">
        <v>3.764099632119287</v>
      </c>
      <c r="M36" s="11">
        <v>2.1213459754403585</v>
      </c>
      <c r="N36" s="11">
        <v>5.8854456075596451</v>
      </c>
      <c r="P36" s="10" t="str">
        <f>name!D4</f>
        <v>11 Corporate managers and directors</v>
      </c>
      <c r="Q36" s="11">
        <v>20.887801966138529</v>
      </c>
      <c r="R36" s="11">
        <v>24.324844365246914</v>
      </c>
      <c r="S36" s="345">
        <f>R36-Q36</f>
        <v>3.4370423991083854</v>
      </c>
      <c r="T36" s="345">
        <v>12.831280282154438</v>
      </c>
      <c r="U36" s="345">
        <f>SUM(S36:T36)</f>
        <v>16.268322681262823</v>
      </c>
      <c r="V36" s="346">
        <f>IF(Q36&gt;0,(1+(T36/Q36))^(1/($C$6-$B$6))-1,0)</f>
        <v>3.2441691382981697E-2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0.40651885718805914</v>
      </c>
      <c r="C37" s="11">
        <v>1.1651505327212914</v>
      </c>
      <c r="D37" s="11">
        <f t="shared" ref="D37:D60" si="25">C37-B37</f>
        <v>0.7586316755332323</v>
      </c>
      <c r="E37" s="11">
        <v>0.48482717945552306</v>
      </c>
      <c r="F37" s="11">
        <f t="shared" ref="F37:F60" si="26">SUM(D37:E37)</f>
        <v>1.2434588549887553</v>
      </c>
      <c r="G37" s="200">
        <f t="shared" ref="G37:G62" si="27">IF(B37&gt;0,(1+(E37/B37))^(1/($C$6-$B$6))-1,0)</f>
        <v>5.3734120026776688E-2</v>
      </c>
      <c r="I37" s="11" t="str">
        <f t="shared" si="17"/>
        <v>Process, plant and machine operatives</v>
      </c>
      <c r="J37" s="11">
        <v>0.80170418146435085</v>
      </c>
      <c r="K37" s="11">
        <v>2.3701605805677333</v>
      </c>
      <c r="L37" s="11">
        <v>1.5684563991033824</v>
      </c>
      <c r="M37" s="11">
        <v>0.87851518045635812</v>
      </c>
      <c r="N37" s="11">
        <v>2.4469715795597407</v>
      </c>
      <c r="P37" s="10" t="str">
        <f>name!D5</f>
        <v>12 Other managers and proprietors</v>
      </c>
      <c r="Q37" s="11">
        <v>14.500480532873423</v>
      </c>
      <c r="R37" s="11">
        <v>19.039111597482197</v>
      </c>
      <c r="S37" s="345">
        <f t="shared" ref="S37:S60" si="28">R37-Q37</f>
        <v>4.538631064608774</v>
      </c>
      <c r="T37" s="345">
        <v>11.346069211201712</v>
      </c>
      <c r="U37" s="345">
        <f t="shared" ref="U37:U60" si="29">SUM(S37:T37)</f>
        <v>15.884700275810486</v>
      </c>
      <c r="V37" s="346">
        <f t="shared" ref="V37:V62" si="30">IF(Q37&gt;0,(1+(T37/Q37))^(1/($C$6-$B$6))-1,0)</f>
        <v>3.9285047116757843E-2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2.3829819138276838</v>
      </c>
      <c r="C38" s="11">
        <v>4.5321545062505812</v>
      </c>
      <c r="D38" s="11">
        <f t="shared" si="25"/>
        <v>2.1491725924228975</v>
      </c>
      <c r="E38" s="11">
        <v>1.2767916485979327</v>
      </c>
      <c r="F38" s="11">
        <f t="shared" si="26"/>
        <v>3.4259642410208304</v>
      </c>
      <c r="G38" s="200">
        <f t="shared" si="27"/>
        <v>2.9016245713277877E-2</v>
      </c>
      <c r="I38" s="11" t="str">
        <f t="shared" si="17"/>
        <v>Elementary occupations</v>
      </c>
      <c r="J38" s="11">
        <v>2.1271352910263923</v>
      </c>
      <c r="K38" s="11">
        <v>6.1889205203228377</v>
      </c>
      <c r="L38" s="11">
        <v>4.0617852292964445</v>
      </c>
      <c r="M38" s="11">
        <v>2.2756499651721964</v>
      </c>
      <c r="N38" s="11">
        <v>6.3374351944686405</v>
      </c>
      <c r="P38" s="10" t="str">
        <f>name!D6</f>
        <v>21 Science, research, engineering and technology professionals</v>
      </c>
      <c r="Q38" s="11">
        <v>10.351493524974787</v>
      </c>
      <c r="R38" s="11">
        <v>15.11430934763148</v>
      </c>
      <c r="S38" s="345">
        <f t="shared" si="28"/>
        <v>4.7628158226566928</v>
      </c>
      <c r="T38" s="345">
        <v>6.6671478673150997</v>
      </c>
      <c r="U38" s="345">
        <f t="shared" si="29"/>
        <v>11.429963689971792</v>
      </c>
      <c r="V38" s="346">
        <f t="shared" si="30"/>
        <v>3.3700655066510654E-2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2.9879216650098006</v>
      </c>
      <c r="C39" s="11">
        <v>6.3843067970863538</v>
      </c>
      <c r="D39" s="11">
        <f t="shared" si="25"/>
        <v>3.3963851320765532</v>
      </c>
      <c r="E39" s="11">
        <v>2.282980587061779</v>
      </c>
      <c r="F39" s="11">
        <f t="shared" si="26"/>
        <v>5.6793657191383318</v>
      </c>
      <c r="G39" s="200">
        <f t="shared" si="27"/>
        <v>3.8566676458651639E-2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30.389256464890209</v>
      </c>
      <c r="R39" s="11">
        <v>38.797117933013716</v>
      </c>
      <c r="S39" s="345">
        <f t="shared" si="28"/>
        <v>8.4078614681235067</v>
      </c>
      <c r="T39" s="345">
        <v>20.60950340862005</v>
      </c>
      <c r="U39" s="345">
        <f t="shared" si="29"/>
        <v>29.017364876743557</v>
      </c>
      <c r="V39" s="346">
        <f t="shared" si="30"/>
        <v>3.5116670069181177E-2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3.9675194714802799</v>
      </c>
      <c r="C40" s="11">
        <v>5.9013914910163576</v>
      </c>
      <c r="D40" s="11">
        <f>C40-B40</f>
        <v>1.9338720195360777</v>
      </c>
      <c r="E40" s="11">
        <v>2.5044122494727019</v>
      </c>
      <c r="F40" s="11">
        <f>SUM(D40:E40)</f>
        <v>4.4382842690087791</v>
      </c>
      <c r="G40" s="200">
        <f>IF(B40&gt;0,(1+(E40/B40))^(1/($C$6-$B$6))-1,0)</f>
        <v>3.3160175387553226E-2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31.259709734112356</v>
      </c>
      <c r="R40" s="11">
        <v>35.736113847478457</v>
      </c>
      <c r="S40" s="345">
        <f t="shared" si="28"/>
        <v>4.476404113366101</v>
      </c>
      <c r="T40" s="345">
        <v>18.411996460095541</v>
      </c>
      <c r="U40" s="345">
        <f t="shared" si="29"/>
        <v>22.888400573461642</v>
      </c>
      <c r="V40" s="346">
        <f t="shared" si="30"/>
        <v>3.1355231348932922E-2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0.9416229872498133</v>
      </c>
      <c r="C41" s="11">
        <v>2.1140584256589205</v>
      </c>
      <c r="D41" s="11">
        <f t="shared" si="25"/>
        <v>1.1724354384091074</v>
      </c>
      <c r="E41" s="11">
        <v>0.72988720388756434</v>
      </c>
      <c r="F41" s="11">
        <f t="shared" si="26"/>
        <v>1.9023226422966717</v>
      </c>
      <c r="G41" s="200">
        <f t="shared" si="27"/>
        <v>3.8999802761188196E-2</v>
      </c>
      <c r="I41" s="11" t="str">
        <f>I30</f>
        <v>Managers, directors and senior officials</v>
      </c>
      <c r="J41" s="11">
        <f t="array" ref="J41:J49">MMULT(aggregation!$B$13:$AA$21,B94:B119)</f>
        <v>24.359615987734863</v>
      </c>
      <c r="K41" s="11">
        <f t="array" ref="K41:K49">MMULT(aggregation!$B$13:$AA$21,C94:C119)</f>
        <v>31.61818191411308</v>
      </c>
      <c r="L41" s="11">
        <f t="array" ref="L41:L49">MMULT(aggregation!$B$13:$AA$21,D94:D119)</f>
        <v>7.2585659263782176</v>
      </c>
      <c r="M41" s="11">
        <f t="array" ref="M41:M49">MMULT(aggregation!$B$13:$AA$21,E94:E119)</f>
        <v>17.811217684686262</v>
      </c>
      <c r="N41" s="11">
        <f t="array" ref="N41:N49">MMULT(aggregation!$B$13:$AA$21,F94:F119)</f>
        <v>25.06978361106448</v>
      </c>
      <c r="P41" s="10" t="str">
        <f>name!D9</f>
        <v>24 Business, media and public service professionals</v>
      </c>
      <c r="Q41" s="11">
        <v>24.190536815361721</v>
      </c>
      <c r="R41" s="11">
        <v>32.063040575474211</v>
      </c>
      <c r="S41" s="345">
        <f t="shared" si="28"/>
        <v>7.8725037601124903</v>
      </c>
      <c r="T41" s="345">
        <v>15.517776691116421</v>
      </c>
      <c r="U41" s="345">
        <f t="shared" si="29"/>
        <v>23.390280451228911</v>
      </c>
      <c r="V41" s="346">
        <f t="shared" si="30"/>
        <v>3.3591817179825734E-2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0.36369812154969372</v>
      </c>
      <c r="C42" s="11">
        <v>0.69612159477149205</v>
      </c>
      <c r="D42" s="11">
        <f t="shared" si="25"/>
        <v>0.33242347322179833</v>
      </c>
      <c r="E42" s="11">
        <v>0.23119618383137203</v>
      </c>
      <c r="F42" s="11">
        <f t="shared" si="26"/>
        <v>0.56361965705317041</v>
      </c>
      <c r="G42" s="200">
        <f t="shared" si="27"/>
        <v>3.3347953192522484E-2</v>
      </c>
      <c r="I42" s="11" t="str">
        <f>I31</f>
        <v>Professional occupations</v>
      </c>
      <c r="J42" s="11">
        <v>61.353385664316527</v>
      </c>
      <c r="K42" s="11">
        <v>66.377074945657498</v>
      </c>
      <c r="L42" s="11">
        <v>5.0236892813409675</v>
      </c>
      <c r="M42" s="11">
        <v>33.807942435568592</v>
      </c>
      <c r="N42" s="11">
        <v>38.831631716909563</v>
      </c>
      <c r="P42" s="10" t="str">
        <f>name!D10</f>
        <v>31 Science, engineering and technology associate professionals</v>
      </c>
      <c r="Q42" s="11">
        <v>4.6262571087575628</v>
      </c>
      <c r="R42" s="11">
        <v>5.6913480140267874</v>
      </c>
      <c r="S42" s="345">
        <f t="shared" si="28"/>
        <v>1.0650909052692246</v>
      </c>
      <c r="T42" s="345">
        <v>2.5510717139464805</v>
      </c>
      <c r="U42" s="345">
        <f t="shared" si="29"/>
        <v>3.616162619215705</v>
      </c>
      <c r="V42" s="346">
        <f t="shared" si="30"/>
        <v>2.9711441886550061E-2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8.9960926001813532E-2</v>
      </c>
      <c r="C43" s="11">
        <v>0.22553689530702939</v>
      </c>
      <c r="D43" s="11">
        <f t="shared" si="25"/>
        <v>0.13557596930521587</v>
      </c>
      <c r="E43" s="11">
        <v>9.1363441079648569E-2</v>
      </c>
      <c r="F43" s="11">
        <f t="shared" si="26"/>
        <v>0.22693941038486443</v>
      </c>
      <c r="G43" s="200">
        <f t="shared" si="27"/>
        <v>4.7836406116653851E-2</v>
      </c>
      <c r="I43" s="11" t="str">
        <f>I32</f>
        <v>Associate professional occupations</v>
      </c>
      <c r="J43" s="11">
        <v>29.788613061720778</v>
      </c>
      <c r="K43" s="11">
        <v>35.267541294338621</v>
      </c>
      <c r="L43" s="11">
        <v>5.4789282326178466</v>
      </c>
      <c r="M43" s="11">
        <v>17.463466420591381</v>
      </c>
      <c r="N43" s="11">
        <v>22.942394653209227</v>
      </c>
      <c r="P43" s="10" t="str">
        <f>name!D11</f>
        <v>32 Health and social care associate professionals</v>
      </c>
      <c r="Q43" s="11">
        <v>14.223539259495382</v>
      </c>
      <c r="R43" s="11">
        <v>17.326241592261944</v>
      </c>
      <c r="S43" s="345">
        <f t="shared" si="28"/>
        <v>3.1027023327665617</v>
      </c>
      <c r="T43" s="345">
        <v>9.3430006253504132</v>
      </c>
      <c r="U43" s="345">
        <f t="shared" si="29"/>
        <v>12.445702958116975</v>
      </c>
      <c r="V43" s="346">
        <f t="shared" si="30"/>
        <v>3.4234949885566746E-2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2.1735373293273987E-2</v>
      </c>
      <c r="C44" s="11">
        <v>6.8526169833166617E-2</v>
      </c>
      <c r="D44" s="11">
        <f t="shared" si="25"/>
        <v>4.6790796539892626E-2</v>
      </c>
      <c r="E44" s="11">
        <v>1.4809102518240113E-2</v>
      </c>
      <c r="F44" s="11">
        <f t="shared" si="26"/>
        <v>6.1599899058132741E-2</v>
      </c>
      <c r="G44" s="200">
        <f t="shared" si="27"/>
        <v>3.5246193288180017E-2</v>
      </c>
      <c r="I44" s="11" t="str">
        <f>I33</f>
        <v>Administrative and secretarial occupations</v>
      </c>
      <c r="J44" s="11">
        <v>15.599673372535545</v>
      </c>
      <c r="K44" s="11">
        <v>22.811360510437051</v>
      </c>
      <c r="L44" s="11">
        <v>7.2116871379015084</v>
      </c>
      <c r="M44" s="11">
        <v>11.282349032253531</v>
      </c>
      <c r="N44" s="11">
        <v>18.494036170155038</v>
      </c>
      <c r="P44" s="10" t="str">
        <f>name!D12</f>
        <v>33 Protective service occupations</v>
      </c>
      <c r="Q44" s="11">
        <v>1.9965679243709118</v>
      </c>
      <c r="R44" s="11">
        <v>3.3864521443857214</v>
      </c>
      <c r="S44" s="345">
        <f t="shared" si="28"/>
        <v>1.3898842200148096</v>
      </c>
      <c r="T44" s="345">
        <v>1.3403908957433484</v>
      </c>
      <c r="U44" s="345">
        <f t="shared" si="29"/>
        <v>2.730275115758158</v>
      </c>
      <c r="V44" s="346">
        <f t="shared" si="30"/>
        <v>3.4835019651877852E-2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0.23947506388984516</v>
      </c>
      <c r="C45" s="11">
        <v>0.44516097842409763</v>
      </c>
      <c r="D45" s="11">
        <f t="shared" ref="D45:D46" si="31">C45-B45</f>
        <v>0.20568591453425247</v>
      </c>
      <c r="E45" s="11">
        <v>0.17988348451520397</v>
      </c>
      <c r="F45" s="11">
        <f t="shared" ref="F45:F46" si="32">SUM(D45:E45)</f>
        <v>0.38556939904945642</v>
      </c>
      <c r="G45" s="200">
        <f t="shared" si="27"/>
        <v>3.8058144361146518E-2</v>
      </c>
      <c r="I45" s="11" t="str">
        <f t="shared" ref="I45:I49" si="33">I34</f>
        <v>Skilled trades occupations</v>
      </c>
      <c r="J45" s="11">
        <v>5.7393373544839239</v>
      </c>
      <c r="K45" s="11">
        <v>9.6406420888495035</v>
      </c>
      <c r="L45" s="11">
        <v>3.9013047343655787</v>
      </c>
      <c r="M45" s="11">
        <v>4.6890253924209624</v>
      </c>
      <c r="N45" s="11">
        <v>8.590330126786542</v>
      </c>
      <c r="P45" s="10" t="str">
        <f>name!D13</f>
        <v>34 Culture, media and sports occupations</v>
      </c>
      <c r="Q45" s="11">
        <v>10.275022692419997</v>
      </c>
      <c r="R45" s="11">
        <v>12.449842970194593</v>
      </c>
      <c r="S45" s="345">
        <f t="shared" si="28"/>
        <v>2.1748202777745966</v>
      </c>
      <c r="T45" s="345">
        <v>6.0368956177939506</v>
      </c>
      <c r="U45" s="345">
        <f t="shared" si="29"/>
        <v>8.2117158955685472</v>
      </c>
      <c r="V45" s="346">
        <f t="shared" si="30"/>
        <v>3.1291606717766429E-2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0.62396502562610967</v>
      </c>
      <c r="C46" s="11">
        <v>1.2663583369886089</v>
      </c>
      <c r="D46" s="11">
        <f t="shared" si="31"/>
        <v>0.64239331136249922</v>
      </c>
      <c r="E46" s="11">
        <v>0.43827410223975566</v>
      </c>
      <c r="F46" s="11">
        <f t="shared" si="32"/>
        <v>1.0806674136022549</v>
      </c>
      <c r="G46" s="200">
        <f t="shared" si="27"/>
        <v>3.6105875510532792E-2</v>
      </c>
      <c r="I46" s="11" t="str">
        <f t="shared" si="33"/>
        <v>Caring, leisure and other service occupations</v>
      </c>
      <c r="J46" s="11">
        <v>10.05647650644686</v>
      </c>
      <c r="K46" s="11">
        <v>15.463103856543826</v>
      </c>
      <c r="L46" s="11">
        <v>5.4066273500969668</v>
      </c>
      <c r="M46" s="11">
        <v>8.896102293887326</v>
      </c>
      <c r="N46" s="11">
        <v>14.302729643984293</v>
      </c>
      <c r="P46" s="10" t="str">
        <f>name!D14</f>
        <v>35 Business and public service associate professionals</v>
      </c>
      <c r="Q46" s="11">
        <v>23.499264324400603</v>
      </c>
      <c r="R46" s="11">
        <v>26.338127703070921</v>
      </c>
      <c r="S46" s="345">
        <f t="shared" si="28"/>
        <v>2.8388633786703181</v>
      </c>
      <c r="T46" s="345">
        <v>13.239666297081879</v>
      </c>
      <c r="U46" s="345">
        <f t="shared" si="29"/>
        <v>16.078529675752197</v>
      </c>
      <c r="V46" s="346">
        <f t="shared" si="30"/>
        <v>3.0239387713202337E-2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0.38035323821567085</v>
      </c>
      <c r="C47" s="11">
        <v>0.830463062908262</v>
      </c>
      <c r="D47" s="11">
        <f t="shared" si="25"/>
        <v>0.45010982469259114</v>
      </c>
      <c r="E47" s="11">
        <v>0.32299328370848107</v>
      </c>
      <c r="F47" s="11">
        <f t="shared" si="26"/>
        <v>0.77310310840107221</v>
      </c>
      <c r="G47" s="200">
        <f t="shared" si="27"/>
        <v>4.1834692452143996E-2</v>
      </c>
      <c r="I47" s="11" t="str">
        <f t="shared" si="33"/>
        <v>Sales and customer service occupations</v>
      </c>
      <c r="J47" s="11">
        <v>9.9993148492263337</v>
      </c>
      <c r="K47" s="11">
        <v>15.635085693532631</v>
      </c>
      <c r="L47" s="11">
        <v>5.6357708443062968</v>
      </c>
      <c r="M47" s="11">
        <v>7.4080419858855926</v>
      </c>
      <c r="N47" s="11">
        <v>13.043812830191889</v>
      </c>
      <c r="P47" s="10" t="str">
        <f>name!D15</f>
        <v>41 Administrative occupations</v>
      </c>
      <c r="Q47" s="11">
        <v>49.942792291695469</v>
      </c>
      <c r="R47" s="11">
        <v>41.171929260386158</v>
      </c>
      <c r="S47" s="345">
        <f t="shared" si="28"/>
        <v>-8.770863031309311</v>
      </c>
      <c r="T47" s="345">
        <v>24.96670039496567</v>
      </c>
      <c r="U47" s="345">
        <f t="shared" si="29"/>
        <v>16.195837363656359</v>
      </c>
      <c r="V47" s="346">
        <f t="shared" si="30"/>
        <v>2.7395365658970938E-2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4.37274055870732E-2</v>
      </c>
      <c r="C48" s="11">
        <v>0.16109358733219245</v>
      </c>
      <c r="D48" s="11">
        <f t="shared" si="25"/>
        <v>0.11736618174511926</v>
      </c>
      <c r="E48" s="11">
        <v>6.420301717091198E-2</v>
      </c>
      <c r="F48" s="11">
        <f t="shared" si="26"/>
        <v>0.18156919891603124</v>
      </c>
      <c r="G48" s="200">
        <f t="shared" si="27"/>
        <v>6.2085169288732756E-2</v>
      </c>
      <c r="I48" s="11" t="str">
        <f t="shared" si="33"/>
        <v>Process, plant and machine operatives</v>
      </c>
      <c r="J48" s="11">
        <v>2.0006497894303852</v>
      </c>
      <c r="K48" s="11">
        <v>4.4798761545782941</v>
      </c>
      <c r="L48" s="11">
        <v>2.479226365147909</v>
      </c>
      <c r="M48" s="11">
        <v>2.0251685724134809</v>
      </c>
      <c r="N48" s="11">
        <v>4.5043949375613899</v>
      </c>
      <c r="P48" s="10" t="str">
        <f>name!D16</f>
        <v>42 Secretarial and related occupations</v>
      </c>
      <c r="Q48" s="11">
        <v>14.535613149633754</v>
      </c>
      <c r="R48" s="11">
        <v>12.812089267544616</v>
      </c>
      <c r="S48" s="345">
        <f t="shared" si="28"/>
        <v>-1.7235238820891379</v>
      </c>
      <c r="T48" s="345">
        <v>7.7387546593171717</v>
      </c>
      <c r="U48" s="345">
        <f t="shared" si="29"/>
        <v>6.0152307772280338</v>
      </c>
      <c r="V48" s="346">
        <f t="shared" si="30"/>
        <v>2.8864388212167302E-2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4.5472211410213195E-2</v>
      </c>
      <c r="C49" s="11">
        <v>0.10491070098648919</v>
      </c>
      <c r="D49" s="11">
        <f t="shared" si="25"/>
        <v>5.9438489576275996E-2</v>
      </c>
      <c r="E49" s="11">
        <v>5.5898839953132308E-2</v>
      </c>
      <c r="F49" s="11">
        <f t="shared" si="26"/>
        <v>0.11533732952940831</v>
      </c>
      <c r="G49" s="200">
        <f t="shared" si="27"/>
        <v>5.4899755555518626E-2</v>
      </c>
      <c r="I49" s="11" t="str">
        <f t="shared" si="33"/>
        <v>Elementary occupations</v>
      </c>
      <c r="J49" s="11">
        <v>6.9595724646464951</v>
      </c>
      <c r="K49" s="11">
        <v>11.779344573908372</v>
      </c>
      <c r="L49" s="11">
        <v>4.8197721092618773</v>
      </c>
      <c r="M49" s="11">
        <v>6.3607784491329147</v>
      </c>
      <c r="N49" s="11">
        <v>11.18055055839479</v>
      </c>
      <c r="P49" s="10" t="str">
        <f>name!D17</f>
        <v>51 Skilled agricultural and related trades</v>
      </c>
      <c r="Q49" s="11">
        <v>1.8145900562005308</v>
      </c>
      <c r="R49" s="11">
        <v>2.3891254115491738</v>
      </c>
      <c r="S49" s="345">
        <f t="shared" si="28"/>
        <v>0.57453535534864297</v>
      </c>
      <c r="T49" s="345">
        <v>1.4388648623189528</v>
      </c>
      <c r="U49" s="345">
        <f t="shared" si="29"/>
        <v>2.0134002176675958</v>
      </c>
      <c r="V49" s="346">
        <f t="shared" si="30"/>
        <v>3.9691318934539144E-2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3.4104050488729949E-2</v>
      </c>
      <c r="C50" s="11">
        <v>7.5543954745178665E-2</v>
      </c>
      <c r="D50" s="11">
        <f t="shared" si="25"/>
        <v>4.1439904256448716E-2</v>
      </c>
      <c r="E50" s="11">
        <v>2.2420036212610756E-2</v>
      </c>
      <c r="F50" s="11">
        <f t="shared" si="26"/>
        <v>6.3859940469059476E-2</v>
      </c>
      <c r="G50" s="200">
        <f t="shared" si="27"/>
        <v>3.4257088450962758E-2</v>
      </c>
      <c r="O50" s="71"/>
      <c r="P50" s="10" t="str">
        <f>name!D18</f>
        <v>52 Skilled metal, electrical and electronic trades</v>
      </c>
      <c r="Q50" s="11">
        <v>0.87463977567450313</v>
      </c>
      <c r="R50" s="11">
        <v>2.7656274595760628</v>
      </c>
      <c r="S50" s="345">
        <f t="shared" si="28"/>
        <v>1.8909876839015598</v>
      </c>
      <c r="T50" s="345">
        <v>1.2147885187913479</v>
      </c>
      <c r="U50" s="345">
        <f t="shared" si="29"/>
        <v>3.1057762026929074</v>
      </c>
      <c r="V50" s="346">
        <f t="shared" si="30"/>
        <v>5.9773892602502654E-2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8.2009280217923922E-3</v>
      </c>
      <c r="C51" s="11">
        <v>2.1515591099574211E-2</v>
      </c>
      <c r="D51" s="11">
        <f t="shared" ref="D51" si="34">C51-B51</f>
        <v>1.3314663077781818E-2</v>
      </c>
      <c r="E51" s="11">
        <v>7.4293473545011552E-3</v>
      </c>
      <c r="F51" s="11">
        <f t="shared" ref="F51" si="35">SUM(D51:E51)</f>
        <v>2.0744010432282974E-2</v>
      </c>
      <c r="G51" s="200">
        <f t="shared" si="27"/>
        <v>4.3935280935505139E-2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0.67875218226857237</v>
      </c>
      <c r="R51" s="11">
        <v>0.93893153163625576</v>
      </c>
      <c r="S51" s="345">
        <f t="shared" si="28"/>
        <v>0.26017934936768339</v>
      </c>
      <c r="T51" s="345">
        <v>0.43974308616111712</v>
      </c>
      <c r="U51" s="345">
        <f t="shared" si="29"/>
        <v>0.69992243552880051</v>
      </c>
      <c r="V51" s="346">
        <f t="shared" si="30"/>
        <v>3.3859511208601312E-2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6.405706478897083E-2</v>
      </c>
      <c r="C52" s="11">
        <v>0.15798501172497795</v>
      </c>
      <c r="D52" s="11">
        <f t="shared" si="25"/>
        <v>9.3927946936007117E-2</v>
      </c>
      <c r="E52" s="11">
        <v>5.6639636399156951E-2</v>
      </c>
      <c r="F52" s="11">
        <f t="shared" si="26"/>
        <v>0.15056758333516407</v>
      </c>
      <c r="G52" s="200">
        <f t="shared" si="27"/>
        <v>4.3138299381628054E-2</v>
      </c>
      <c r="I52" s="11" t="str">
        <f>I41</f>
        <v>Managers, directors and senior officials</v>
      </c>
      <c r="J52" s="11">
        <f t="array" ref="J52:J60">MMULT(aggregation!$B$13:$AA$21,B123:B148)</f>
        <v>5.9049173678307749</v>
      </c>
      <c r="K52" s="11">
        <f t="array" ref="K52:K60">MMULT(aggregation!$B$13:$AA$21,C123:C148)</f>
        <v>7.2417760443483221</v>
      </c>
      <c r="L52" s="11">
        <f t="array" ref="L52:L60">MMULT(aggregation!$B$13:$AA$21,D123:D148)</f>
        <v>1.3368586765175472</v>
      </c>
      <c r="M52" s="11">
        <f t="array" ref="M52:M60">MMULT(aggregation!$B$13:$AA$21,E123:E148)</f>
        <v>3.916750826455389</v>
      </c>
      <c r="N52" s="11">
        <f t="array" ref="N52:N60">MMULT(aggregation!$B$13:$AA$21,F123:F148)</f>
        <v>5.2536095029729362</v>
      </c>
      <c r="P52" s="10" t="str">
        <f>name!D20</f>
        <v>54 Textiles, printing and other skilled trades</v>
      </c>
      <c r="Q52" s="11">
        <v>7.886371339368166</v>
      </c>
      <c r="R52" s="11">
        <v>7.9627927297364671</v>
      </c>
      <c r="S52" s="345">
        <f t="shared" si="28"/>
        <v>7.642139036830109E-2</v>
      </c>
      <c r="T52" s="345">
        <v>4.7266740505577962</v>
      </c>
      <c r="U52" s="345">
        <f t="shared" si="29"/>
        <v>4.8030954409260973</v>
      </c>
      <c r="V52" s="346">
        <f t="shared" si="30"/>
        <v>3.1801565348859917E-2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4.4721922309157516E-2</v>
      </c>
      <c r="C53" s="11">
        <v>0.11010227892056335</v>
      </c>
      <c r="D53" s="11">
        <f t="shared" si="25"/>
        <v>6.5380356611405829E-2</v>
      </c>
      <c r="E53" s="11">
        <v>4.3644466811924278E-2</v>
      </c>
      <c r="F53" s="11">
        <f t="shared" si="26"/>
        <v>0.10902482342333011</v>
      </c>
      <c r="G53" s="200">
        <f t="shared" si="27"/>
        <v>4.6448299073971633E-2</v>
      </c>
      <c r="I53" s="11" t="str">
        <f>I42</f>
        <v>Professional occupations</v>
      </c>
      <c r="J53" s="11">
        <v>9.5541949918476696</v>
      </c>
      <c r="K53" s="11">
        <v>5.7060420379552044</v>
      </c>
      <c r="L53" s="11">
        <v>-3.8481529538924648</v>
      </c>
      <c r="M53" s="11">
        <v>2.7316081806842174</v>
      </c>
      <c r="N53" s="11">
        <v>-1.1165447732082479</v>
      </c>
      <c r="P53" s="10" t="str">
        <f>name!D21</f>
        <v>61 Caring personal service occupations</v>
      </c>
      <c r="Q53" s="11">
        <v>59.974342329712314</v>
      </c>
      <c r="R53" s="11">
        <v>70.536164575736123</v>
      </c>
      <c r="S53" s="345">
        <f t="shared" si="28"/>
        <v>10.561822246023809</v>
      </c>
      <c r="T53" s="345">
        <v>38.26143832001695</v>
      </c>
      <c r="U53" s="345">
        <f t="shared" si="29"/>
        <v>48.823260566040759</v>
      </c>
      <c r="V53" s="346">
        <f t="shared" si="30"/>
        <v>3.3443997464478681E-2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4.3320077859306985E-2</v>
      </c>
      <c r="C54" s="11">
        <v>0.10000202521534581</v>
      </c>
      <c r="D54" s="11">
        <f t="shared" ref="D54:D55" si="36">C54-B54</f>
        <v>5.668194735603882E-2</v>
      </c>
      <c r="E54" s="11">
        <v>4.3682829893548068E-2</v>
      </c>
      <c r="F54" s="11">
        <f t="shared" ref="F54:F55" si="37">SUM(D54:E54)</f>
        <v>0.1003647772495869</v>
      </c>
      <c r="G54" s="200">
        <f t="shared" si="27"/>
        <v>4.7585879587927149E-2</v>
      </c>
      <c r="I54" s="11" t="str">
        <f>I43</f>
        <v>Associate professional occupations</v>
      </c>
      <c r="J54" s="11">
        <v>8.3848878013036146</v>
      </c>
      <c r="K54" s="11">
        <v>8.2850435051387059</v>
      </c>
      <c r="L54" s="11">
        <v>-9.9844296164908641E-2</v>
      </c>
      <c r="M54" s="11">
        <v>3.9057288798573779</v>
      </c>
      <c r="N54" s="11">
        <v>3.8058845836924688</v>
      </c>
      <c r="P54" s="10" t="str">
        <f>name!D22</f>
        <v>62 Leisure, travel and related personal service occupations</v>
      </c>
      <c r="Q54" s="11">
        <v>12.862034346191125</v>
      </c>
      <c r="R54" s="11">
        <v>14.991508645956191</v>
      </c>
      <c r="S54" s="345">
        <f t="shared" si="28"/>
        <v>2.1294742997650662</v>
      </c>
      <c r="T54" s="345">
        <v>7.7688421300927653</v>
      </c>
      <c r="U54" s="345">
        <f t="shared" si="29"/>
        <v>9.8983164298578323</v>
      </c>
      <c r="V54" s="346">
        <f t="shared" si="30"/>
        <v>3.2001988854407415E-2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1.321983522457939E-3</v>
      </c>
      <c r="C55" s="11">
        <v>2.8093902403423794E-3</v>
      </c>
      <c r="D55" s="11">
        <f t="shared" si="36"/>
        <v>1.4874067178844404E-3</v>
      </c>
      <c r="E55" s="11">
        <v>1.0400532045889016E-3</v>
      </c>
      <c r="F55" s="11">
        <f t="shared" si="37"/>
        <v>2.5274599224733418E-3</v>
      </c>
      <c r="G55" s="200">
        <f t="shared" si="27"/>
        <v>3.945104519312892E-2</v>
      </c>
      <c r="I55" s="11" t="str">
        <f>I44</f>
        <v>Administrative and secretarial occupations</v>
      </c>
      <c r="J55" s="11">
        <v>6.3475076520614211</v>
      </c>
      <c r="K55" s="11">
        <v>7.9147186455578584</v>
      </c>
      <c r="L55" s="11">
        <v>1.5672109934964376</v>
      </c>
      <c r="M55" s="11">
        <v>4.4731384954087554</v>
      </c>
      <c r="N55" s="11">
        <v>6.0403494889051927</v>
      </c>
      <c r="P55" s="10" t="str">
        <f>name!D23</f>
        <v>63 Community and civil enforcement occupations</v>
      </c>
      <c r="Q55" s="11">
        <v>0.17957608978795772</v>
      </c>
      <c r="R55" s="11">
        <v>0.22262677541716855</v>
      </c>
      <c r="S55" s="345">
        <f t="shared" si="28"/>
        <v>4.3050685629210828E-2</v>
      </c>
      <c r="T55" s="345">
        <v>0.1383996814707146</v>
      </c>
      <c r="U55" s="345">
        <f t="shared" si="29"/>
        <v>0.18145036709992543</v>
      </c>
      <c r="V55" s="346">
        <f t="shared" si="30"/>
        <v>3.8826535454510092E-2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0.12668517011461181</v>
      </c>
      <c r="C56" s="11">
        <v>0.2500138462442143</v>
      </c>
      <c r="D56" s="11">
        <f t="shared" si="25"/>
        <v>0.12332867612960249</v>
      </c>
      <c r="E56" s="11">
        <v>8.4064141471883999E-2</v>
      </c>
      <c r="F56" s="11">
        <f t="shared" si="26"/>
        <v>0.20739281760148648</v>
      </c>
      <c r="G56" s="200">
        <f t="shared" si="27"/>
        <v>3.4513174378995037E-2</v>
      </c>
      <c r="I56" s="11" t="str">
        <f t="shared" ref="I56:I60" si="38">I45</f>
        <v>Skilled trades occupations</v>
      </c>
      <c r="J56" s="11">
        <v>2.7109169814983889</v>
      </c>
      <c r="K56" s="11">
        <v>4.4107728458553765</v>
      </c>
      <c r="L56" s="11">
        <v>1.6998558643569881</v>
      </c>
      <c r="M56" s="11">
        <v>2.2301750511154843</v>
      </c>
      <c r="N56" s="11">
        <v>3.9300309154724724</v>
      </c>
      <c r="P56" s="10" t="str">
        <f>name!D24</f>
        <v>71 Sales occupations</v>
      </c>
      <c r="Q56" s="11">
        <v>38.266334961359469</v>
      </c>
      <c r="R56" s="11">
        <v>33.030783044293663</v>
      </c>
      <c r="S56" s="345">
        <f t="shared" si="28"/>
        <v>-5.2355519170658056</v>
      </c>
      <c r="T56" s="345">
        <v>19.31464334113582</v>
      </c>
      <c r="U56" s="345">
        <f t="shared" si="29"/>
        <v>14.079091424070015</v>
      </c>
      <c r="V56" s="346">
        <f t="shared" si="30"/>
        <v>2.7615890561445644E-2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4.7252679647595906E-2</v>
      </c>
      <c r="C57" s="11">
        <v>0.15023313792589341</v>
      </c>
      <c r="D57" s="11">
        <f t="shared" si="25"/>
        <v>0.10298045827829749</v>
      </c>
      <c r="E57" s="11">
        <v>4.6497820985395323E-2</v>
      </c>
      <c r="F57" s="11">
        <f t="shared" si="26"/>
        <v>0.14947827926369281</v>
      </c>
      <c r="G57" s="200">
        <f t="shared" si="27"/>
        <v>4.6734351324127621E-2</v>
      </c>
      <c r="I57" s="11" t="str">
        <f t="shared" si="38"/>
        <v>Caring, leisure and other service occupations</v>
      </c>
      <c r="J57" s="11">
        <v>7.8336867648896549</v>
      </c>
      <c r="K57" s="11">
        <v>9.7238086853871764</v>
      </c>
      <c r="L57" s="11">
        <v>1.890121920497521</v>
      </c>
      <c r="M57" s="11">
        <v>5.5721945315089236</v>
      </c>
      <c r="N57" s="11">
        <v>7.4623164520064442</v>
      </c>
      <c r="P57" s="10" t="str">
        <f>name!D25</f>
        <v>72 Customer service occupations</v>
      </c>
      <c r="Q57" s="11">
        <v>8.6428508438321483</v>
      </c>
      <c r="R57" s="11">
        <v>12.024268757833672</v>
      </c>
      <c r="S57" s="345">
        <f t="shared" si="28"/>
        <v>3.3814179140015241</v>
      </c>
      <c r="T57" s="345">
        <v>5.8594371907746181</v>
      </c>
      <c r="U57" s="345">
        <f t="shared" si="29"/>
        <v>9.2408551047761414</v>
      </c>
      <c r="V57" s="346">
        <f t="shared" si="30"/>
        <v>3.5107131117348978E-2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3.6750215395129057E-2</v>
      </c>
      <c r="C58" s="11">
        <v>0.16553465097833486</v>
      </c>
      <c r="D58" s="11">
        <f t="shared" ref="D58:D59" si="39">C58-B58</f>
        <v>0.12878443558320579</v>
      </c>
      <c r="E58" s="11">
        <v>5.0091170690206847E-2</v>
      </c>
      <c r="F58" s="11">
        <f t="shared" ref="F58:F59" si="40">SUM(D58:E58)</f>
        <v>0.17887560627341265</v>
      </c>
      <c r="G58" s="200">
        <f t="shared" si="27"/>
        <v>5.9004463357619219E-2</v>
      </c>
      <c r="I58" s="11" t="str">
        <f t="shared" si="38"/>
        <v>Sales and customer service occupations</v>
      </c>
      <c r="J58" s="11">
        <v>3.5294153411941185</v>
      </c>
      <c r="K58" s="11">
        <v>5.2311298359697211</v>
      </c>
      <c r="L58" s="11">
        <v>1.7017144947756031</v>
      </c>
      <c r="M58" s="11">
        <v>2.5850918869199693</v>
      </c>
      <c r="N58" s="11">
        <v>4.2868063816955724</v>
      </c>
      <c r="P58" s="10" t="str">
        <f>name!D26</f>
        <v>81 Process, plant and machine operatives</v>
      </c>
      <c r="Q58" s="11">
        <v>4.4135829452197948</v>
      </c>
      <c r="R58" s="11">
        <v>6.3236906058843525</v>
      </c>
      <c r="S58" s="345">
        <f t="shared" si="28"/>
        <v>1.9101076606645577</v>
      </c>
      <c r="T58" s="345">
        <v>2.7831623098378264</v>
      </c>
      <c r="U58" s="345">
        <f t="shared" si="29"/>
        <v>4.6932699705023841</v>
      </c>
      <c r="V58" s="346">
        <f t="shared" si="30"/>
        <v>3.313321084079246E-2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5.826085401044355E-2</v>
      </c>
      <c r="C59" s="11">
        <v>0.17311184695232401</v>
      </c>
      <c r="D59" s="11">
        <f t="shared" si="39"/>
        <v>0.11485099294188046</v>
      </c>
      <c r="E59" s="11">
        <v>7.3179321282157012E-2</v>
      </c>
      <c r="F59" s="11">
        <f t="shared" si="40"/>
        <v>0.18803031422403749</v>
      </c>
      <c r="G59" s="200">
        <f t="shared" si="27"/>
        <v>5.5739454859233595E-2</v>
      </c>
      <c r="I59" s="11" t="str">
        <f t="shared" si="38"/>
        <v>Process, plant and machine operatives</v>
      </c>
      <c r="J59" s="11">
        <v>0.92305476635508388</v>
      </c>
      <c r="K59" s="11">
        <v>2.0250884822166548</v>
      </c>
      <c r="L59" s="11">
        <v>1.102033715861571</v>
      </c>
      <c r="M59" s="11">
        <v>0.91661423078709592</v>
      </c>
      <c r="N59" s="11">
        <v>2.0186479466486666</v>
      </c>
      <c r="P59" s="10" t="str">
        <f>name!D27</f>
        <v>82 Transport and mobile machine drivers and operatives</v>
      </c>
      <c r="Q59" s="11">
        <v>2.0970139537225632</v>
      </c>
      <c r="R59" s="11">
        <v>3.3284883268049121</v>
      </c>
      <c r="S59" s="345">
        <f t="shared" si="28"/>
        <v>1.231474373082349</v>
      </c>
      <c r="T59" s="345">
        <v>1.8685162815887455</v>
      </c>
      <c r="U59" s="345">
        <f t="shared" si="29"/>
        <v>3.0999906546710942</v>
      </c>
      <c r="V59" s="346">
        <f t="shared" si="30"/>
        <v>4.3389983058642168E-2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5.6314146486169446E-4</v>
      </c>
      <c r="C60" s="11">
        <v>1.0784632982636544E-3</v>
      </c>
      <c r="D60" s="11">
        <f t="shared" si="25"/>
        <v>5.1532183340195997E-4</v>
      </c>
      <c r="E60" s="11">
        <v>4.3259273261820702E-4</v>
      </c>
      <c r="F60" s="11">
        <f t="shared" si="26"/>
        <v>9.4791456602016694E-4</v>
      </c>
      <c r="G60" s="200">
        <f t="shared" si="27"/>
        <v>3.8727734829200333E-2</v>
      </c>
      <c r="I60" s="11" t="str">
        <f t="shared" si="38"/>
        <v>Elementary occupations</v>
      </c>
      <c r="J60" s="11">
        <v>3.3866455569157252</v>
      </c>
      <c r="K60" s="11">
        <v>5.7170402040116377</v>
      </c>
      <c r="L60" s="11">
        <v>2.3303946470959125</v>
      </c>
      <c r="M60" s="11">
        <v>2.8797409064553245</v>
      </c>
      <c r="N60" s="11">
        <v>5.210135553551237</v>
      </c>
      <c r="P60" s="10" t="str">
        <f>name!D28</f>
        <v>91 Elementary trades and related occupations</v>
      </c>
      <c r="Q60" s="11">
        <v>3.2113187893302393</v>
      </c>
      <c r="R60" s="11">
        <v>2.9443452413737932</v>
      </c>
      <c r="S60" s="345">
        <f t="shared" si="28"/>
        <v>-0.26697354795644612</v>
      </c>
      <c r="T60" s="345">
        <v>1.7577100635268623</v>
      </c>
      <c r="U60" s="345">
        <f t="shared" si="29"/>
        <v>1.4907365155704162</v>
      </c>
      <c r="V60" s="346">
        <f t="shared" si="30"/>
        <v>2.9530474771213955E-2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5.1724656502878358E-2</v>
      </c>
      <c r="C61" s="11">
        <v>0.12328156535902388</v>
      </c>
      <c r="D61" s="11">
        <f t="shared" ref="D61" si="41">C61-B61</f>
        <v>7.1556908856145518E-2</v>
      </c>
      <c r="E61" s="11">
        <v>5.0129579403001993E-2</v>
      </c>
      <c r="F61" s="11">
        <f t="shared" ref="F61" si="42">SUM(D61:E61)</f>
        <v>0.12168648825914752</v>
      </c>
      <c r="G61" s="200">
        <f t="shared" ref="G61" si="43">IF(B61&gt;0,(1+(E61/B61))^(1/($C$6-$B$6))-1,0)</f>
        <v>4.6209755467584213E-2</v>
      </c>
      <c r="P61" s="10" t="str">
        <f>name!D29</f>
        <v>92 Elementary administration and service occupations</v>
      </c>
      <c r="Q61" s="11">
        <v>39.671097528593798</v>
      </c>
      <c r="R61" s="11">
        <v>40.610920295274227</v>
      </c>
      <c r="S61" s="345">
        <f t="shared" ref="S61" si="44">R61-Q61</f>
        <v>0.93982276668042886</v>
      </c>
      <c r="T61" s="345">
        <v>23.17586467026921</v>
      </c>
      <c r="U61" s="345">
        <f t="shared" ref="U61" si="45">SUM(S61:T61)</f>
        <v>24.115687436949639</v>
      </c>
      <c r="V61" s="346">
        <f t="shared" ref="V61" si="46">IF(Q61&gt;0,(1+(T61/Q61))^(1/($C$6-$B$6))-1,0)</f>
        <v>3.114721143703103E-2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13.965138728634177</v>
      </c>
      <c r="C62" s="11">
        <f t="shared" ref="C62:F62" si="47">SUM(C36:C61)</f>
        <v>27.076334753030221</v>
      </c>
      <c r="D62" s="11">
        <f t="shared" si="47"/>
        <v>13.111196024396037</v>
      </c>
      <c r="E62" s="11">
        <f t="shared" si="47"/>
        <v>9.8543123478028267</v>
      </c>
      <c r="F62" s="11">
        <f t="shared" si="47"/>
        <v>22.965508372198858</v>
      </c>
      <c r="G62" s="200">
        <f t="shared" si="27"/>
        <v>3.623701059302431E-2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431.25084093038589</v>
      </c>
      <c r="R62" s="11">
        <f>SUM(R36:R61)</f>
        <v>482.31984201926974</v>
      </c>
      <c r="S62" s="345">
        <f>R62-Q62</f>
        <v>51.069001088883851</v>
      </c>
      <c r="T62" s="11">
        <f>SUM(T36:T61)</f>
        <v>259.34833863124493</v>
      </c>
      <c r="U62" s="345">
        <f>SUM(S62:T62)</f>
        <v>310.41733972012878</v>
      </c>
      <c r="V62" s="346">
        <f t="shared" si="30"/>
        <v>3.1889215430535245E-2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7.0888237959746512</v>
      </c>
      <c r="K63" s="11">
        <f t="array" ref="K63:K71">MMULT(aggregation!$B$13:$AA$21,C152:C177)</f>
        <v>8.1656878940723487</v>
      </c>
      <c r="L63" s="11">
        <f t="array" ref="L63:L71">MMULT(aggregation!$B$13:$AA$21,D152:D177)</f>
        <v>1.0768640980976967</v>
      </c>
      <c r="M63" s="11">
        <f t="array" ref="M63:M71">MMULT(aggregation!$B$13:$AA$21,E152:E177)</f>
        <v>4.4721276711115774</v>
      </c>
      <c r="N63" s="11">
        <f t="array" ref="N63:N71">MMULT(aggregation!$B$13:$AA$21,F152:F177)</f>
        <v>5.5489917692092741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9.0030686045095507</v>
      </c>
      <c r="K64" s="11">
        <v>9.2786565688980041</v>
      </c>
      <c r="L64" s="11">
        <v>0.27558796438845301</v>
      </c>
      <c r="M64" s="11">
        <v>4.1653741224845735</v>
      </c>
      <c r="N64" s="11">
        <v>4.4409620868730268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7.9113378839201269</v>
      </c>
      <c r="C65" s="11">
        <v>14.239644734211224</v>
      </c>
      <c r="D65" s="11">
        <f>C65-B65</f>
        <v>6.3283068502910966</v>
      </c>
      <c r="E65" s="11">
        <v>5.6368605183837728</v>
      </c>
      <c r="F65" s="11">
        <f>SUM(D65:E65)</f>
        <v>11.965167368674869</v>
      </c>
      <c r="G65" s="200">
        <f>IF(B65&gt;0,(1+(E65/B65))^(1/($C$6-$B$6))-1,0)</f>
        <v>3.6514641016081484E-2</v>
      </c>
      <c r="I65" s="11" t="str">
        <f>I54</f>
        <v>Associate professional occupations</v>
      </c>
      <c r="J65" s="11">
        <v>7.1178154682660741</v>
      </c>
      <c r="K65" s="11">
        <v>7.2680926429461135</v>
      </c>
      <c r="L65" s="11">
        <v>0.15027717468003887</v>
      </c>
      <c r="M65" s="11">
        <v>3.3772192375634864</v>
      </c>
      <c r="N65" s="11">
        <v>3.5274964122435248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3.5249307519864965</v>
      </c>
      <c r="C66" s="11">
        <v>9.7895370125268961</v>
      </c>
      <c r="D66" s="11">
        <f t="shared" ref="D66:D89" si="50">C66-B66</f>
        <v>6.2646062605403996</v>
      </c>
      <c r="E66" s="11">
        <v>4.0174198276772755</v>
      </c>
      <c r="F66" s="11">
        <f t="shared" ref="F66:F89" si="51">SUM(D66:E66)</f>
        <v>10.282026088217675</v>
      </c>
      <c r="G66" s="200">
        <f t="shared" ref="G66:G89" si="52">IF(B66&gt;0,(1+(E66/B66))^(1/($C$6-$B$6))-1,0)</f>
        <v>5.2019383308379741E-2</v>
      </c>
      <c r="I66" s="11" t="str">
        <f>I55</f>
        <v>Administrative and secretarial occupations</v>
      </c>
      <c r="J66" s="11">
        <v>5.8558976677794465</v>
      </c>
      <c r="K66" s="11">
        <v>7.3904647027651009</v>
      </c>
      <c r="L66" s="11">
        <v>1.5345670349856539</v>
      </c>
      <c r="M66" s="11">
        <v>3.6906436754126983</v>
      </c>
      <c r="N66" s="11">
        <v>5.2252107103983523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9.6734069443145572</v>
      </c>
      <c r="C67" s="11">
        <v>19.351259278295483</v>
      </c>
      <c r="D67" s="11">
        <f t="shared" si="50"/>
        <v>9.6778523339809261</v>
      </c>
      <c r="E67" s="11">
        <v>5.7376490647635787</v>
      </c>
      <c r="F67" s="11">
        <f t="shared" si="51"/>
        <v>15.415501398744505</v>
      </c>
      <c r="G67" s="200">
        <f t="shared" si="52"/>
        <v>3.1533957753925979E-2</v>
      </c>
      <c r="I67" s="11" t="str">
        <f t="shared" ref="I67:I71" si="53">I56</f>
        <v>Skilled trades occupations</v>
      </c>
      <c r="J67" s="11">
        <v>5.1539510432937083</v>
      </c>
      <c r="K67" s="11">
        <v>7.627435803937721</v>
      </c>
      <c r="L67" s="11">
        <v>2.4734847606440127</v>
      </c>
      <c r="M67" s="11">
        <v>3.6490576763302691</v>
      </c>
      <c r="N67" s="11">
        <v>6.1225424369742818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8.2127480653543081</v>
      </c>
      <c r="C68" s="11">
        <v>16.042975465427254</v>
      </c>
      <c r="D68" s="11">
        <f t="shared" si="50"/>
        <v>7.8302274000729462</v>
      </c>
      <c r="E68" s="11">
        <v>6.286307719058021</v>
      </c>
      <c r="F68" s="11">
        <f t="shared" si="51"/>
        <v>14.116535119130967</v>
      </c>
      <c r="G68" s="200">
        <f t="shared" si="52"/>
        <v>3.8620159656172159E-2</v>
      </c>
      <c r="I68" s="11" t="str">
        <f t="shared" si="53"/>
        <v>Caring, leisure and other service occupations</v>
      </c>
      <c r="J68" s="11">
        <v>5.6341674374721258</v>
      </c>
      <c r="K68" s="11">
        <v>7.9517460713330239</v>
      </c>
      <c r="L68" s="11">
        <v>2.3175786338608981</v>
      </c>
      <c r="M68" s="11">
        <v>4.4525797577212964</v>
      </c>
      <c r="N68" s="11">
        <v>6.7701583915821946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22.849272096485659</v>
      </c>
      <c r="C69" s="11">
        <v>33.044067011890085</v>
      </c>
      <c r="D69" s="11">
        <f t="shared" ref="D69" si="54">C69-B69</f>
        <v>10.194794915404426</v>
      </c>
      <c r="E69" s="11">
        <v>14.714355642232695</v>
      </c>
      <c r="F69" s="11">
        <f t="shared" ref="F69" si="55">SUM(D69:E69)</f>
        <v>24.909150557637119</v>
      </c>
      <c r="G69" s="200">
        <f t="shared" si="52"/>
        <v>3.369641615833685E-2</v>
      </c>
      <c r="I69" s="11" t="str">
        <f t="shared" si="53"/>
        <v>Sales and customer service occupations</v>
      </c>
      <c r="J69" s="11">
        <v>2.8699487021597818</v>
      </c>
      <c r="K69" s="11">
        <v>3.8768718248797818</v>
      </c>
      <c r="L69" s="11">
        <v>1.0069231227199995</v>
      </c>
      <c r="M69" s="11">
        <v>1.7700576083339845</v>
      </c>
      <c r="N69" s="11">
        <v>2.776980731053984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12.76044330059209</v>
      </c>
      <c r="C70" s="11">
        <v>24.956548302169761</v>
      </c>
      <c r="D70" s="11">
        <f t="shared" si="50"/>
        <v>12.196105001577671</v>
      </c>
      <c r="E70" s="11">
        <v>9.3401191651800151</v>
      </c>
      <c r="F70" s="11">
        <f t="shared" si="51"/>
        <v>21.536224166757684</v>
      </c>
      <c r="G70" s="200">
        <f t="shared" si="52"/>
        <v>3.7295524998299801E-2</v>
      </c>
      <c r="I70" s="11" t="str">
        <f t="shared" si="53"/>
        <v>Process, plant and machine operatives</v>
      </c>
      <c r="J70" s="11">
        <v>1.5921274639468876</v>
      </c>
      <c r="K70" s="11">
        <v>3.0492480047239026</v>
      </c>
      <c r="L70" s="11">
        <v>1.4571205407770147</v>
      </c>
      <c r="M70" s="11">
        <v>1.4477870536076587</v>
      </c>
      <c r="N70" s="11">
        <v>2.9049075943846736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1.910634254350142</v>
      </c>
      <c r="C71" s="11">
        <v>3.3046637070159273</v>
      </c>
      <c r="D71" s="11">
        <f t="shared" si="50"/>
        <v>1.3940294526657853</v>
      </c>
      <c r="E71" s="11">
        <v>1.0993973012711276</v>
      </c>
      <c r="F71" s="11">
        <f t="shared" si="51"/>
        <v>2.4934267539369128</v>
      </c>
      <c r="G71" s="200">
        <f t="shared" si="52"/>
        <v>3.0764768413638954E-2</v>
      </c>
      <c r="I71" s="11" t="str">
        <f t="shared" si="53"/>
        <v>Elementary occupations</v>
      </c>
      <c r="J71" s="11">
        <v>3.2766572750170231</v>
      </c>
      <c r="K71" s="11">
        <v>5.3027066383464101</v>
      </c>
      <c r="L71" s="11">
        <v>2.0260493633293866</v>
      </c>
      <c r="M71" s="11">
        <v>2.6034064014739489</v>
      </c>
      <c r="N71" s="11">
        <v>4.6294557648033354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2.0151164500377399</v>
      </c>
      <c r="C72" s="11">
        <v>4.4285829520525217</v>
      </c>
      <c r="D72" s="11">
        <f t="shared" si="50"/>
        <v>2.4134665020147819</v>
      </c>
      <c r="E72" s="11">
        <v>1.8278732515345912</v>
      </c>
      <c r="F72" s="11">
        <f t="shared" si="51"/>
        <v>4.2413397535493731</v>
      </c>
      <c r="G72" s="200">
        <f t="shared" si="52"/>
        <v>4.3977819033914622E-2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0.38737355353499592</v>
      </c>
      <c r="C73" s="11">
        <v>1.1766624189404269</v>
      </c>
      <c r="D73" s="11">
        <f t="shared" si="50"/>
        <v>0.78928886540543097</v>
      </c>
      <c r="E73" s="11">
        <v>0.24126798905653549</v>
      </c>
      <c r="F73" s="11">
        <f t="shared" si="51"/>
        <v>1.0305568544619665</v>
      </c>
      <c r="G73" s="200">
        <f t="shared" si="52"/>
        <v>3.2804704023928322E-2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3.7328403807551176</v>
      </c>
      <c r="C74" s="11">
        <v>7.1446044196660532</v>
      </c>
      <c r="D74" s="11">
        <f t="shared" ref="D74:D75" si="56">C74-B74</f>
        <v>3.4117640389109356</v>
      </c>
      <c r="E74" s="11">
        <v>2.8142952060890223</v>
      </c>
      <c r="F74" s="11">
        <f t="shared" ref="F74:F75" si="57">SUM(D74:E74)</f>
        <v>6.2260592449999574</v>
      </c>
      <c r="G74" s="200">
        <f t="shared" si="52"/>
        <v>3.8167576329914077E-2</v>
      </c>
      <c r="I74" s="11" t="str">
        <f>I63</f>
        <v>Managers, directors and senior officials</v>
      </c>
      <c r="J74" s="11">
        <f t="array" ref="J74:J82">MMULT(aggregation!$B$13:$AA$21,B181:B206)</f>
        <v>18.908979902947515</v>
      </c>
      <c r="K74" s="11">
        <f t="array" ref="K74:K82">MMULT(aggregation!$B$13:$AA$21,C181:C206)</f>
        <v>18.952444922430828</v>
      </c>
      <c r="L74" s="11">
        <f t="array" ref="L74:L82">MMULT(aggregation!$B$13:$AA$21,D181:D206)</f>
        <v>4.3465019483312162E-2</v>
      </c>
      <c r="M74" s="11">
        <f t="array" ref="M74:M82">MMULT(aggregation!$B$13:$AA$21,E181:E206)</f>
        <v>7.746907053796253</v>
      </c>
      <c r="N74" s="11">
        <f t="array" ref="N74:N82">MMULT(aggregation!$B$13:$AA$21,F181:F206)</f>
        <v>7.7903720732795652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6.9823578972395728</v>
      </c>
      <c r="C75" s="11">
        <v>12.519434752699993</v>
      </c>
      <c r="D75" s="11">
        <f t="shared" si="56"/>
        <v>5.5370768554604206</v>
      </c>
      <c r="E75" s="11">
        <v>4.7843081129167215</v>
      </c>
      <c r="F75" s="11">
        <f t="shared" si="57"/>
        <v>10.321384968377142</v>
      </c>
      <c r="G75" s="200">
        <f t="shared" si="52"/>
        <v>3.540459510397409E-2</v>
      </c>
      <c r="I75" s="11" t="str">
        <f>I64</f>
        <v>Professional occupations</v>
      </c>
      <c r="J75" s="11">
        <v>22.810055586961671</v>
      </c>
      <c r="K75" s="11">
        <v>25.108980728895794</v>
      </c>
      <c r="L75" s="11">
        <v>2.2989251419341232</v>
      </c>
      <c r="M75" s="11">
        <v>9.5119917166691046</v>
      </c>
      <c r="N75" s="11">
        <v>11.810916858603228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4.5742367596024227</v>
      </c>
      <c r="C76" s="11">
        <v>9.0965487008758004</v>
      </c>
      <c r="D76" s="11">
        <f t="shared" si="50"/>
        <v>4.5223119412733777</v>
      </c>
      <c r="E76" s="11">
        <v>3.7028810936183336</v>
      </c>
      <c r="F76" s="11">
        <f t="shared" si="51"/>
        <v>8.2251930348917117</v>
      </c>
      <c r="G76" s="200">
        <f t="shared" si="52"/>
        <v>4.0328987996699928E-2</v>
      </c>
      <c r="I76" s="11" t="str">
        <f>I65</f>
        <v>Associate professional occupations</v>
      </c>
      <c r="J76" s="11">
        <v>21.930514756587037</v>
      </c>
      <c r="K76" s="11">
        <v>20.915729579193417</v>
      </c>
      <c r="L76" s="11">
        <v>-1.0147851773936214</v>
      </c>
      <c r="M76" s="11">
        <v>8.3827552153061315</v>
      </c>
      <c r="N76" s="11">
        <v>7.3679700379125102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0.82168612017943121</v>
      </c>
      <c r="C77" s="11">
        <v>2.024099392705633</v>
      </c>
      <c r="D77" s="11">
        <f t="shared" si="50"/>
        <v>1.2024132725262018</v>
      </c>
      <c r="E77" s="11">
        <v>0.91481720061543881</v>
      </c>
      <c r="F77" s="11">
        <f t="shared" si="51"/>
        <v>2.1172304731416407</v>
      </c>
      <c r="G77" s="200">
        <f t="shared" si="52"/>
        <v>5.1149878584728192E-2</v>
      </c>
      <c r="I77" s="11" t="str">
        <f>I66</f>
        <v>Administrative and secretarial occupations</v>
      </c>
      <c r="J77" s="11">
        <v>19.159898447287688</v>
      </c>
      <c r="K77" s="11">
        <v>14.276266119641065</v>
      </c>
      <c r="L77" s="11">
        <v>-4.8836323276466214</v>
      </c>
      <c r="M77" s="11">
        <v>7.581818106032526</v>
      </c>
      <c r="N77" s="11">
        <v>2.6981857783859047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0.22850237526699091</v>
      </c>
      <c r="C78" s="11">
        <v>0.48696882593733981</v>
      </c>
      <c r="D78" s="11">
        <f t="shared" si="50"/>
        <v>0.2584664506703489</v>
      </c>
      <c r="E78" s="11">
        <v>0.18052262074797765</v>
      </c>
      <c r="F78" s="11">
        <f t="shared" si="51"/>
        <v>0.43898907141832655</v>
      </c>
      <c r="G78" s="200">
        <f t="shared" si="52"/>
        <v>3.9578467128664307E-2</v>
      </c>
      <c r="I78" s="11" t="str">
        <f t="shared" ref="I78:I82" si="58">I67</f>
        <v>Skilled trades occupations</v>
      </c>
      <c r="J78" s="11">
        <v>30.76326132457794</v>
      </c>
      <c r="K78" s="11">
        <v>32.626600387386297</v>
      </c>
      <c r="L78" s="11">
        <v>1.8633390628083539</v>
      </c>
      <c r="M78" s="11">
        <v>11.852641252346386</v>
      </c>
      <c r="N78" s="11">
        <v>13.715980315154741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0.59754594379826442</v>
      </c>
      <c r="C79" s="11">
        <v>2.1026697926547082</v>
      </c>
      <c r="D79" s="11">
        <f t="shared" si="50"/>
        <v>1.5051238488564438</v>
      </c>
      <c r="E79" s="11">
        <v>0.68155518020150274</v>
      </c>
      <c r="F79" s="11">
        <f t="shared" si="51"/>
        <v>2.1866790290579465</v>
      </c>
      <c r="G79" s="200">
        <f t="shared" si="52"/>
        <v>5.2048040633335235E-2</v>
      </c>
      <c r="I79" s="11" t="str">
        <f t="shared" si="58"/>
        <v>Caring, leisure and other service occupations</v>
      </c>
      <c r="J79" s="11">
        <v>30.555229875884933</v>
      </c>
      <c r="K79" s="11">
        <v>40.204145569376635</v>
      </c>
      <c r="L79" s="11">
        <v>9.6489156934917037</v>
      </c>
      <c r="M79" s="11">
        <v>18.890389360714252</v>
      </c>
      <c r="N79" s="11">
        <v>28.539305054205951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0.2537006094684805</v>
      </c>
      <c r="C80" s="11">
        <v>0.66485986395321162</v>
      </c>
      <c r="D80" s="11">
        <f t="shared" ref="D80" si="59">C80-B80</f>
        <v>0.41115925448473112</v>
      </c>
      <c r="E80" s="11">
        <v>0.23181874887661247</v>
      </c>
      <c r="F80" s="11">
        <f t="shared" ref="F80" si="60">SUM(D80:E80)</f>
        <v>0.64297800336134359</v>
      </c>
      <c r="G80" s="200">
        <f t="shared" si="52"/>
        <v>4.4220791002191007E-2</v>
      </c>
      <c r="I80" s="11" t="str">
        <f t="shared" si="58"/>
        <v>Sales and customer service occupations</v>
      </c>
      <c r="J80" s="11">
        <v>21.169911436107117</v>
      </c>
      <c r="K80" s="11">
        <v>24.235262204638207</v>
      </c>
      <c r="L80" s="11">
        <v>3.0653507685310881</v>
      </c>
      <c r="M80" s="11">
        <v>9.8087481555510827</v>
      </c>
      <c r="N80" s="11">
        <v>12.874098924082171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0.68878437140464954</v>
      </c>
      <c r="C81" s="11">
        <v>1.6115612006233007</v>
      </c>
      <c r="D81" s="11">
        <f t="shared" si="50"/>
        <v>0.92277682921865112</v>
      </c>
      <c r="E81" s="11">
        <v>0.66374785258099966</v>
      </c>
      <c r="F81" s="11">
        <f t="shared" si="51"/>
        <v>1.5865246817996508</v>
      </c>
      <c r="G81" s="200">
        <f t="shared" si="52"/>
        <v>4.6014301570132643E-2</v>
      </c>
      <c r="I81" s="11" t="str">
        <f t="shared" si="58"/>
        <v>Process, plant and machine operatives</v>
      </c>
      <c r="J81" s="11">
        <v>10.540472447459202</v>
      </c>
      <c r="K81" s="11">
        <v>15.642748022701561</v>
      </c>
      <c r="L81" s="11">
        <v>5.102275575242361</v>
      </c>
      <c r="M81" s="11">
        <v>5.8182359030954487</v>
      </c>
      <c r="N81" s="11">
        <v>10.92051147833781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2.6403926240691704</v>
      </c>
      <c r="C82" s="11">
        <v>6.2818598311724889</v>
      </c>
      <c r="D82" s="11">
        <f t="shared" si="50"/>
        <v>3.6414672071033185</v>
      </c>
      <c r="E82" s="11">
        <v>2.6950752952337327</v>
      </c>
      <c r="F82" s="11">
        <f t="shared" si="51"/>
        <v>6.3365425023370516</v>
      </c>
      <c r="G82" s="200">
        <f t="shared" si="52"/>
        <v>4.801363614399401E-2</v>
      </c>
      <c r="I82" s="11" t="str">
        <f t="shared" si="58"/>
        <v>Elementary occupations</v>
      </c>
      <c r="J82" s="11">
        <v>17.734343804412521</v>
      </c>
      <c r="K82" s="11">
        <v>18.715687260972622</v>
      </c>
      <c r="L82" s="11">
        <v>0.98134345656010069</v>
      </c>
      <c r="M82" s="11">
        <v>8.3335910030201035</v>
      </c>
      <c r="N82" s="11">
        <v>9.3149344595802042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0.46145061026560968</v>
      </c>
      <c r="C83" s="11">
        <v>1.1984233938236124</v>
      </c>
      <c r="D83" s="11">
        <f t="shared" ref="D83:D84" si="61">C83-B83</f>
        <v>0.73697278355800266</v>
      </c>
      <c r="E83" s="11">
        <v>0.46383052671603514</v>
      </c>
      <c r="F83" s="11">
        <f t="shared" ref="F83:F84" si="62">SUM(D83:E83)</f>
        <v>1.2008033102740379</v>
      </c>
      <c r="G83" s="200">
        <f t="shared" si="52"/>
        <v>4.7473952685205933E-2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2.9421423217255434E-2</v>
      </c>
      <c r="C84" s="11">
        <v>5.1260954595088115E-2</v>
      </c>
      <c r="D84" s="11">
        <f t="shared" si="61"/>
        <v>2.1839531377832681E-2</v>
      </c>
      <c r="E84" s="11">
        <v>1.8596899049788982E-2</v>
      </c>
      <c r="F84" s="11">
        <f t="shared" si="62"/>
        <v>4.0436430427621663E-2</v>
      </c>
      <c r="G84" s="200">
        <f t="shared" si="52"/>
        <v>3.3196406435570758E-2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2.0628412855603266</v>
      </c>
      <c r="C85" s="11">
        <v>4.7828854526021694</v>
      </c>
      <c r="D85" s="11">
        <f t="shared" si="50"/>
        <v>2.7200441670418427</v>
      </c>
      <c r="E85" s="11">
        <v>1.5951394670044658</v>
      </c>
      <c r="F85" s="11">
        <f t="shared" si="51"/>
        <v>4.3151836340463081</v>
      </c>
      <c r="G85" s="200">
        <f t="shared" si="52"/>
        <v>3.8927016909609202E-2</v>
      </c>
      <c r="I85" s="11" t="str">
        <f>I74</f>
        <v>Managers, directors and senior officials</v>
      </c>
      <c r="J85" s="11">
        <f t="array" ref="J85:J93">MMULT(aggregation!$B$13:$AA$21,B210:B235)</f>
        <v>15.421037494835193</v>
      </c>
      <c r="K85" s="11">
        <f t="array" ref="K85:K93">MMULT(aggregation!$B$13:$AA$21,C210:C235)</f>
        <v>10.738332444823758</v>
      </c>
      <c r="L85" s="11">
        <f t="array" ref="L85:L93">MMULT(aggregation!$B$13:$AA$21,D210:D235)</f>
        <v>-4.6827050500114344</v>
      </c>
      <c r="M85" s="11">
        <f t="array" ref="M85:M93">MMULT(aggregation!$B$13:$AA$21,E210:E235)</f>
        <v>6.595795002555275</v>
      </c>
      <c r="N85" s="11">
        <f t="array" ref="N85:N93">MMULT(aggregation!$B$13:$AA$21,F210:F235)</f>
        <v>1.9130899525438405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0.5395169744925693</v>
      </c>
      <c r="C86" s="11">
        <v>1.5835724395700137</v>
      </c>
      <c r="D86" s="11">
        <f t="shared" si="50"/>
        <v>1.0440554650774443</v>
      </c>
      <c r="E86" s="11">
        <v>0.52620650843589245</v>
      </c>
      <c r="F86" s="11">
        <f t="shared" si="51"/>
        <v>1.5702619735133367</v>
      </c>
      <c r="G86" s="200">
        <f t="shared" si="52"/>
        <v>4.6427862571137402E-2</v>
      </c>
      <c r="I86" s="11" t="str">
        <f>I75</f>
        <v>Professional occupations</v>
      </c>
      <c r="J86" s="11">
        <v>14.522673983354643</v>
      </c>
      <c r="K86" s="11">
        <v>10.097404617953227</v>
      </c>
      <c r="L86" s="11">
        <v>-4.425269365401415</v>
      </c>
      <c r="M86" s="11">
        <v>5.1492484685581719</v>
      </c>
      <c r="N86" s="11">
        <v>0.72397910315675684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0.31801204556301405</v>
      </c>
      <c r="C87" s="11">
        <v>1.1495637306575681</v>
      </c>
      <c r="D87" s="11">
        <f t="shared" ref="D87:D88" si="63">C87-B87</f>
        <v>0.83155168509455413</v>
      </c>
      <c r="E87" s="11">
        <v>0.34936366609827008</v>
      </c>
      <c r="F87" s="11">
        <f t="shared" ref="F87:F88" si="64">SUM(D87:E87)</f>
        <v>1.1809153511928243</v>
      </c>
      <c r="G87" s="200">
        <f t="shared" si="52"/>
        <v>5.0659008180302445E-2</v>
      </c>
      <c r="I87" s="11" t="str">
        <f>I76</f>
        <v>Associate professional occupations</v>
      </c>
      <c r="J87" s="11">
        <v>15.092420388841671</v>
      </c>
      <c r="K87" s="11">
        <v>9.2765967726220548</v>
      </c>
      <c r="L87" s="11">
        <v>-5.8158236162196157</v>
      </c>
      <c r="M87" s="11">
        <v>4.8023500922356401</v>
      </c>
      <c r="N87" s="11">
        <v>-1.0134735239839754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0.48369213590133681</v>
      </c>
      <c r="C88" s="11">
        <v>1.2205968499101651</v>
      </c>
      <c r="D88" s="11">
        <f t="shared" si="63"/>
        <v>0.73690471400882829</v>
      </c>
      <c r="E88" s="11">
        <v>0.52915151435808805</v>
      </c>
      <c r="F88" s="11">
        <f t="shared" si="64"/>
        <v>1.2660562283669163</v>
      </c>
      <c r="G88" s="200">
        <f t="shared" si="52"/>
        <v>5.0505246072355403E-2</v>
      </c>
      <c r="I88" s="11" t="str">
        <f>I77</f>
        <v>Administrative and secretarial occupations</v>
      </c>
      <c r="J88" s="11">
        <v>19.070716171042992</v>
      </c>
      <c r="K88" s="11">
        <v>7.9111137122992661</v>
      </c>
      <c r="L88" s="11">
        <v>-11.159602458743727</v>
      </c>
      <c r="M88" s="11">
        <v>5.7041115589448754</v>
      </c>
      <c r="N88" s="11">
        <v>-5.4554908997988516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0.23272898080824991</v>
      </c>
      <c r="C89" s="11">
        <v>0.55510528298542694</v>
      </c>
      <c r="D89" s="11">
        <f t="shared" si="50"/>
        <v>0.32237630217717705</v>
      </c>
      <c r="E89" s="11">
        <v>0.17122915707266809</v>
      </c>
      <c r="F89" s="11">
        <f t="shared" si="51"/>
        <v>0.49360545924984511</v>
      </c>
      <c r="G89" s="200">
        <f t="shared" si="52"/>
        <v>3.7446539181302807E-2</v>
      </c>
      <c r="I89" s="11" t="str">
        <f t="shared" ref="I89:I93" si="65">I78</f>
        <v>Skilled trades occupations</v>
      </c>
      <c r="J89" s="11">
        <v>23.787789840938494</v>
      </c>
      <c r="K89" s="11">
        <v>20.038542597416075</v>
      </c>
      <c r="L89" s="11">
        <v>-3.7492472435224222</v>
      </c>
      <c r="M89" s="11">
        <v>9.8529688431640228</v>
      </c>
      <c r="N89" s="11">
        <v>6.1037215996416014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1.8944063102181425</v>
      </c>
      <c r="C90" s="11">
        <v>5.6338152373374104</v>
      </c>
      <c r="D90" s="11">
        <f t="shared" ref="D90" si="66">C90-B90</f>
        <v>3.7394089271192676</v>
      </c>
      <c r="E90" s="11">
        <v>2.1044208080995284</v>
      </c>
      <c r="F90" s="11">
        <f t="shared" ref="F90" si="67">SUM(D90:E90)</f>
        <v>5.8438297352187956</v>
      </c>
      <c r="G90" s="200">
        <f t="shared" ref="G90:G91" si="68">IF(B90&gt;0,(1+(E90/B90))^(1/($C$6-$B$6))-1,0)</f>
        <v>5.1067562034452507E-2</v>
      </c>
      <c r="I90" s="11" t="str">
        <f t="shared" si="65"/>
        <v>Caring, leisure and other service occupations</v>
      </c>
      <c r="J90" s="11">
        <v>21.015046398557036</v>
      </c>
      <c r="K90" s="11">
        <v>15.179587995780023</v>
      </c>
      <c r="L90" s="11">
        <v>-5.8354584027770118</v>
      </c>
      <c r="M90" s="11">
        <v>9.3541344233144059</v>
      </c>
      <c r="N90" s="11">
        <v>3.5186760205373946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95.787380148386717</v>
      </c>
      <c r="C91" s="11">
        <f t="shared" ref="C91:F91" si="69">SUM(C65:C90)</f>
        <v>184.44177100429954</v>
      </c>
      <c r="D91" s="11">
        <f t="shared" si="69"/>
        <v>88.654390855912865</v>
      </c>
      <c r="E91" s="11">
        <f t="shared" si="69"/>
        <v>71.328210336872687</v>
      </c>
      <c r="F91" s="11">
        <f t="shared" si="69"/>
        <v>159.98260119278555</v>
      </c>
      <c r="G91" s="200">
        <f t="shared" si="68"/>
        <v>3.7800585819965926E-2</v>
      </c>
      <c r="I91" s="11" t="str">
        <f t="shared" si="65"/>
        <v>Sales and customer service occupations</v>
      </c>
      <c r="J91" s="11">
        <v>19.077194023239706</v>
      </c>
      <c r="K91" s="11">
        <v>13.828388620340949</v>
      </c>
      <c r="L91" s="11">
        <v>-5.2488054028987552</v>
      </c>
      <c r="M91" s="11">
        <v>7.7950580550133139</v>
      </c>
      <c r="N91" s="11">
        <v>2.5462526521145588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13.434765040035082</v>
      </c>
      <c r="K92" s="11">
        <v>14.097067845603828</v>
      </c>
      <c r="L92" s="11">
        <v>0.66230280556874543</v>
      </c>
      <c r="M92" s="11">
        <v>7.2011586268094785</v>
      </c>
      <c r="N92" s="11">
        <v>7.863461432378223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25.267953543738134</v>
      </c>
      <c r="K93" s="11">
        <v>20.455249205329597</v>
      </c>
      <c r="L93" s="11">
        <v>-4.8127043384085386</v>
      </c>
      <c r="M93" s="11">
        <v>11.449390634793332</v>
      </c>
      <c r="N93" s="11">
        <v>6.6366862963847923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16.918516772585264</v>
      </c>
      <c r="C94" s="11">
        <v>18.972587917653549</v>
      </c>
      <c r="D94" s="11">
        <f>C94-B94</f>
        <v>2.0540711450682849</v>
      </c>
      <c r="E94" s="11">
        <v>10.448235261584589</v>
      </c>
      <c r="F94" s="11">
        <f>SUM(D94:E94)</f>
        <v>12.502306406652874</v>
      </c>
      <c r="G94" s="200">
        <f>IF(B94&gt;0,(1+(E94/B94))^(1/($C$6-$B$6))-1,0)</f>
        <v>3.2580845866923891E-2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7.4410992151495989</v>
      </c>
      <c r="C95" s="11">
        <v>12.645593996459532</v>
      </c>
      <c r="D95" s="11">
        <f t="shared" ref="D95:D118" si="72">C95-B95</f>
        <v>5.2044947813099327</v>
      </c>
      <c r="E95" s="11">
        <v>7.3629824231016725</v>
      </c>
      <c r="F95" s="11">
        <f t="shared" ref="F95:F118" si="73">SUM(D95:E95)</f>
        <v>12.567477204411606</v>
      </c>
      <c r="G95" s="200">
        <f t="shared" ref="G95:G120" si="74">IF(B95&gt;0,(1+(E95/B95))^(1/($C$6-$B$6))-1,0)</f>
        <v>4.692673831157812E-2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14.724751291704624</v>
      </c>
      <c r="C96" s="11">
        <v>16.136231505088901</v>
      </c>
      <c r="D96" s="11">
        <f t="shared" si="72"/>
        <v>1.4114802133842765</v>
      </c>
      <c r="E96" s="11">
        <v>6.4224306049676132</v>
      </c>
      <c r="F96" s="11">
        <f t="shared" si="73"/>
        <v>7.8339108183518897</v>
      </c>
      <c r="G96" s="200">
        <f t="shared" si="74"/>
        <v>2.4425315532939473E-2</v>
      </c>
      <c r="I96" s="11" t="str">
        <f>I85</f>
        <v>Managers, directors and senior officials</v>
      </c>
      <c r="J96" s="11">
        <f t="array" ref="J96:J104">MMULT(aggregation!$B$13:$AA$21,B239:B264)</f>
        <v>11.171231031435099</v>
      </c>
      <c r="K96" s="11">
        <f t="array" ref="K96:K104">MMULT(aggregation!$B$13:$AA$21,C239:C264)</f>
        <v>9.325126004710615</v>
      </c>
      <c r="L96" s="11">
        <f t="array" ref="L96:L104">MMULT(aggregation!$B$13:$AA$21,D239:D264)</f>
        <v>-1.8461050267244836</v>
      </c>
      <c r="M96" s="11">
        <f t="array" ref="M96:M104">MMULT(aggregation!$B$13:$AA$21,E239:E264)</f>
        <v>4.2097153476940816</v>
      </c>
      <c r="N96" s="11">
        <f t="array" ref="N96:N104">MMULT(aggregation!$B$13:$AA$21,F239:F264)</f>
        <v>2.363610320969598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15.401267805624235</v>
      </c>
      <c r="C97" s="11">
        <v>19.598903948773764</v>
      </c>
      <c r="D97" s="11">
        <f t="shared" si="72"/>
        <v>4.1976361431495288</v>
      </c>
      <c r="E97" s="11">
        <v>10.650657481811622</v>
      </c>
      <c r="F97" s="11">
        <f t="shared" si="73"/>
        <v>14.848293624961151</v>
      </c>
      <c r="G97" s="200">
        <f t="shared" si="74"/>
        <v>3.5664023347805607E-2</v>
      </c>
      <c r="I97" s="11" t="str">
        <f>I86</f>
        <v>Professional occupations</v>
      </c>
      <c r="J97" s="11">
        <v>9.2084959761230003</v>
      </c>
      <c r="K97" s="11">
        <v>6.6920272784658206</v>
      </c>
      <c r="L97" s="11">
        <v>-2.5164686976571811</v>
      </c>
      <c r="M97" s="11">
        <v>2.707200747175651</v>
      </c>
      <c r="N97" s="11">
        <v>0.19073204951847011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12.275106994221009</v>
      </c>
      <c r="C98" s="11">
        <v>8.3794040557155558</v>
      </c>
      <c r="D98" s="11">
        <f t="shared" ref="D98" si="75">C98-B98</f>
        <v>-3.8957029385054529</v>
      </c>
      <c r="E98" s="11">
        <v>5.4928144808651114</v>
      </c>
      <c r="F98" s="11">
        <f t="shared" ref="F98" si="76">SUM(D98:E98)</f>
        <v>1.5971115423596585</v>
      </c>
      <c r="G98" s="200">
        <f t="shared" si="74"/>
        <v>2.4961193427857742E-2</v>
      </c>
      <c r="I98" s="11" t="str">
        <f>I87</f>
        <v>Associate professional occupations</v>
      </c>
      <c r="J98" s="11">
        <v>9.472157255400294</v>
      </c>
      <c r="K98" s="11">
        <v>6.4381355075698767</v>
      </c>
      <c r="L98" s="11">
        <v>-3.0340217478304168</v>
      </c>
      <c r="M98" s="11">
        <v>2.5106254325054995</v>
      </c>
      <c r="N98" s="11">
        <v>-0.52339631532491704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18.952259572766657</v>
      </c>
      <c r="C99" s="11">
        <v>22.262535436079272</v>
      </c>
      <c r="D99" s="11">
        <f t="shared" si="72"/>
        <v>3.310275863312615</v>
      </c>
      <c r="E99" s="11">
        <v>11.242039867924248</v>
      </c>
      <c r="F99" s="11">
        <f t="shared" si="73"/>
        <v>14.552315731236863</v>
      </c>
      <c r="G99" s="200">
        <f t="shared" si="74"/>
        <v>3.1535702916178687E-2</v>
      </c>
      <c r="I99" s="11" t="str">
        <f>I88</f>
        <v>Administrative and secretarial occupations</v>
      </c>
      <c r="J99" s="11">
        <v>11.653576441030651</v>
      </c>
      <c r="K99" s="11">
        <v>2.7983701108444397</v>
      </c>
      <c r="L99" s="11">
        <v>-8.8552063301862116</v>
      </c>
      <c r="M99" s="11">
        <v>2.2050606587805386</v>
      </c>
      <c r="N99" s="11">
        <v>-6.6501456714056735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3.7778164052478136</v>
      </c>
      <c r="C100" s="11">
        <v>3.8017621771350645</v>
      </c>
      <c r="D100" s="11">
        <f t="shared" si="72"/>
        <v>2.3945771887250888E-2</v>
      </c>
      <c r="E100" s="11">
        <v>1.6843015760240378</v>
      </c>
      <c r="F100" s="11">
        <f t="shared" si="73"/>
        <v>1.7082473479112887</v>
      </c>
      <c r="G100" s="200">
        <f t="shared" si="74"/>
        <v>2.4883926156135994E-2</v>
      </c>
      <c r="I100" s="11" t="str">
        <f t="shared" ref="I100:I104" si="77">I89</f>
        <v>Skilled trades occupations</v>
      </c>
      <c r="J100" s="11">
        <v>14.635903587761428</v>
      </c>
      <c r="K100" s="11">
        <v>12.433854074518401</v>
      </c>
      <c r="L100" s="11">
        <v>-2.2020495132430282</v>
      </c>
      <c r="M100" s="11">
        <v>5.0143110683946119</v>
      </c>
      <c r="N100" s="11">
        <v>2.8122615551515846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5.4543735605750969</v>
      </c>
      <c r="C101" s="11">
        <v>7.6956349110215445</v>
      </c>
      <c r="D101" s="11">
        <f t="shared" si="72"/>
        <v>2.2412613504464476</v>
      </c>
      <c r="E101" s="11">
        <v>4.3310697780257561</v>
      </c>
      <c r="F101" s="11">
        <f t="shared" si="73"/>
        <v>6.5723311284722037</v>
      </c>
      <c r="G101" s="200">
        <f t="shared" si="74"/>
        <v>3.973430947000911E-2</v>
      </c>
      <c r="I101" s="11" t="str">
        <f t="shared" si="77"/>
        <v>Caring, leisure and other service occupations</v>
      </c>
      <c r="J101" s="11">
        <v>6.322095280303567</v>
      </c>
      <c r="K101" s="11">
        <v>5.7863690081709205</v>
      </c>
      <c r="L101" s="11">
        <v>-0.53572627213264656</v>
      </c>
      <c r="M101" s="11">
        <v>2.1145365357427925</v>
      </c>
      <c r="N101" s="11">
        <v>1.5788102636101455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1.7277079764480905</v>
      </c>
      <c r="C102" s="11">
        <v>3.2416945300460829</v>
      </c>
      <c r="D102" s="11">
        <f t="shared" si="72"/>
        <v>1.5139865535979924</v>
      </c>
      <c r="E102" s="11">
        <v>1.1239783513160202</v>
      </c>
      <c r="F102" s="11">
        <f t="shared" si="73"/>
        <v>2.6379649049140124</v>
      </c>
      <c r="G102" s="200">
        <f t="shared" si="74"/>
        <v>3.3971959056283918E-2</v>
      </c>
      <c r="I102" s="11" t="str">
        <f t="shared" si="77"/>
        <v>Sales and customer service occupations</v>
      </c>
      <c r="J102" s="11">
        <v>13.258806644019213</v>
      </c>
      <c r="K102" s="11">
        <v>4.8164763843740523</v>
      </c>
      <c r="L102" s="11">
        <v>-8.4423302596451606</v>
      </c>
      <c r="M102" s="11">
        <v>3.0868821949120999</v>
      </c>
      <c r="N102" s="11">
        <v>-5.3554480647330607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6.3468846770101424</v>
      </c>
      <c r="C103" s="11">
        <v>7.240501257013447</v>
      </c>
      <c r="D103" s="11">
        <f t="shared" ref="D103:D104" si="78">C103-B103</f>
        <v>0.89361658000330468</v>
      </c>
      <c r="E103" s="11">
        <v>3.5084802654915275</v>
      </c>
      <c r="F103" s="11">
        <f t="shared" ref="F103:F104" si="79">SUM(D103:E103)</f>
        <v>4.4020968454948317</v>
      </c>
      <c r="G103" s="200">
        <f t="shared" si="74"/>
        <v>2.9771354877367928E-2</v>
      </c>
      <c r="I103" s="11" t="str">
        <f t="shared" si="77"/>
        <v>Process, plant and machine operatives</v>
      </c>
      <c r="J103" s="11">
        <v>10.891276065252899</v>
      </c>
      <c r="K103" s="11">
        <v>6.9150550581836399</v>
      </c>
      <c r="L103" s="11">
        <v>-3.9762210070692605</v>
      </c>
      <c r="M103" s="11">
        <v>3.6460782408639267</v>
      </c>
      <c r="N103" s="11">
        <v>-0.33014276620533378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12.481830442439634</v>
      </c>
      <c r="C104" s="11">
        <v>13.287948419122484</v>
      </c>
      <c r="D104" s="11">
        <f t="shared" si="78"/>
        <v>0.80611797668285057</v>
      </c>
      <c r="E104" s="11">
        <v>6.815636449734038</v>
      </c>
      <c r="F104" s="11">
        <f t="shared" si="79"/>
        <v>7.6217544264168886</v>
      </c>
      <c r="G104" s="200">
        <f t="shared" si="74"/>
        <v>2.947262277770335E-2</v>
      </c>
      <c r="I104" s="11" t="str">
        <f t="shared" si="77"/>
        <v>Elementary occupations</v>
      </c>
      <c r="J104" s="11">
        <v>23.233365325415313</v>
      </c>
      <c r="K104" s="11">
        <v>16.217671503633841</v>
      </c>
      <c r="L104" s="11">
        <v>-7.0156938217814719</v>
      </c>
      <c r="M104" s="11">
        <v>7.3036822484202863</v>
      </c>
      <c r="N104" s="11">
        <v>0.28798842663881485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13.252907409456494</v>
      </c>
      <c r="C105" s="11">
        <v>16.315669758341173</v>
      </c>
      <c r="D105" s="11">
        <f t="shared" si="72"/>
        <v>3.0627623488846787</v>
      </c>
      <c r="E105" s="11">
        <v>8.6384686221758695</v>
      </c>
      <c r="F105" s="11">
        <f t="shared" si="73"/>
        <v>11.701230971060548</v>
      </c>
      <c r="G105" s="200">
        <f t="shared" si="74"/>
        <v>3.4024414680806192E-2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2.3467659630790503</v>
      </c>
      <c r="C106" s="11">
        <v>6.4956907520958795</v>
      </c>
      <c r="D106" s="11">
        <f t="shared" si="72"/>
        <v>4.1489247890168297</v>
      </c>
      <c r="E106" s="11">
        <v>2.6438804100776609</v>
      </c>
      <c r="F106" s="11">
        <f t="shared" si="73"/>
        <v>6.7928051990944907</v>
      </c>
      <c r="G106" s="200">
        <f t="shared" si="74"/>
        <v>5.1588434745626799E-2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1.8574516374583274</v>
      </c>
      <c r="C107" s="11">
        <v>3.1348741769877644</v>
      </c>
      <c r="D107" s="11">
        <f t="shared" si="72"/>
        <v>1.277422539529437</v>
      </c>
      <c r="E107" s="11">
        <v>1.6857538339623566</v>
      </c>
      <c r="F107" s="11">
        <f t="shared" si="73"/>
        <v>2.9631763734917937</v>
      </c>
      <c r="G107" s="200">
        <f t="shared" si="74"/>
        <v>4.3995407454999302E-2</v>
      </c>
      <c r="I107" s="11" t="str">
        <f>I96</f>
        <v>Managers, directors and senior officials</v>
      </c>
      <c r="J107" s="11">
        <f t="array" ref="J107:J115">MMULT(aggregation!$B$13:$AA$21,B268:B293)</f>
        <v>2.2803825936483841</v>
      </c>
      <c r="K107" s="11">
        <f t="array" ref="K107:K115">MMULT(aggregation!$B$13:$AA$21,C268:C293)</f>
        <v>1.8739440792862507</v>
      </c>
      <c r="L107" s="11">
        <f t="array" ref="L107:L115">MMULT(aggregation!$B$13:$AA$21,D268:D293)</f>
        <v>-0.40643851436213374</v>
      </c>
      <c r="M107" s="11">
        <f t="array" ref="M107:M115">MMULT(aggregation!$B$13:$AA$21,E268:E293)</f>
        <v>0.72841989246971139</v>
      </c>
      <c r="N107" s="11">
        <f t="array" ref="N107:N115">MMULT(aggregation!$B$13:$AA$21,F268:F293)</f>
        <v>0.32198137810757765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1.5355735390330072</v>
      </c>
      <c r="C108" s="11">
        <v>2.8073865283340802</v>
      </c>
      <c r="D108" s="11">
        <f t="shared" si="72"/>
        <v>1.271812989301073</v>
      </c>
      <c r="E108" s="11">
        <v>1.1938054504816116</v>
      </c>
      <c r="F108" s="11">
        <f t="shared" si="73"/>
        <v>2.4656184397826846</v>
      </c>
      <c r="G108" s="200">
        <f t="shared" si="74"/>
        <v>3.9089321327278048E-2</v>
      </c>
      <c r="I108" s="11" t="str">
        <f>I97</f>
        <v>Professional occupations</v>
      </c>
      <c r="J108" s="11">
        <v>1.6627325432906919</v>
      </c>
      <c r="K108" s="11">
        <v>1.6052784830061113</v>
      </c>
      <c r="L108" s="11">
        <v>-5.7454060284580416E-2</v>
      </c>
      <c r="M108" s="11">
        <v>0.61631368745249304</v>
      </c>
      <c r="N108" s="11">
        <v>0.55885962716791271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0.93569641911564239</v>
      </c>
      <c r="C109" s="11">
        <v>1.6315754508295151</v>
      </c>
      <c r="D109" s="11">
        <f t="shared" ref="D109" si="80">C109-B109</f>
        <v>0.69587903171387266</v>
      </c>
      <c r="E109" s="11">
        <v>0.72815889021714209</v>
      </c>
      <c r="F109" s="11">
        <f t="shared" ref="F109" si="81">SUM(D109:E109)</f>
        <v>1.4240379219310149</v>
      </c>
      <c r="G109" s="200">
        <f t="shared" si="74"/>
        <v>3.9119207636964637E-2</v>
      </c>
      <c r="I109" s="11" t="str">
        <f>I98</f>
        <v>Associate professional occupations</v>
      </c>
      <c r="J109" s="11">
        <v>1.6960434410351373</v>
      </c>
      <c r="K109" s="11">
        <v>1.3075743047060597</v>
      </c>
      <c r="L109" s="11">
        <v>-0.38846913632907781</v>
      </c>
      <c r="M109" s="11">
        <v>0.49180249001988541</v>
      </c>
      <c r="N109" s="11">
        <v>0.10333335369080762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1.4106157588769472</v>
      </c>
      <c r="C110" s="11">
        <v>2.0668059326981436</v>
      </c>
      <c r="D110" s="11">
        <f t="shared" si="72"/>
        <v>0.65619017382119638</v>
      </c>
      <c r="E110" s="11">
        <v>1.0813072177598515</v>
      </c>
      <c r="F110" s="11">
        <f t="shared" si="73"/>
        <v>1.7374973915810479</v>
      </c>
      <c r="G110" s="200">
        <f t="shared" si="74"/>
        <v>3.8663951222037696E-2</v>
      </c>
      <c r="I110" s="11" t="str">
        <f>I99</f>
        <v>Administrative and secretarial occupations</v>
      </c>
      <c r="J110" s="11">
        <v>1.9720660417759803</v>
      </c>
      <c r="K110" s="11">
        <v>0.61568221695599412</v>
      </c>
      <c r="L110" s="11">
        <v>-1.3563838248199862</v>
      </c>
      <c r="M110" s="11">
        <v>0.42090591095911145</v>
      </c>
      <c r="N110" s="11">
        <v>-0.93547791386087464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8.0930831155370662</v>
      </c>
      <c r="C111" s="11">
        <v>11.917808645889659</v>
      </c>
      <c r="D111" s="11">
        <f>C111-B111</f>
        <v>3.8247255303525929</v>
      </c>
      <c r="E111" s="11">
        <v>7.0489281125682233</v>
      </c>
      <c r="F111" s="11">
        <f>SUM(D111:E111)</f>
        <v>10.873653642920816</v>
      </c>
      <c r="G111" s="200">
        <f t="shared" si="74"/>
        <v>4.2648615514700561E-2</v>
      </c>
      <c r="I111" s="11" t="str">
        <f t="shared" ref="I111:I115" si="82">I100</f>
        <v>Skilled trades occupations</v>
      </c>
      <c r="J111" s="11">
        <v>6.6383710646092844</v>
      </c>
      <c r="K111" s="11">
        <v>1.8183927171916565</v>
      </c>
      <c r="L111" s="11">
        <v>-4.8199783474176279</v>
      </c>
      <c r="M111" s="11">
        <v>1.2508610211338427</v>
      </c>
      <c r="N111" s="11">
        <v>-3.5691173262837861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1.8446366393920222</v>
      </c>
      <c r="C112" s="11">
        <v>3.389726760945639</v>
      </c>
      <c r="D112" s="11">
        <f t="shared" ref="D112:D113" si="83">C112-B112</f>
        <v>1.5450901215536168</v>
      </c>
      <c r="E112" s="11">
        <v>1.7554616549452142</v>
      </c>
      <c r="F112" s="11">
        <f t="shared" ref="F112:F113" si="84">SUM(D112:E112)</f>
        <v>3.300551776498831</v>
      </c>
      <c r="G112" s="200">
        <f t="shared" si="74"/>
        <v>4.5587145087570891E-2</v>
      </c>
      <c r="I112" s="11" t="str">
        <f t="shared" si="82"/>
        <v>Caring, leisure and other service occupations</v>
      </c>
      <c r="J112" s="11">
        <v>1.3531799675410268</v>
      </c>
      <c r="K112" s="11">
        <v>1.0321003175029391</v>
      </c>
      <c r="L112" s="11">
        <v>-0.32107965003808769</v>
      </c>
      <c r="M112" s="11">
        <v>0.38575709797397395</v>
      </c>
      <c r="N112" s="11">
        <v>6.4677447935886201E-2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0.11875675151777165</v>
      </c>
      <c r="C113" s="11">
        <v>0.15556844970852884</v>
      </c>
      <c r="D113" s="11">
        <f t="shared" si="83"/>
        <v>3.6811698190757192E-2</v>
      </c>
      <c r="E113" s="11">
        <v>9.1712526373888451E-2</v>
      </c>
      <c r="F113" s="11">
        <f t="shared" si="84"/>
        <v>0.12852422456464563</v>
      </c>
      <c r="G113" s="200">
        <f t="shared" si="74"/>
        <v>3.8887912926795831E-2</v>
      </c>
      <c r="I113" s="11" t="str">
        <f t="shared" si="82"/>
        <v>Sales and customer service occupations</v>
      </c>
      <c r="J113" s="11">
        <v>3.7835327594679216</v>
      </c>
      <c r="K113" s="11">
        <v>2.0240640565519161</v>
      </c>
      <c r="L113" s="11">
        <v>-1.7594687029160054</v>
      </c>
      <c r="M113" s="11">
        <v>0.78488166195276088</v>
      </c>
      <c r="N113" s="11">
        <v>-0.97458704096324444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7.6038643674540047</v>
      </c>
      <c r="C114" s="11">
        <v>10.859312573023695</v>
      </c>
      <c r="D114" s="11">
        <f t="shared" si="72"/>
        <v>3.2554482055696905</v>
      </c>
      <c r="E114" s="11">
        <v>5.3685824639987842</v>
      </c>
      <c r="F114" s="11">
        <f t="shared" si="73"/>
        <v>8.6240306695684747</v>
      </c>
      <c r="G114" s="200">
        <f t="shared" si="74"/>
        <v>3.6253083484954596E-2</v>
      </c>
      <c r="I114" s="11" t="str">
        <f t="shared" si="82"/>
        <v>Process, plant and machine operatives</v>
      </c>
      <c r="J114" s="11">
        <v>4.4911507243923126</v>
      </c>
      <c r="K114" s="11">
        <v>1.9143755489667642</v>
      </c>
      <c r="L114" s="11">
        <v>-2.5767751754255483</v>
      </c>
      <c r="M114" s="11">
        <v>1.0601387838962111</v>
      </c>
      <c r="N114" s="11">
        <v>-1.516636391529337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2.3954504817723294</v>
      </c>
      <c r="C115" s="11">
        <v>4.7757731205089362</v>
      </c>
      <c r="D115" s="11">
        <f t="shared" si="72"/>
        <v>2.3803226387366068</v>
      </c>
      <c r="E115" s="11">
        <v>2.0394595218868088</v>
      </c>
      <c r="F115" s="11">
        <f t="shared" si="73"/>
        <v>4.4197821606234156</v>
      </c>
      <c r="G115" s="200">
        <f t="shared" si="74"/>
        <v>4.1917120359733717E-2</v>
      </c>
      <c r="I115" s="11" t="str">
        <f t="shared" si="82"/>
        <v>Elementary occupations</v>
      </c>
      <c r="J115" s="11">
        <v>7.4435261808107107</v>
      </c>
      <c r="K115" s="11">
        <v>5.4517075103236614</v>
      </c>
      <c r="L115" s="11">
        <v>-1.9918186704870489</v>
      </c>
      <c r="M115" s="11">
        <v>1.7319224840716503</v>
      </c>
      <c r="N115" s="11">
        <v>-0.25989618641539858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0.74077069903016879</v>
      </c>
      <c r="C116" s="11">
        <v>2.1934219510952233</v>
      </c>
      <c r="D116" s="11">
        <f t="shared" ref="D116:D117" si="85">C116-B116</f>
        <v>1.4526512520650545</v>
      </c>
      <c r="E116" s="11">
        <v>0.79624970615317991</v>
      </c>
      <c r="F116" s="11">
        <f t="shared" ref="F116:F117" si="86">SUM(D116:E116)</f>
        <v>2.2489009582182344</v>
      </c>
      <c r="G116" s="200">
        <f t="shared" si="74"/>
        <v>4.9864028728653809E-2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1.2598790904002162</v>
      </c>
      <c r="C117" s="11">
        <v>2.2864542034830704</v>
      </c>
      <c r="D117" s="11">
        <f t="shared" si="85"/>
        <v>1.0265751130828542</v>
      </c>
      <c r="E117" s="11">
        <v>1.2289188662603008</v>
      </c>
      <c r="F117" s="11">
        <f t="shared" si="86"/>
        <v>2.255493979343155</v>
      </c>
      <c r="G117" s="200">
        <f t="shared" si="74"/>
        <v>4.6431292251780221E-2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0.67262077969650236</v>
      </c>
      <c r="C118" s="11">
        <v>0.84254154245830737</v>
      </c>
      <c r="D118" s="11">
        <f t="shared" si="72"/>
        <v>0.16992076276180501</v>
      </c>
      <c r="E118" s="11">
        <v>0.43791783233944997</v>
      </c>
      <c r="F118" s="11">
        <f t="shared" si="73"/>
        <v>0.60783859510125504</v>
      </c>
      <c r="G118" s="200">
        <f t="shared" si="74"/>
        <v>3.3992905266454709E-2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6.2869516849499929</v>
      </c>
      <c r="C119" s="11">
        <v>10.936803031450065</v>
      </c>
      <c r="D119" s="11">
        <f t="shared" ref="D119" si="87">C119-B119</f>
        <v>4.6498513465000721</v>
      </c>
      <c r="E119" s="11">
        <v>5.9228606167934643</v>
      </c>
      <c r="F119" s="11">
        <f t="shared" ref="F119" si="88">SUM(D119:E119)</f>
        <v>10.572711963293536</v>
      </c>
      <c r="G119" s="200">
        <f t="shared" si="74"/>
        <v>4.5244580199480966E-2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165.8566390505417</v>
      </c>
      <c r="C120" s="11">
        <f t="shared" ref="C120:F120" si="89">SUM(C94:C119)</f>
        <v>213.07221103195889</v>
      </c>
      <c r="D120" s="11">
        <f t="shared" si="89"/>
        <v>47.215571981417163</v>
      </c>
      <c r="E120" s="11">
        <f t="shared" si="89"/>
        <v>109.74409226684003</v>
      </c>
      <c r="F120" s="11">
        <f t="shared" si="89"/>
        <v>156.95966424825716</v>
      </c>
      <c r="G120" s="200">
        <f t="shared" si="74"/>
        <v>3.4434906106995067E-2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3.5718602919389491</v>
      </c>
      <c r="C123" s="11">
        <v>3.5780351995423643</v>
      </c>
      <c r="D123" s="11">
        <f>C123-B123</f>
        <v>6.1749076034152139E-3</v>
      </c>
      <c r="E123" s="11">
        <v>1.8764231135448994</v>
      </c>
      <c r="F123" s="11">
        <f>SUM(D123:E123)</f>
        <v>1.8825980211483146</v>
      </c>
      <c r="G123" s="200">
        <f>IF(B123&gt;0,(1+(E123/B123))^(1/($C$6-$B$6))-1,0)</f>
        <v>2.8547489387597658E-2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2.3330570758918259</v>
      </c>
      <c r="C124" s="11">
        <v>3.6637408448059579</v>
      </c>
      <c r="D124" s="11">
        <f t="shared" ref="D124:D139" si="92">C124-B124</f>
        <v>1.330683768914132</v>
      </c>
      <c r="E124" s="11">
        <v>2.0403277129104893</v>
      </c>
      <c r="F124" s="11">
        <f t="shared" ref="F124:F131" si="93">SUM(D124:E124)</f>
        <v>3.3710114818246213</v>
      </c>
      <c r="G124" s="200">
        <f t="shared" ref="G124:G147" si="94">IF(B124&gt;0,(1+(E124/B124))^(1/($C$6-$B$6))-1,0)</f>
        <v>4.2780309134026639E-2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1.6620788522914511</v>
      </c>
      <c r="C125" s="11">
        <v>1.8662293563829737</v>
      </c>
      <c r="D125" s="11">
        <f t="shared" si="92"/>
        <v>0.20415050409152258</v>
      </c>
      <c r="E125" s="11">
        <v>0.71084744443983439</v>
      </c>
      <c r="F125" s="11">
        <f t="shared" si="93"/>
        <v>0.91499794853135696</v>
      </c>
      <c r="G125" s="200">
        <f t="shared" si="94"/>
        <v>2.4020949825804605E-2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4.9481686033698065</v>
      </c>
      <c r="C126" s="11">
        <v>1.1481268759427723</v>
      </c>
      <c r="D126" s="11">
        <f t="shared" si="92"/>
        <v>-3.8000417274270344</v>
      </c>
      <c r="E126" s="11">
        <v>1.0116315494321069</v>
      </c>
      <c r="F126" s="11">
        <f t="shared" si="93"/>
        <v>-2.7884101779949275</v>
      </c>
      <c r="G126" s="200">
        <f t="shared" si="94"/>
        <v>1.2478509586401287E-2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1.0530396108578353</v>
      </c>
      <c r="C127" s="11">
        <v>0.80931394876788576</v>
      </c>
      <c r="D127" s="11">
        <f t="shared" si="92"/>
        <v>-0.2437256620899495</v>
      </c>
      <c r="E127" s="11">
        <v>0.28200650961237789</v>
      </c>
      <c r="F127" s="11">
        <f t="shared" si="93"/>
        <v>3.8280847522428385E-2</v>
      </c>
      <c r="G127" s="200">
        <f>IF(B127&gt;0,(1+(E127/B127))^(1/($C$6-$B$6))-1,0)</f>
        <v>1.5944782001248825E-2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1.8909079253285761</v>
      </c>
      <c r="C128" s="11">
        <v>1.8823718568615726</v>
      </c>
      <c r="D128" s="11">
        <f t="shared" si="92"/>
        <v>-8.5360684670034992E-3</v>
      </c>
      <c r="E128" s="11">
        <v>0.72712267719989787</v>
      </c>
      <c r="F128" s="11">
        <f t="shared" si="93"/>
        <v>0.71858660873289437</v>
      </c>
      <c r="G128" s="200">
        <f t="shared" si="94"/>
        <v>2.192797759741949E-2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0.74979583619393209</v>
      </c>
      <c r="C129" s="11">
        <v>0.99611797245222211</v>
      </c>
      <c r="D129" s="11">
        <f t="shared" si="92"/>
        <v>0.24632213625829003</v>
      </c>
      <c r="E129" s="11">
        <v>0.41033546804073989</v>
      </c>
      <c r="F129" s="11">
        <f t="shared" si="93"/>
        <v>0.65665760429902997</v>
      </c>
      <c r="G129" s="200">
        <f t="shared" si="94"/>
        <v>2.9526685510933515E-2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2.7292373890268387</v>
      </c>
      <c r="C130" s="11">
        <v>1.3560312900746259</v>
      </c>
      <c r="D130" s="11">
        <f t="shared" si="92"/>
        <v>-1.3732060989522128</v>
      </c>
      <c r="E130" s="11">
        <v>0.87359228151172541</v>
      </c>
      <c r="F130" s="11">
        <f t="shared" si="93"/>
        <v>-0.49961381744048738</v>
      </c>
      <c r="G130" s="200">
        <f t="shared" si="94"/>
        <v>1.8685586284913791E-2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0.46714016197136782</v>
      </c>
      <c r="C131" s="11">
        <v>0.86181314586359026</v>
      </c>
      <c r="D131" s="11">
        <f t="shared" si="92"/>
        <v>0.39467298389222244</v>
      </c>
      <c r="E131" s="11">
        <v>0.26758580626641432</v>
      </c>
      <c r="F131" s="11">
        <f t="shared" si="93"/>
        <v>0.66225879015863676</v>
      </c>
      <c r="G131" s="200">
        <f t="shared" si="94"/>
        <v>3.0651593013659717E-2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0.8394723514977589</v>
      </c>
      <c r="C132" s="11">
        <v>1.0971962472182244</v>
      </c>
      <c r="D132" s="11">
        <f t="shared" si="92"/>
        <v>0.2577238957204655</v>
      </c>
      <c r="E132" s="11">
        <v>0.48740677792200426</v>
      </c>
      <c r="F132" s="11">
        <f t="shared" ref="F132:F133" si="95">SUM(D132:E132)</f>
        <v>0.74513067364246977</v>
      </c>
      <c r="G132" s="200">
        <f t="shared" si="94"/>
        <v>3.0991293419220023E-2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3.5992420626137172</v>
      </c>
      <c r="C133" s="11">
        <v>3.9738848495300432</v>
      </c>
      <c r="D133" s="11">
        <f t="shared" si="92"/>
        <v>0.37464278691632602</v>
      </c>
      <c r="E133" s="11">
        <v>1.8668085461164938</v>
      </c>
      <c r="F133" s="11">
        <f t="shared" si="95"/>
        <v>2.2414513330328196</v>
      </c>
      <c r="G133" s="200">
        <f t="shared" si="94"/>
        <v>2.8247130448070035E-2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5.2318302111783863</v>
      </c>
      <c r="C134" s="11">
        <v>6.1959059294643808</v>
      </c>
      <c r="D134" s="11">
        <f t="shared" si="92"/>
        <v>0.96407571828599448</v>
      </c>
      <c r="E134" s="11">
        <v>3.4643566890192634</v>
      </c>
      <c r="F134" s="11">
        <f t="shared" ref="F134:F137" si="96">SUM(D134:E134)</f>
        <v>4.4284324073052579</v>
      </c>
      <c r="G134" s="200">
        <f t="shared" si="94"/>
        <v>3.4455186952216055E-2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1.1156774408830346</v>
      </c>
      <c r="C135" s="11">
        <v>1.7188127160934776</v>
      </c>
      <c r="D135" s="11">
        <f t="shared" si="92"/>
        <v>0.60313527521044308</v>
      </c>
      <c r="E135" s="11">
        <v>1.0087818063894922</v>
      </c>
      <c r="F135" s="11">
        <f t="shared" si="96"/>
        <v>1.6119170815999353</v>
      </c>
      <c r="G135" s="200">
        <f t="shared" si="94"/>
        <v>4.3872164146056214E-2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0.79902479447059593</v>
      </c>
      <c r="C136" s="11">
        <v>1.3481887578816221</v>
      </c>
      <c r="D136" s="11">
        <f t="shared" si="92"/>
        <v>0.54916396341102613</v>
      </c>
      <c r="E136" s="11">
        <v>0.77707297506347239</v>
      </c>
      <c r="F136" s="11">
        <f t="shared" si="96"/>
        <v>1.3262369384744985</v>
      </c>
      <c r="G136" s="200">
        <f t="shared" si="94"/>
        <v>4.6328833409437831E-2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0.59799644872877511</v>
      </c>
      <c r="C137" s="11">
        <v>0.88338311761678678</v>
      </c>
      <c r="D137" s="11">
        <f t="shared" si="92"/>
        <v>0.28538666888801167</v>
      </c>
      <c r="E137" s="11">
        <v>0.36417511770315408</v>
      </c>
      <c r="F137" s="11">
        <f t="shared" si="96"/>
        <v>0.64956178659116581</v>
      </c>
      <c r="G137" s="200">
        <f t="shared" si="94"/>
        <v>3.2215225881796705E-2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0.61448077953592661</v>
      </c>
      <c r="C138" s="11">
        <v>1.1118801514776595</v>
      </c>
      <c r="D138" s="11">
        <f t="shared" si="92"/>
        <v>0.49739937194173289</v>
      </c>
      <c r="E138" s="11">
        <v>0.53250691939379646</v>
      </c>
      <c r="F138" s="11">
        <f t="shared" ref="F138" si="97">SUM(D138:E138)</f>
        <v>1.0299062913355295</v>
      </c>
      <c r="G138" s="200">
        <f t="shared" si="94"/>
        <v>4.2485517819115248E-2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0.69941495876309157</v>
      </c>
      <c r="C139" s="11">
        <v>1.0673208188793089</v>
      </c>
      <c r="D139" s="11">
        <f t="shared" si="92"/>
        <v>0.36790586011621729</v>
      </c>
      <c r="E139" s="11">
        <v>0.55642003895506131</v>
      </c>
      <c r="F139" s="11">
        <f t="shared" ref="F139" si="98">SUM(D139:E139)</f>
        <v>0.9243258990712786</v>
      </c>
      <c r="G139" s="200">
        <f t="shared" si="94"/>
        <v>3.979209410123441E-2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6.5576984678514343</v>
      </c>
      <c r="C140" s="11">
        <v>7.5298752841837837</v>
      </c>
      <c r="D140" s="11">
        <f>C140-B140</f>
        <v>0.97217681633234942</v>
      </c>
      <c r="E140" s="11">
        <v>4.4157253948870361</v>
      </c>
      <c r="F140" s="11">
        <f>SUM(D140:E140)</f>
        <v>5.3879022112193855</v>
      </c>
      <c r="G140" s="200">
        <f t="shared" si="94"/>
        <v>3.4918254664946913E-2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1.2370113895621704</v>
      </c>
      <c r="C141" s="11">
        <v>2.1517425614845176</v>
      </c>
      <c r="D141" s="11">
        <f t="shared" ref="D141:D147" si="99">C141-B141</f>
        <v>0.91473117192234721</v>
      </c>
      <c r="E141" s="11">
        <v>1.133126639718059</v>
      </c>
      <c r="F141" s="11">
        <f t="shared" ref="F141:F142" si="100">SUM(D141:E141)</f>
        <v>2.047857811640406</v>
      </c>
      <c r="G141" s="200">
        <f t="shared" si="94"/>
        <v>4.4303329604681974E-2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3.897690747605044E-2</v>
      </c>
      <c r="C142" s="11">
        <v>4.2190839718874794E-2</v>
      </c>
      <c r="D142" s="11">
        <f t="shared" si="99"/>
        <v>3.2139322428243536E-3</v>
      </c>
      <c r="E142" s="11">
        <v>2.3342496903828294E-2</v>
      </c>
      <c r="F142" s="11">
        <f t="shared" si="100"/>
        <v>2.6556429146652648E-2</v>
      </c>
      <c r="G142" s="200">
        <f t="shared" si="94"/>
        <v>3.1781478797837659E-2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2.7798057103113516</v>
      </c>
      <c r="C143" s="11">
        <v>3.8030909352013218</v>
      </c>
      <c r="D143" s="11">
        <f t="shared" si="99"/>
        <v>1.0232852248899702</v>
      </c>
      <c r="E143" s="11">
        <v>1.9187059036671505</v>
      </c>
      <c r="F143" s="11">
        <f t="shared" ref="F143:F144" si="101">SUM(D143:E143)</f>
        <v>2.9419911285571207</v>
      </c>
      <c r="G143" s="200">
        <f t="shared" si="94"/>
        <v>3.5610370576171446E-2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0.74960963088276666</v>
      </c>
      <c r="C144" s="11">
        <v>1.4280389007683996</v>
      </c>
      <c r="D144" s="11">
        <f t="shared" si="99"/>
        <v>0.6784292698856329</v>
      </c>
      <c r="E144" s="11">
        <v>0.66638598325281873</v>
      </c>
      <c r="F144" s="11">
        <f t="shared" si="101"/>
        <v>1.3448152531384516</v>
      </c>
      <c r="G144" s="200">
        <f t="shared" si="94"/>
        <v>4.331419597637276E-2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0.326664850739109</v>
      </c>
      <c r="C145" s="11">
        <v>0.95710893908176387</v>
      </c>
      <c r="D145" s="11">
        <f t="shared" si="99"/>
        <v>0.63044408834265486</v>
      </c>
      <c r="E145" s="11">
        <v>0.32281863381916015</v>
      </c>
      <c r="F145" s="11">
        <f t="shared" ref="F145:F146" si="102">SUM(D145:E145)</f>
        <v>0.95326272216181507</v>
      </c>
      <c r="G145" s="200">
        <f t="shared" si="94"/>
        <v>4.6881954299750728E-2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0.59638991561597487</v>
      </c>
      <c r="C146" s="11">
        <v>1.0679795431348909</v>
      </c>
      <c r="D146" s="11">
        <f t="shared" si="99"/>
        <v>0.47158962751891598</v>
      </c>
      <c r="E146" s="11">
        <v>0.59379559696793571</v>
      </c>
      <c r="F146" s="11">
        <f t="shared" si="102"/>
        <v>1.0653852244868518</v>
      </c>
      <c r="G146" s="200">
        <f t="shared" si="94"/>
        <v>4.7142109500305951E-2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0.42599168521980807</v>
      </c>
      <c r="C147" s="11">
        <v>0.5580782039751353</v>
      </c>
      <c r="D147" s="11">
        <f t="shared" si="99"/>
        <v>0.13208651875532723</v>
      </c>
      <c r="E147" s="11">
        <v>0.27340050219928108</v>
      </c>
      <c r="F147" s="11">
        <f t="shared" ref="F147" si="103">SUM(D147:E147)</f>
        <v>0.40548702095460831</v>
      </c>
      <c r="G147" s="200">
        <f t="shared" si="94"/>
        <v>3.3605100184571191E-2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2.960653871695917</v>
      </c>
      <c r="C148" s="11">
        <v>5.1589620000365022</v>
      </c>
      <c r="D148" s="11">
        <f t="shared" ref="D148" si="104">C148-B148</f>
        <v>2.1983081283405852</v>
      </c>
      <c r="E148" s="11">
        <v>2.6063404042560436</v>
      </c>
      <c r="F148" s="11">
        <f t="shared" ref="F148" si="105">SUM(D148:E148)</f>
        <v>4.8046485325966284</v>
      </c>
      <c r="G148" s="200">
        <f t="shared" ref="G148:G149" si="106">IF(B148&gt;0,(1+(E148/B148))^(1/($C$6-$B$6))-1,0)</f>
        <v>4.2994958440154329E-2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48.575227223896434</v>
      </c>
      <c r="C149" s="11">
        <f t="shared" ref="C149:F149" si="107">SUM(C123:C148)</f>
        <v>56.255420286440661</v>
      </c>
      <c r="D149" s="11">
        <f t="shared" si="107"/>
        <v>7.6801930625442054</v>
      </c>
      <c r="E149" s="11">
        <f t="shared" si="107"/>
        <v>29.211042989192542</v>
      </c>
      <c r="F149" s="11">
        <f t="shared" si="107"/>
        <v>36.89123605173674</v>
      </c>
      <c r="G149" s="200">
        <f t="shared" si="106"/>
        <v>3.1887948858360549E-2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4.7845458391328624</v>
      </c>
      <c r="C152" s="11">
        <v>4.8718328479192534</v>
      </c>
      <c r="D152" s="11">
        <f>C152-B152</f>
        <v>8.7287008786391063E-2</v>
      </c>
      <c r="E152" s="11">
        <v>2.5519046310751978</v>
      </c>
      <c r="F152" s="11">
        <f>SUM(D152:E152)</f>
        <v>2.6391916398615889</v>
      </c>
      <c r="G152" s="200">
        <f>IF(B152&gt;0,(1+(E152/B152))^(1/($C$6-$B$6))-1,0)</f>
        <v>2.890754361737935E-2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2.3042779568417893</v>
      </c>
      <c r="C153" s="11">
        <v>3.2938550461530949</v>
      </c>
      <c r="D153" s="11">
        <f t="shared" ref="D153:D168" si="110">C153-B153</f>
        <v>0.98957708931130561</v>
      </c>
      <c r="E153" s="11">
        <v>1.9202230400363798</v>
      </c>
      <c r="F153" s="11">
        <f t="shared" ref="F153:F160" si="111">SUM(D153:E153)</f>
        <v>2.9098001293476852</v>
      </c>
      <c r="G153" s="200">
        <f t="shared" ref="G153:G155" si="112">IF(B153&gt;0,(1+(E153/B153))^(1/($C$6-$B$6))-1,0)</f>
        <v>4.1236467486127859E-2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4.1810198266896768</v>
      </c>
      <c r="C154" s="11">
        <v>3.7800194770327575</v>
      </c>
      <c r="D154" s="11">
        <f t="shared" si="110"/>
        <v>-0.40100034965691922</v>
      </c>
      <c r="E154" s="11">
        <v>1.4757536197297523</v>
      </c>
      <c r="F154" s="11">
        <f t="shared" si="111"/>
        <v>1.0747532700728331</v>
      </c>
      <c r="G154" s="200">
        <f t="shared" si="112"/>
        <v>2.0357679002554363E-2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1.1497831998690979</v>
      </c>
      <c r="C155" s="11">
        <v>1.4293153388505135</v>
      </c>
      <c r="D155" s="11">
        <f t="shared" si="110"/>
        <v>0.2795321389814156</v>
      </c>
      <c r="E155" s="11">
        <v>0.70266537055796541</v>
      </c>
      <c r="F155" s="11">
        <f t="shared" si="111"/>
        <v>0.98219750953938101</v>
      </c>
      <c r="G155" s="200">
        <f t="shared" si="112"/>
        <v>3.2306543113845176E-2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0.47678937114399733</v>
      </c>
      <c r="C156" s="11">
        <v>0.31468387116786523</v>
      </c>
      <c r="D156" s="11">
        <f t="shared" si="110"/>
        <v>-0.16210549997613211</v>
      </c>
      <c r="E156" s="11">
        <v>0.20097733627635558</v>
      </c>
      <c r="F156" s="11">
        <f t="shared" si="111"/>
        <v>3.8871836300223478E-2</v>
      </c>
      <c r="G156" s="200">
        <f>IF(B156&gt;0,(1+(E156/B156))^(1/($C$6-$B$6))-1,0)</f>
        <v>2.372563320826182E-2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3.195476206806779</v>
      </c>
      <c r="C157" s="11">
        <v>3.7546378818468678</v>
      </c>
      <c r="D157" s="11">
        <f t="shared" si="110"/>
        <v>0.55916167504008873</v>
      </c>
      <c r="E157" s="11">
        <v>1.7859777959205001</v>
      </c>
      <c r="F157" s="11">
        <f t="shared" si="111"/>
        <v>2.3451394709605888</v>
      </c>
      <c r="G157" s="200">
        <f t="shared" ref="G157:G178" si="113">IF(B157&gt;0,(1+(E157/B157))^(1/($C$6-$B$6))-1,0)</f>
        <v>3.004145208413167E-2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1.7063773078680522</v>
      </c>
      <c r="C158" s="11">
        <v>1.4210904210089434</v>
      </c>
      <c r="D158" s="11">
        <f t="shared" si="110"/>
        <v>-0.28528688685910875</v>
      </c>
      <c r="E158" s="11">
        <v>0.58969091145087782</v>
      </c>
      <c r="F158" s="11">
        <f t="shared" si="111"/>
        <v>0.30440402459176907</v>
      </c>
      <c r="G158" s="200">
        <f t="shared" si="113"/>
        <v>1.9985461090427092E-2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0.89687182343645644</v>
      </c>
      <c r="C159" s="11">
        <v>1.0442317780721155</v>
      </c>
      <c r="D159" s="11">
        <f t="shared" si="110"/>
        <v>0.1473599546356591</v>
      </c>
      <c r="E159" s="11">
        <v>0.57273794157656099</v>
      </c>
      <c r="F159" s="11">
        <f t="shared" si="111"/>
        <v>0.72009789621222009</v>
      </c>
      <c r="G159" s="200">
        <f t="shared" si="113"/>
        <v>3.3470560781058367E-2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0.37202853572257588</v>
      </c>
      <c r="C160" s="11">
        <v>0.46539462697755318</v>
      </c>
      <c r="D160" s="11">
        <f t="shared" si="110"/>
        <v>9.3366091254977301E-2</v>
      </c>
      <c r="E160" s="11">
        <v>0.1633953221247412</v>
      </c>
      <c r="F160" s="11">
        <f t="shared" si="111"/>
        <v>0.25676141337971847</v>
      </c>
      <c r="G160" s="200">
        <f t="shared" si="113"/>
        <v>2.4569518110035604E-2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1.0761499271414341</v>
      </c>
      <c r="C161" s="11">
        <v>1.1023309363090144</v>
      </c>
      <c r="D161" s="11">
        <f t="shared" si="110"/>
        <v>2.618100916758026E-2</v>
      </c>
      <c r="E161" s="11">
        <v>0.53225456688897499</v>
      </c>
      <c r="F161" s="11">
        <f t="shared" ref="F161:F162" si="114">SUM(D161:E161)</f>
        <v>0.55843557605655525</v>
      </c>
      <c r="G161" s="200">
        <f t="shared" si="113"/>
        <v>2.7152276801445163E-2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3.0663878740975559</v>
      </c>
      <c r="C162" s="11">
        <v>3.2350448805784868</v>
      </c>
      <c r="D162" s="11">
        <f t="shared" si="110"/>
        <v>0.16865700648093096</v>
      </c>
      <c r="E162" s="11">
        <v>1.5191404955223311</v>
      </c>
      <c r="F162" s="11">
        <f t="shared" si="114"/>
        <v>1.6877975020032621</v>
      </c>
      <c r="G162" s="200">
        <f t="shared" si="113"/>
        <v>2.7190087422034992E-2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4.913636279911473</v>
      </c>
      <c r="C163" s="11">
        <v>5.5695885164683974</v>
      </c>
      <c r="D163" s="11">
        <f t="shared" si="110"/>
        <v>0.65595223655692436</v>
      </c>
      <c r="E163" s="11">
        <v>2.9610474762394303</v>
      </c>
      <c r="F163" s="11">
        <f t="shared" ref="F163:F166" si="115">SUM(D163:E163)</f>
        <v>3.6169997127963547</v>
      </c>
      <c r="G163" s="200">
        <f t="shared" si="113"/>
        <v>3.1942124711191955E-2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0.94226138786797387</v>
      </c>
      <c r="C164" s="11">
        <v>1.8208761862967036</v>
      </c>
      <c r="D164" s="11">
        <f t="shared" si="110"/>
        <v>0.87861479842872969</v>
      </c>
      <c r="E164" s="11">
        <v>0.72959619917326801</v>
      </c>
      <c r="F164" s="11">
        <f t="shared" si="115"/>
        <v>1.6082109976019976</v>
      </c>
      <c r="G164" s="200">
        <f t="shared" si="113"/>
        <v>3.8967252285311726E-2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1.2539073092603794</v>
      </c>
      <c r="C165" s="11">
        <v>1.9406398905060736</v>
      </c>
      <c r="D165" s="11">
        <f t="shared" si="110"/>
        <v>0.68673258124569414</v>
      </c>
      <c r="E165" s="11">
        <v>1.0195221164012682</v>
      </c>
      <c r="F165" s="11">
        <f t="shared" si="115"/>
        <v>1.7062546976469624</v>
      </c>
      <c r="G165" s="200">
        <f t="shared" si="113"/>
        <v>4.0465624213575691E-2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2.2687540217650972</v>
      </c>
      <c r="C166" s="11">
        <v>3.1987318641791571</v>
      </c>
      <c r="D166" s="11">
        <f t="shared" si="110"/>
        <v>0.9299778424140599</v>
      </c>
      <c r="E166" s="11">
        <v>1.3100462886788622</v>
      </c>
      <c r="F166" s="11">
        <f t="shared" si="115"/>
        <v>2.2400241310929223</v>
      </c>
      <c r="G166" s="200">
        <f t="shared" si="113"/>
        <v>3.0852836505310011E-2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0.92521714530712085</v>
      </c>
      <c r="C167" s="11">
        <v>1.6476134410434466</v>
      </c>
      <c r="D167" s="11">
        <f t="shared" si="110"/>
        <v>0.7223962957363258</v>
      </c>
      <c r="E167" s="11">
        <v>0.8062868090092975</v>
      </c>
      <c r="F167" s="11">
        <f t="shared" ref="F167" si="116">SUM(D167:E167)</f>
        <v>1.5286831047456233</v>
      </c>
      <c r="G167" s="200">
        <f t="shared" si="113"/>
        <v>4.2666261814676254E-2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0.70607256696111087</v>
      </c>
      <c r="C168" s="11">
        <v>0.84045060820904394</v>
      </c>
      <c r="D168" s="11">
        <f t="shared" si="110"/>
        <v>0.13437804124793307</v>
      </c>
      <c r="E168" s="11">
        <v>0.5132024622408411</v>
      </c>
      <c r="F168" s="11">
        <f t="shared" ref="F168" si="117">SUM(D168:E168)</f>
        <v>0.64758050348877416</v>
      </c>
      <c r="G168" s="200">
        <f t="shared" si="113"/>
        <v>3.7090898122642546E-2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4.1512600050562272</v>
      </c>
      <c r="C169" s="11">
        <v>5.2748902955303318</v>
      </c>
      <c r="D169" s="11">
        <f>C169-B169</f>
        <v>1.1236302904741047</v>
      </c>
      <c r="E169" s="11">
        <v>3.064112982201121</v>
      </c>
      <c r="F169" s="11">
        <f>SUM(D169:E169)</f>
        <v>4.1877432726752257</v>
      </c>
      <c r="G169" s="200">
        <f t="shared" si="113"/>
        <v>3.7540974194661292E-2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1.4471685688142781</v>
      </c>
      <c r="C170" s="11">
        <v>2.6472360066219283</v>
      </c>
      <c r="D170" s="11">
        <f t="shared" ref="D170:D176" si="118">C170-B170</f>
        <v>1.2000674378076501</v>
      </c>
      <c r="E170" s="11">
        <v>1.3702598839410254</v>
      </c>
      <c r="F170" s="11">
        <f t="shared" ref="F170:F171" si="119">SUM(D170:E170)</f>
        <v>2.5703273217486755</v>
      </c>
      <c r="G170" s="200">
        <f t="shared" si="113"/>
        <v>4.5415459980123751E-2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3.5738863601620659E-2</v>
      </c>
      <c r="C171" s="11">
        <v>2.9619769180763762E-2</v>
      </c>
      <c r="D171" s="11">
        <f t="shared" si="118"/>
        <v>-6.1190944208568965E-3</v>
      </c>
      <c r="E171" s="11">
        <v>1.8206891579149839E-2</v>
      </c>
      <c r="F171" s="11">
        <f t="shared" si="119"/>
        <v>1.2087797158292942E-2</v>
      </c>
      <c r="G171" s="200">
        <f t="shared" si="113"/>
        <v>2.7829557307326613E-2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2.0711052643228864</v>
      </c>
      <c r="C172" s="11">
        <v>2.54679398813215</v>
      </c>
      <c r="D172" s="11">
        <f t="shared" si="118"/>
        <v>0.47568872380926353</v>
      </c>
      <c r="E172" s="11">
        <v>1.1766877271572118</v>
      </c>
      <c r="F172" s="11">
        <f t="shared" ref="F172:F173" si="120">SUM(D172:E172)</f>
        <v>1.6523764509664753</v>
      </c>
      <c r="G172" s="200">
        <f t="shared" si="113"/>
        <v>3.0447202448160349E-2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0.7988434378368956</v>
      </c>
      <c r="C173" s="11">
        <v>1.3300778367476316</v>
      </c>
      <c r="D173" s="11">
        <f t="shared" si="118"/>
        <v>0.53123439891073598</v>
      </c>
      <c r="E173" s="11">
        <v>0.5933698811767727</v>
      </c>
      <c r="F173" s="11">
        <f t="shared" si="120"/>
        <v>1.1246042800875087</v>
      </c>
      <c r="G173" s="200">
        <f t="shared" si="113"/>
        <v>3.7726580140903909E-2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0.72760745392762072</v>
      </c>
      <c r="C174" s="11">
        <v>1.6080520168298622</v>
      </c>
      <c r="D174" s="11">
        <f t="shared" si="118"/>
        <v>0.88044456290224149</v>
      </c>
      <c r="E174" s="11">
        <v>0.60666981019505772</v>
      </c>
      <c r="F174" s="11">
        <f t="shared" ref="F174:F175" si="121">SUM(D174:E174)</f>
        <v>1.4871143730972993</v>
      </c>
      <c r="G174" s="200">
        <f t="shared" si="113"/>
        <v>4.1253792963648062E-2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0.86452001001926693</v>
      </c>
      <c r="C175" s="11">
        <v>1.4411959878940401</v>
      </c>
      <c r="D175" s="11">
        <f t="shared" si="118"/>
        <v>0.5766759778747732</v>
      </c>
      <c r="E175" s="11">
        <v>0.84111724341260097</v>
      </c>
      <c r="F175" s="11">
        <f t="shared" si="121"/>
        <v>1.4177932212873743</v>
      </c>
      <c r="G175" s="200">
        <f t="shared" si="113"/>
        <v>4.6343084262769452E-2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0.51732877995530446</v>
      </c>
      <c r="C176" s="11">
        <v>0.63702798348964484</v>
      </c>
      <c r="D176" s="11">
        <f t="shared" si="118"/>
        <v>0.11969920353434038</v>
      </c>
      <c r="E176" s="11">
        <v>0.27892242488234437</v>
      </c>
      <c r="F176" s="11">
        <f t="shared" ref="F176" si="122">SUM(D176:E176)</f>
        <v>0.39862162841668475</v>
      </c>
      <c r="G176" s="200">
        <f t="shared" si="113"/>
        <v>2.9166317458936275E-2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2.7593284950617187</v>
      </c>
      <c r="C177" s="11">
        <v>4.665678654856765</v>
      </c>
      <c r="D177" s="11">
        <f t="shared" ref="D177" si="123">C177-B177</f>
        <v>1.9063501597950463</v>
      </c>
      <c r="E177" s="11">
        <v>2.3244839765916043</v>
      </c>
      <c r="F177" s="11">
        <f t="shared" ref="F177" si="124">SUM(D177:E177)</f>
        <v>4.2308341363866511</v>
      </c>
      <c r="G177" s="200">
        <f t="shared" si="113"/>
        <v>4.1579461818639141E-2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47.592457458419254</v>
      </c>
      <c r="C178" s="11">
        <f t="shared" ref="C178:F178" si="125">SUM(C152:C177)</f>
        <v>59.910910151902414</v>
      </c>
      <c r="D178" s="11">
        <f t="shared" si="125"/>
        <v>12.318452693483152</v>
      </c>
      <c r="E178" s="11">
        <f t="shared" si="125"/>
        <v>29.628253204039495</v>
      </c>
      <c r="F178" s="11">
        <f t="shared" si="125"/>
        <v>41.946705897522648</v>
      </c>
      <c r="G178" s="200">
        <f t="shared" si="113"/>
        <v>3.2792425727432573E-2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12.655411573944759</v>
      </c>
      <c r="C181" s="11">
        <v>11.429458854481162</v>
      </c>
      <c r="D181" s="11">
        <f>C181-B181</f>
        <v>-1.2259527194635975</v>
      </c>
      <c r="E181" s="11">
        <v>4.6705394033564476</v>
      </c>
      <c r="F181" s="11">
        <f>SUM(D181:E181)</f>
        <v>3.4445866838928501</v>
      </c>
      <c r="G181" s="200">
        <f>IF(B181&gt;0,(1+(E181/B181))^(1/($C$6-$B$6))-1,0)</f>
        <v>2.1162176960651369E-2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6.2535683290027571</v>
      </c>
      <c r="C182" s="11">
        <v>7.5229860679496667</v>
      </c>
      <c r="D182" s="11">
        <f t="shared" ref="D182:D197" si="128">C182-B182</f>
        <v>1.2694177389469097</v>
      </c>
      <c r="E182" s="11">
        <v>3.0763676504398054</v>
      </c>
      <c r="F182" s="11">
        <f t="shared" ref="F182:F189" si="129">SUM(D182:E182)</f>
        <v>4.3457853893867151</v>
      </c>
      <c r="G182" s="200">
        <f t="shared" ref="G182:G184" si="130">IF(B182&gt;0,(1+(E182/B182))^(1/($C$6-$B$6))-1,0)</f>
        <v>2.7030602000569059E-2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7.458415030108223</v>
      </c>
      <c r="C183" s="11">
        <v>6.7975865697096269</v>
      </c>
      <c r="D183" s="11">
        <f t="shared" si="128"/>
        <v>-0.66082846039859611</v>
      </c>
      <c r="E183" s="11">
        <v>1.9379495505702184</v>
      </c>
      <c r="F183" s="11">
        <f t="shared" si="129"/>
        <v>1.2771210901716223</v>
      </c>
      <c r="G183" s="200">
        <f t="shared" si="130"/>
        <v>1.5517832876073889E-2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4.7136130236475235</v>
      </c>
      <c r="C184" s="11">
        <v>6.0351029678155275</v>
      </c>
      <c r="D184" s="11">
        <f t="shared" si="128"/>
        <v>1.3214899441680039</v>
      </c>
      <c r="E184" s="11">
        <v>2.9411639509517276</v>
      </c>
      <c r="F184" s="11">
        <f t="shared" si="129"/>
        <v>4.2626538951197315</v>
      </c>
      <c r="G184" s="200">
        <f t="shared" si="130"/>
        <v>3.2853140686260662E-2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2.220310902779294</v>
      </c>
      <c r="C185" s="11">
        <v>2.3924519880627146</v>
      </c>
      <c r="D185" s="11">
        <f t="shared" si="128"/>
        <v>0.17214108528342065</v>
      </c>
      <c r="E185" s="11">
        <v>0.94416617331678221</v>
      </c>
      <c r="F185" s="11">
        <f t="shared" si="129"/>
        <v>1.116307258600203</v>
      </c>
      <c r="G185" s="200">
        <f>IF(B185&gt;0,(1+(E185/B185))^(1/($C$6-$B$6))-1,0)</f>
        <v>2.3903932109003101E-2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8.4177166304266304</v>
      </c>
      <c r="C186" s="11">
        <v>9.8838392033079252</v>
      </c>
      <c r="D186" s="11">
        <f t="shared" si="128"/>
        <v>1.4661225728812948</v>
      </c>
      <c r="E186" s="11">
        <v>3.6887120418303763</v>
      </c>
      <c r="F186" s="11">
        <f t="shared" si="129"/>
        <v>5.154834614711671</v>
      </c>
      <c r="G186" s="200">
        <f t="shared" ref="G186:G205" si="131">IF(B186&gt;0,(1+(E186/B186))^(1/($C$6-$B$6))-1,0)</f>
        <v>2.4522380026799295E-2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3.3602232897282254</v>
      </c>
      <c r="C187" s="11">
        <v>2.0478420610076937</v>
      </c>
      <c r="D187" s="11">
        <f t="shared" si="128"/>
        <v>-1.3123812287205316</v>
      </c>
      <c r="E187" s="11">
        <v>0.81654548516265479</v>
      </c>
      <c r="F187" s="11">
        <f t="shared" si="129"/>
        <v>-0.49583574355787685</v>
      </c>
      <c r="G187" s="200">
        <f t="shared" si="131"/>
        <v>1.460769799834738E-2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3.7291625927514613</v>
      </c>
      <c r="C188" s="11">
        <v>4.6437743025399598</v>
      </c>
      <c r="D188" s="11">
        <f t="shared" si="128"/>
        <v>0.91461170978849848</v>
      </c>
      <c r="E188" s="11">
        <v>2.2305972824178708</v>
      </c>
      <c r="F188" s="11">
        <f t="shared" si="129"/>
        <v>3.1452089922063693</v>
      </c>
      <c r="G188" s="200">
        <f t="shared" si="131"/>
        <v>3.1750044270361322E-2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1.4539454798351699</v>
      </c>
      <c r="C189" s="11">
        <v>1.5723833926525344</v>
      </c>
      <c r="D189" s="11">
        <f t="shared" si="128"/>
        <v>0.11843791281736449</v>
      </c>
      <c r="E189" s="11">
        <v>0.37713438401339122</v>
      </c>
      <c r="F189" s="11">
        <f t="shared" si="129"/>
        <v>0.49557229683075571</v>
      </c>
      <c r="G189" s="200">
        <f t="shared" si="131"/>
        <v>1.5493803440980836E-2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2.9283440206593285</v>
      </c>
      <c r="C190" s="11">
        <v>3.1066408571358322</v>
      </c>
      <c r="D190" s="11">
        <f t="shared" si="128"/>
        <v>0.17829683647650363</v>
      </c>
      <c r="E190" s="11">
        <v>1.1450559492725729</v>
      </c>
      <c r="F190" s="11">
        <f t="shared" ref="F190:F191" si="132">SUM(D190:E190)</f>
        <v>1.3233527857490766</v>
      </c>
      <c r="G190" s="200">
        <f t="shared" si="131"/>
        <v>2.2246574625965687E-2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10.458839373612854</v>
      </c>
      <c r="C191" s="11">
        <v>9.5450889658573974</v>
      </c>
      <c r="D191" s="11">
        <f t="shared" si="128"/>
        <v>-0.91375040775545635</v>
      </c>
      <c r="E191" s="11">
        <v>3.8134221144396423</v>
      </c>
      <c r="F191" s="11">
        <f t="shared" si="132"/>
        <v>2.8996717066841859</v>
      </c>
      <c r="G191" s="200">
        <f t="shared" si="131"/>
        <v>2.0940941333517538E-2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15.933586968771923</v>
      </c>
      <c r="C192" s="11">
        <v>12.868515541674865</v>
      </c>
      <c r="D192" s="11">
        <f t="shared" si="128"/>
        <v>-3.0650714270970578</v>
      </c>
      <c r="E192" s="11">
        <v>6.3578352617989671</v>
      </c>
      <c r="F192" s="11">
        <f t="shared" ref="F192:F195" si="133">SUM(D192:E192)</f>
        <v>3.2927638347019093</v>
      </c>
      <c r="G192" s="200">
        <f t="shared" si="131"/>
        <v>2.263726605886851E-2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3.2263114785157638</v>
      </c>
      <c r="C193" s="11">
        <v>1.4077505779661998</v>
      </c>
      <c r="D193" s="11">
        <f t="shared" si="128"/>
        <v>-1.818560900549564</v>
      </c>
      <c r="E193" s="11">
        <v>1.2239828442335592</v>
      </c>
      <c r="F193" s="11">
        <f t="shared" si="133"/>
        <v>-0.5945780563160048</v>
      </c>
      <c r="G193" s="200">
        <f t="shared" si="131"/>
        <v>2.1673579664386322E-2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2.3912094852189516</v>
      </c>
      <c r="C194" s="11">
        <v>2.5287206368462374</v>
      </c>
      <c r="D194" s="11">
        <f t="shared" si="128"/>
        <v>0.13751115162728578</v>
      </c>
      <c r="E194" s="11">
        <v>1.1443779301414481</v>
      </c>
      <c r="F194" s="11">
        <f t="shared" si="133"/>
        <v>1.2818890817687338</v>
      </c>
      <c r="G194" s="200">
        <f t="shared" si="131"/>
        <v>2.6414858499959948E-2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14.227787337325154</v>
      </c>
      <c r="C195" s="11">
        <v>14.396901056734769</v>
      </c>
      <c r="D195" s="11">
        <f t="shared" si="128"/>
        <v>0.16911371940961573</v>
      </c>
      <c r="E195" s="11">
        <v>4.8353789244969674</v>
      </c>
      <c r="F195" s="11">
        <f t="shared" si="133"/>
        <v>5.0044926439065831</v>
      </c>
      <c r="G195" s="200">
        <f t="shared" si="131"/>
        <v>1.9695520275611056E-2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10.032693945046448</v>
      </c>
      <c r="C196" s="11">
        <v>11.21536257383501</v>
      </c>
      <c r="D196" s="11">
        <f t="shared" si="128"/>
        <v>1.1826686287885622</v>
      </c>
      <c r="E196" s="11">
        <v>4.0983333929734886</v>
      </c>
      <c r="F196" s="11">
        <f t="shared" ref="F196" si="134">SUM(D196:E196)</f>
        <v>5.2810020217620508</v>
      </c>
      <c r="G196" s="200">
        <f t="shared" si="131"/>
        <v>2.3097628935885295E-2</v>
      </c>
    </row>
    <row r="197" spans="1:14" x14ac:dyDescent="0.2">
      <c r="A197" t="str">
        <f t="shared" si="127"/>
        <v>54 Textiles, printing and other skilled trades</v>
      </c>
      <c r="B197" s="11">
        <v>4.1115705569873882</v>
      </c>
      <c r="C197" s="11">
        <v>4.4856161199702784</v>
      </c>
      <c r="D197" s="11">
        <f t="shared" si="128"/>
        <v>0.37404556298289027</v>
      </c>
      <c r="E197" s="11">
        <v>1.7745510047344824</v>
      </c>
      <c r="F197" s="11">
        <f t="shared" ref="F197" si="135">SUM(D197:E197)</f>
        <v>2.1485965677173726</v>
      </c>
      <c r="G197" s="200">
        <f t="shared" si="131"/>
        <v>2.4207846455117199E-2</v>
      </c>
    </row>
    <row r="198" spans="1:14" x14ac:dyDescent="0.2">
      <c r="A198" t="str">
        <f t="shared" si="127"/>
        <v>61 Caring personal service occupations</v>
      </c>
      <c r="B198" s="11">
        <v>25.838690883578806</v>
      </c>
      <c r="C198" s="11">
        <v>35.340291604907598</v>
      </c>
      <c r="D198" s="11">
        <f>C198-B198</f>
        <v>9.5016007213287921</v>
      </c>
      <c r="E198" s="11">
        <v>16.793830254385256</v>
      </c>
      <c r="F198" s="11">
        <f>SUM(D198:E198)</f>
        <v>26.295430975714048</v>
      </c>
      <c r="G198" s="200">
        <f t="shared" si="131"/>
        <v>3.3946420369801444E-2</v>
      </c>
    </row>
    <row r="199" spans="1:14" x14ac:dyDescent="0.2">
      <c r="A199" t="str">
        <f t="shared" si="127"/>
        <v>62 Leisure, travel and related personal service occupations</v>
      </c>
      <c r="B199" s="11">
        <v>4.5702646019404014</v>
      </c>
      <c r="C199" s="11">
        <v>4.7721758982936562</v>
      </c>
      <c r="D199" s="11">
        <f t="shared" ref="D199:D205" si="136">C199-B199</f>
        <v>0.20191129635325478</v>
      </c>
      <c r="E199" s="11">
        <v>2.063251103892326</v>
      </c>
      <c r="F199" s="11">
        <f t="shared" ref="F199:F200" si="137">SUM(D199:E199)</f>
        <v>2.2651624002455808</v>
      </c>
      <c r="G199" s="200">
        <f t="shared" si="131"/>
        <v>2.5148611457416203E-2</v>
      </c>
    </row>
    <row r="200" spans="1:14" x14ac:dyDescent="0.2">
      <c r="A200" t="str">
        <f t="shared" si="127"/>
        <v>63 Community and civil enforcement occupations</v>
      </c>
      <c r="B200" s="11">
        <v>0.14627439036572559</v>
      </c>
      <c r="C200" s="11">
        <v>9.1678066175380851E-2</v>
      </c>
      <c r="D200" s="11">
        <f t="shared" si="136"/>
        <v>-5.4596324190344742E-2</v>
      </c>
      <c r="E200" s="11">
        <v>3.3308002436668205E-2</v>
      </c>
      <c r="F200" s="11">
        <f t="shared" si="137"/>
        <v>-2.1288321753676537E-2</v>
      </c>
      <c r="G200" s="200">
        <f t="shared" si="131"/>
        <v>1.3770611422424306E-2</v>
      </c>
    </row>
    <row r="201" spans="1:14" x14ac:dyDescent="0.2">
      <c r="A201" t="str">
        <f t="shared" si="127"/>
        <v>71 Sales occupations</v>
      </c>
      <c r="B201" s="11">
        <v>17.41991844990384</v>
      </c>
      <c r="C201" s="11">
        <v>18.642058583605259</v>
      </c>
      <c r="D201" s="11">
        <f t="shared" si="136"/>
        <v>1.2221401337014193</v>
      </c>
      <c r="E201" s="11">
        <v>7.7123509394729508</v>
      </c>
      <c r="F201" s="11">
        <f t="shared" ref="F201:F202" si="138">SUM(D201:E201)</f>
        <v>8.934491073174371</v>
      </c>
      <c r="G201" s="200">
        <f t="shared" si="131"/>
        <v>2.47368940382382E-2</v>
      </c>
    </row>
    <row r="202" spans="1:14" x14ac:dyDescent="0.2">
      <c r="A202" t="str">
        <f t="shared" si="127"/>
        <v>72 Customer service occupations</v>
      </c>
      <c r="B202" s="11">
        <v>3.7499929862032788</v>
      </c>
      <c r="C202" s="11">
        <v>5.5932036210329477</v>
      </c>
      <c r="D202" s="11">
        <f t="shared" si="136"/>
        <v>1.8432106348296688</v>
      </c>
      <c r="E202" s="11">
        <v>2.096397216078131</v>
      </c>
      <c r="F202" s="11">
        <f t="shared" si="138"/>
        <v>3.9396078509077999</v>
      </c>
      <c r="G202" s="200">
        <f t="shared" si="131"/>
        <v>3.0047271773389506E-2</v>
      </c>
    </row>
    <row r="203" spans="1:14" x14ac:dyDescent="0.2">
      <c r="A203" t="str">
        <f t="shared" si="127"/>
        <v>81 Process, plant and machine operatives</v>
      </c>
      <c r="B203" s="11">
        <v>5.1781551134516102</v>
      </c>
      <c r="C203" s="11">
        <v>8.3844281750044605</v>
      </c>
      <c r="D203" s="11">
        <f t="shared" si="136"/>
        <v>3.2062730615528503</v>
      </c>
      <c r="E203" s="11">
        <v>2.5629427854820643</v>
      </c>
      <c r="F203" s="11">
        <f t="shared" ref="F203:F204" si="139">SUM(D203:E203)</f>
        <v>5.7692158470349142</v>
      </c>
      <c r="G203" s="200">
        <f t="shared" si="131"/>
        <v>2.7168833753711263E-2</v>
      </c>
    </row>
    <row r="204" spans="1:14" x14ac:dyDescent="0.2">
      <c r="A204" t="str">
        <f t="shared" si="127"/>
        <v>82 Transport and mobile machine drivers and operatives</v>
      </c>
      <c r="B204" s="11">
        <v>5.3623173340075905</v>
      </c>
      <c r="C204" s="11">
        <v>7.2583198476971011</v>
      </c>
      <c r="D204" s="11">
        <f t="shared" si="136"/>
        <v>1.8960025136895107</v>
      </c>
      <c r="E204" s="11">
        <v>3.2552931176133848</v>
      </c>
      <c r="F204" s="11">
        <f t="shared" si="139"/>
        <v>5.1512956313028955</v>
      </c>
      <c r="G204" s="200">
        <f t="shared" si="131"/>
        <v>3.213290335815433E-2</v>
      </c>
    </row>
    <row r="205" spans="1:14" x14ac:dyDescent="0.2">
      <c r="A205" t="str">
        <f t="shared" si="127"/>
        <v>91 Elementary trades and related occupations</v>
      </c>
      <c r="B205" s="11">
        <v>2.4100364121820648</v>
      </c>
      <c r="C205" s="11">
        <v>2.8067572328604844</v>
      </c>
      <c r="D205" s="11">
        <f t="shared" si="136"/>
        <v>0.39672082067841963</v>
      </c>
      <c r="E205" s="11">
        <v>0.91979726814764751</v>
      </c>
      <c r="F205" s="11">
        <f t="shared" ref="F205" si="140">SUM(D205:E205)</f>
        <v>1.3165180888260672</v>
      </c>
      <c r="G205" s="200">
        <f t="shared" si="131"/>
        <v>2.1785955932491774E-2</v>
      </c>
    </row>
    <row r="206" spans="1:14" x14ac:dyDescent="0.2">
      <c r="A206" t="str">
        <f t="shared" si="127"/>
        <v>92 Elementary administration and service occupations</v>
      </c>
      <c r="B206" s="11">
        <v>15.324307392230455</v>
      </c>
      <c r="C206" s="11">
        <v>15.908930028112136</v>
      </c>
      <c r="D206" s="11">
        <f t="shared" ref="D206" si="141">C206-B206</f>
        <v>0.58462263588168106</v>
      </c>
      <c r="E206" s="11">
        <v>7.4137937348724563</v>
      </c>
      <c r="F206" s="11">
        <f t="shared" ref="F206" si="142">SUM(D206:E206)</f>
        <v>7.9984163707541374</v>
      </c>
      <c r="G206" s="200">
        <f t="shared" ref="G206:G207" si="143">IF(B206&gt;0,(1+(E206/B206))^(1/($C$6-$B$6))-1,0)</f>
        <v>2.6655857310460274E-2</v>
      </c>
    </row>
    <row r="207" spans="1:14" x14ac:dyDescent="0.2">
      <c r="A207" t="str">
        <f t="shared" si="127"/>
        <v>All occupations</v>
      </c>
      <c r="B207" s="11">
        <f>SUM(B181:B206)</f>
        <v>193.57266758222565</v>
      </c>
      <c r="C207" s="11">
        <f t="shared" ref="C207:F207" si="144">SUM(C181:C206)</f>
        <v>210.67786479523642</v>
      </c>
      <c r="D207" s="11">
        <f t="shared" si="144"/>
        <v>17.105197213010797</v>
      </c>
      <c r="E207" s="11">
        <f t="shared" si="144"/>
        <v>87.927077766531298</v>
      </c>
      <c r="F207" s="11">
        <f t="shared" si="144"/>
        <v>105.03227497954211</v>
      </c>
      <c r="G207" s="200">
        <f t="shared" si="143"/>
        <v>2.5279478314346626E-2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8.8317536328504591</v>
      </c>
      <c r="C210" s="11">
        <v>4.9377328887007517</v>
      </c>
      <c r="D210" s="11">
        <f>C210-B210</f>
        <v>-3.8940207441497074</v>
      </c>
      <c r="E210" s="11">
        <v>2.9694517325451022</v>
      </c>
      <c r="F210" s="11">
        <f>SUM(D210:E210)</f>
        <v>-0.92456901160460525</v>
      </c>
      <c r="G210" s="200">
        <f>IF(B210&gt;0,(1+(E210/B210))^(1/($C$6-$B$6))-1,0)</f>
        <v>1.9511106905683695E-2</v>
      </c>
    </row>
    <row r="211" spans="1:7" x14ac:dyDescent="0.2">
      <c r="A211" t="str">
        <f t="shared" si="146"/>
        <v>12 Other managers and proprietors</v>
      </c>
      <c r="B211" s="11">
        <v>6.5892838619847343</v>
      </c>
      <c r="C211" s="11">
        <v>5.8005995561230073</v>
      </c>
      <c r="D211" s="11">
        <f t="shared" ref="D211:D226" si="147">C211-B211</f>
        <v>-0.788684305861727</v>
      </c>
      <c r="E211" s="11">
        <v>3.6263432700101728</v>
      </c>
      <c r="F211" s="11">
        <f t="shared" ref="F211:F218" si="148">SUM(D211:E211)</f>
        <v>2.8376589641484458</v>
      </c>
      <c r="G211" s="200">
        <f t="shared" ref="G211:G213" si="149">IF(B211&gt;0,(1+(E211/B211))^(1/($C$6-$B$6))-1,0)</f>
        <v>2.966303321331476E-2</v>
      </c>
    </row>
    <row r="212" spans="1:7" x14ac:dyDescent="0.2">
      <c r="A212" t="str">
        <f t="shared" si="146"/>
        <v>21 Science, research, engineering and technology professionals</v>
      </c>
      <c r="B212" s="11">
        <v>4.7734091088597044</v>
      </c>
      <c r="C212" s="11">
        <v>3.2478382235957337</v>
      </c>
      <c r="D212" s="11">
        <f t="shared" si="147"/>
        <v>-1.5255708852639707</v>
      </c>
      <c r="E212" s="11">
        <v>1.3393830971692093</v>
      </c>
      <c r="F212" s="11">
        <f t="shared" si="148"/>
        <v>-0.18618778809476133</v>
      </c>
      <c r="G212" s="200">
        <f t="shared" si="149"/>
        <v>1.6624874497933373E-2</v>
      </c>
    </row>
    <row r="213" spans="1:7" x14ac:dyDescent="0.2">
      <c r="A213" t="str">
        <f t="shared" si="146"/>
        <v>22 Health professionals</v>
      </c>
      <c r="B213" s="11">
        <v>3.2117222436246169</v>
      </c>
      <c r="C213" s="11">
        <v>2.3122014581833437</v>
      </c>
      <c r="D213" s="11">
        <f t="shared" si="147"/>
        <v>-0.89952078544127323</v>
      </c>
      <c r="E213" s="11">
        <v>1.435297242858697</v>
      </c>
      <c r="F213" s="11">
        <f t="shared" si="148"/>
        <v>0.53577645741742375</v>
      </c>
      <c r="G213" s="200">
        <f t="shared" si="149"/>
        <v>2.4933687161719176E-2</v>
      </c>
    </row>
    <row r="214" spans="1:7" x14ac:dyDescent="0.2">
      <c r="A214" t="str">
        <f t="shared" si="146"/>
        <v>23 Teaching and other educational professionals</v>
      </c>
      <c r="B214" s="11">
        <v>1.372350397750687</v>
      </c>
      <c r="C214" s="11">
        <v>0.88944674982286653</v>
      </c>
      <c r="D214" s="11">
        <f t="shared" si="147"/>
        <v>-0.48290364792782048</v>
      </c>
      <c r="E214" s="11">
        <v>0.53553377627632803</v>
      </c>
      <c r="F214" s="11">
        <f t="shared" si="148"/>
        <v>5.2630128348507554E-2</v>
      </c>
      <c r="G214" s="200">
        <f>IF(B214&gt;0,(1+(E214/B214))^(1/($C$6-$B$6))-1,0)</f>
        <v>2.2207664267827276E-2</v>
      </c>
    </row>
    <row r="215" spans="1:7" x14ac:dyDescent="0.2">
      <c r="A215" t="str">
        <f t="shared" si="146"/>
        <v>24 Business, media and public service professionals</v>
      </c>
      <c r="B215" s="11">
        <v>5.1651922331196349</v>
      </c>
      <c r="C215" s="11">
        <v>3.6479181863512844</v>
      </c>
      <c r="D215" s="11">
        <f t="shared" si="147"/>
        <v>-1.5172740467683505</v>
      </c>
      <c r="E215" s="11">
        <v>1.8390343522539374</v>
      </c>
      <c r="F215" s="11">
        <f t="shared" si="148"/>
        <v>0.32176030548558687</v>
      </c>
      <c r="G215" s="200">
        <f t="shared" ref="G215:G234" si="150">IF(B215&gt;0,(1+(E215/B215))^(1/($C$6-$B$6))-1,0)</f>
        <v>2.0512306994083573E-2</v>
      </c>
    </row>
    <row r="216" spans="1:7" x14ac:dyDescent="0.2">
      <c r="A216" t="str">
        <f t="shared" si="146"/>
        <v>31 Science, engineering and technology associate professionals</v>
      </c>
      <c r="B216" s="11">
        <v>2.2975783378002181</v>
      </c>
      <c r="C216" s="11">
        <v>1.5254593259699389</v>
      </c>
      <c r="D216" s="11">
        <f t="shared" si="147"/>
        <v>-0.7721190118302792</v>
      </c>
      <c r="E216" s="11">
        <v>0.67890576860264207</v>
      </c>
      <c r="F216" s="11">
        <f t="shared" si="148"/>
        <v>-9.3213243227637133E-2</v>
      </c>
      <c r="G216" s="200">
        <f t="shared" si="150"/>
        <v>1.7408939672915347E-2</v>
      </c>
    </row>
    <row r="217" spans="1:7" x14ac:dyDescent="0.2">
      <c r="A217" t="str">
        <f t="shared" si="146"/>
        <v>32 Health and social care associate professionals</v>
      </c>
      <c r="B217" s="11">
        <v>2.5522462864833022</v>
      </c>
      <c r="C217" s="11">
        <v>1.7267888140359369</v>
      </c>
      <c r="D217" s="11">
        <f t="shared" si="147"/>
        <v>-0.82545747244736534</v>
      </c>
      <c r="E217" s="11">
        <v>1.1263648218993638</v>
      </c>
      <c r="F217" s="11">
        <f t="shared" si="148"/>
        <v>0.30090734945199848</v>
      </c>
      <c r="G217" s="200">
        <f t="shared" si="150"/>
        <v>2.4670153951267482E-2</v>
      </c>
    </row>
    <row r="218" spans="1:7" x14ac:dyDescent="0.2">
      <c r="A218" t="str">
        <f t="shared" si="146"/>
        <v>33 Protective service occupations</v>
      </c>
      <c r="B218" s="11">
        <v>1.5646721774504284</v>
      </c>
      <c r="C218" s="11">
        <v>1.0620397182229668</v>
      </c>
      <c r="D218" s="11">
        <f t="shared" si="147"/>
        <v>-0.50263245922746158</v>
      </c>
      <c r="E218" s="11">
        <v>0.43045594233725304</v>
      </c>
      <c r="F218" s="11">
        <f t="shared" si="148"/>
        <v>-7.2176516890208542E-2</v>
      </c>
      <c r="G218" s="200">
        <f t="shared" si="150"/>
        <v>1.6334095440136753E-2</v>
      </c>
    </row>
    <row r="219" spans="1:7" x14ac:dyDescent="0.2">
      <c r="A219" t="str">
        <f t="shared" si="146"/>
        <v>34 Culture, media and sports occupations</v>
      </c>
      <c r="B219" s="11">
        <v>1.2537430217321699</v>
      </c>
      <c r="C219" s="11">
        <v>0.50358127408299436</v>
      </c>
      <c r="D219" s="11">
        <f t="shared" si="147"/>
        <v>-0.75016174764917554</v>
      </c>
      <c r="E219" s="11">
        <v>0.31851006736976867</v>
      </c>
      <c r="F219" s="11">
        <f t="shared" ref="F219:F220" si="151">SUM(D219:E219)</f>
        <v>-0.43165168027940687</v>
      </c>
      <c r="G219" s="200">
        <f t="shared" si="150"/>
        <v>1.5206201102294203E-2</v>
      </c>
    </row>
    <row r="220" spans="1:7" x14ac:dyDescent="0.2">
      <c r="A220" t="str">
        <f t="shared" si="146"/>
        <v>35 Business and public service associate professionals</v>
      </c>
      <c r="B220" s="11">
        <v>7.4241805653755515</v>
      </c>
      <c r="C220" s="11">
        <v>4.4587276403102178</v>
      </c>
      <c r="D220" s="11">
        <f t="shared" si="147"/>
        <v>-2.9654529250653336</v>
      </c>
      <c r="E220" s="11">
        <v>2.2481134920266124</v>
      </c>
      <c r="F220" s="11">
        <f t="shared" si="151"/>
        <v>-0.71733943303872127</v>
      </c>
      <c r="G220" s="200">
        <f t="shared" si="150"/>
        <v>1.7791292499435896E-2</v>
      </c>
    </row>
    <row r="221" spans="1:7" x14ac:dyDescent="0.2">
      <c r="A221" t="str">
        <f t="shared" si="146"/>
        <v>41 Administrative occupations</v>
      </c>
      <c r="B221" s="11">
        <v>15.572193500925499</v>
      </c>
      <c r="C221" s="11">
        <v>7.2196603248480491</v>
      </c>
      <c r="D221" s="11">
        <f t="shared" si="147"/>
        <v>-8.3525331760774506</v>
      </c>
      <c r="E221" s="11">
        <v>4.7059283860699388</v>
      </c>
      <c r="F221" s="11">
        <f t="shared" ref="F221:F224" si="152">SUM(D221:E221)</f>
        <v>-3.6466047900075118</v>
      </c>
      <c r="G221" s="200">
        <f t="shared" si="150"/>
        <v>1.7759572554913561E-2</v>
      </c>
    </row>
    <row r="222" spans="1:7" x14ac:dyDescent="0.2">
      <c r="A222" t="str">
        <f t="shared" si="146"/>
        <v>42 Secretarial and related occupations</v>
      </c>
      <c r="B222" s="11">
        <v>3.4985226701174938</v>
      </c>
      <c r="C222" s="11">
        <v>0.69145338745121721</v>
      </c>
      <c r="D222" s="11">
        <f t="shared" si="147"/>
        <v>-2.8070692826662764</v>
      </c>
      <c r="E222" s="11">
        <v>0.99818317287493685</v>
      </c>
      <c r="F222" s="11">
        <f t="shared" si="152"/>
        <v>-1.8088861097913396</v>
      </c>
      <c r="G222" s="200">
        <f t="shared" si="150"/>
        <v>1.687441182702587E-2</v>
      </c>
    </row>
    <row r="223" spans="1:7" x14ac:dyDescent="0.2">
      <c r="A223" t="str">
        <f t="shared" si="146"/>
        <v>51 Skilled agricultural and related trades</v>
      </c>
      <c r="B223" s="11">
        <v>3.0778192358295229</v>
      </c>
      <c r="C223" s="11">
        <v>2.6712036972927717</v>
      </c>
      <c r="D223" s="11">
        <f t="shared" si="147"/>
        <v>-0.40661553853675114</v>
      </c>
      <c r="E223" s="11">
        <v>1.4947764154869194</v>
      </c>
      <c r="F223" s="11">
        <f t="shared" si="152"/>
        <v>1.0881608769501683</v>
      </c>
      <c r="G223" s="200">
        <f t="shared" si="150"/>
        <v>2.6741964424279008E-2</v>
      </c>
    </row>
    <row r="224" spans="1:7" x14ac:dyDescent="0.2">
      <c r="A224" t="str">
        <f t="shared" si="146"/>
        <v>52 Skilled metal, electrical and electronic trades</v>
      </c>
      <c r="B224" s="11">
        <v>7.4608045334143522</v>
      </c>
      <c r="C224" s="11">
        <v>4.7445930235155203</v>
      </c>
      <c r="D224" s="11">
        <f t="shared" si="147"/>
        <v>-2.716211509898832</v>
      </c>
      <c r="E224" s="11">
        <v>2.3292844756864972</v>
      </c>
      <c r="F224" s="11">
        <f t="shared" si="152"/>
        <v>-0.38692703421233476</v>
      </c>
      <c r="G224" s="200">
        <f t="shared" si="150"/>
        <v>1.827886986320415E-2</v>
      </c>
    </row>
    <row r="225" spans="1:7" x14ac:dyDescent="0.2">
      <c r="A225" t="str">
        <f t="shared" si="146"/>
        <v>53 Skilled construction and building trades</v>
      </c>
      <c r="B225" s="11">
        <v>8.7941431101687009</v>
      </c>
      <c r="C225" s="11">
        <v>9.2951712453591036</v>
      </c>
      <c r="D225" s="11">
        <f t="shared" si="147"/>
        <v>0.50102813519040268</v>
      </c>
      <c r="E225" s="11">
        <v>4.4920805878272434</v>
      </c>
      <c r="F225" s="11">
        <f t="shared" ref="F225" si="153">SUM(D225:E225)</f>
        <v>4.9931087230176461</v>
      </c>
      <c r="G225" s="200">
        <f t="shared" si="150"/>
        <v>2.7891328084953315E-2</v>
      </c>
    </row>
    <row r="226" spans="1:7" x14ac:dyDescent="0.2">
      <c r="A226" t="str">
        <f t="shared" si="146"/>
        <v>54 Textiles, printing and other skilled trades</v>
      </c>
      <c r="B226" s="11">
        <v>4.4550229615259216</v>
      </c>
      <c r="C226" s="11">
        <v>3.3275746312486798</v>
      </c>
      <c r="D226" s="11">
        <f t="shared" si="147"/>
        <v>-1.1274483302772418</v>
      </c>
      <c r="E226" s="11">
        <v>1.5368273641633639</v>
      </c>
      <c r="F226" s="11">
        <f t="shared" ref="F226" si="154">SUM(D226:E226)</f>
        <v>0.40937903388612207</v>
      </c>
      <c r="G226" s="200">
        <f t="shared" si="150"/>
        <v>1.9954348706491487E-2</v>
      </c>
    </row>
    <row r="227" spans="1:7" x14ac:dyDescent="0.2">
      <c r="A227" t="str">
        <f t="shared" si="146"/>
        <v>61 Caring personal service occupations</v>
      </c>
      <c r="B227" s="11">
        <v>16.150526156183254</v>
      </c>
      <c r="C227" s="11">
        <v>11.586063906956149</v>
      </c>
      <c r="D227" s="11">
        <f>C227-B227</f>
        <v>-4.5644622492271054</v>
      </c>
      <c r="E227" s="11">
        <v>7.2599904870453988</v>
      </c>
      <c r="F227" s="11">
        <f>SUM(D227:E227)</f>
        <v>2.6955282378182934</v>
      </c>
      <c r="G227" s="200">
        <f t="shared" si="150"/>
        <v>2.5057643061212831E-2</v>
      </c>
    </row>
    <row r="228" spans="1:7" x14ac:dyDescent="0.2">
      <c r="A228" t="str">
        <f t="shared" si="146"/>
        <v>62 Leisure, travel and related personal service occupations</v>
      </c>
      <c r="B228" s="11">
        <v>4.6586317919313016</v>
      </c>
      <c r="C228" s="11">
        <v>3.4822722449698276</v>
      </c>
      <c r="D228" s="11">
        <f t="shared" ref="D228:D234" si="155">C228-B228</f>
        <v>-1.176359546961474</v>
      </c>
      <c r="E228" s="11">
        <v>2.0354221229251204</v>
      </c>
      <c r="F228" s="11">
        <f t="shared" ref="F228:F229" si="156">SUM(D228:E228)</f>
        <v>0.85906257596364632</v>
      </c>
      <c r="G228" s="200">
        <f t="shared" si="150"/>
        <v>2.4460900933488183E-2</v>
      </c>
    </row>
    <row r="229" spans="1:7" x14ac:dyDescent="0.2">
      <c r="A229" t="str">
        <f t="shared" si="146"/>
        <v>63 Community and civil enforcement occupations</v>
      </c>
      <c r="B229" s="11">
        <v>0.20588845044248055</v>
      </c>
      <c r="C229" s="11">
        <v>0.11125184385404804</v>
      </c>
      <c r="D229" s="11">
        <f t="shared" si="155"/>
        <v>-9.4636606588432509E-2</v>
      </c>
      <c r="E229" s="11">
        <v>5.8721813343887382E-2</v>
      </c>
      <c r="F229" s="11">
        <f t="shared" si="156"/>
        <v>-3.5914793244545128E-2</v>
      </c>
      <c r="G229" s="200">
        <f t="shared" si="150"/>
        <v>1.6868935135835539E-2</v>
      </c>
    </row>
    <row r="230" spans="1:7" x14ac:dyDescent="0.2">
      <c r="A230" t="str">
        <f t="shared" si="146"/>
        <v>71 Sales occupations</v>
      </c>
      <c r="B230" s="11">
        <v>15.762906770372874</v>
      </c>
      <c r="C230" s="11">
        <v>10.330992636931438</v>
      </c>
      <c r="D230" s="11">
        <f t="shared" si="155"/>
        <v>-5.4319141334414365</v>
      </c>
      <c r="E230" s="11">
        <v>6.0635737285137568</v>
      </c>
      <c r="F230" s="11">
        <f t="shared" ref="F230:F231" si="157">SUM(D230:E230)</f>
        <v>0.63165959507232028</v>
      </c>
      <c r="G230" s="200">
        <f t="shared" si="150"/>
        <v>2.1934733793900651E-2</v>
      </c>
    </row>
    <row r="231" spans="1:7" x14ac:dyDescent="0.2">
      <c r="A231" t="str">
        <f t="shared" si="146"/>
        <v>72 Customer service occupations</v>
      </c>
      <c r="B231" s="11">
        <v>3.3142872528668303</v>
      </c>
      <c r="C231" s="11">
        <v>3.4973959834095116</v>
      </c>
      <c r="D231" s="11">
        <f t="shared" si="155"/>
        <v>0.18310873054268129</v>
      </c>
      <c r="E231" s="11">
        <v>1.7314843264995572</v>
      </c>
      <c r="F231" s="11">
        <f t="shared" si="157"/>
        <v>1.9145930570422385</v>
      </c>
      <c r="G231" s="200">
        <f t="shared" si="150"/>
        <v>2.8416800185356195E-2</v>
      </c>
    </row>
    <row r="232" spans="1:7" x14ac:dyDescent="0.2">
      <c r="A232" t="str">
        <f t="shared" si="146"/>
        <v>81 Process, plant and machine operatives</v>
      </c>
      <c r="B232" s="11">
        <v>5.9468406978947268</v>
      </c>
      <c r="C232" s="11">
        <v>6.5917938841141979</v>
      </c>
      <c r="D232" s="11">
        <f t="shared" si="155"/>
        <v>0.64495318621947106</v>
      </c>
      <c r="E232" s="11">
        <v>2.7700334600180789</v>
      </c>
      <c r="F232" s="11">
        <f t="shared" ref="F232:F233" si="158">SUM(D232:E232)</f>
        <v>3.41498664623755</v>
      </c>
      <c r="G232" s="200">
        <f t="shared" si="150"/>
        <v>2.5821108619041633E-2</v>
      </c>
    </row>
    <row r="233" spans="1:7" x14ac:dyDescent="0.2">
      <c r="A233" t="str">
        <f t="shared" si="146"/>
        <v>82 Transport and mobile machine drivers and operatives</v>
      </c>
      <c r="B233" s="11">
        <v>7.4879243421403556</v>
      </c>
      <c r="C233" s="11">
        <v>7.50527396148963</v>
      </c>
      <c r="D233" s="11">
        <f t="shared" si="155"/>
        <v>1.734961934927437E-2</v>
      </c>
      <c r="E233" s="11">
        <v>4.4311251667913991</v>
      </c>
      <c r="F233" s="11">
        <f t="shared" si="158"/>
        <v>4.4484747861406735</v>
      </c>
      <c r="G233" s="200">
        <f t="shared" si="150"/>
        <v>3.1474933554425544E-2</v>
      </c>
    </row>
    <row r="234" spans="1:7" x14ac:dyDescent="0.2">
      <c r="A234" t="str">
        <f t="shared" si="146"/>
        <v>91 Elementary trades and related occupations</v>
      </c>
      <c r="B234" s="11">
        <v>3.1159938462329291</v>
      </c>
      <c r="C234" s="11">
        <v>2.1709939082663028</v>
      </c>
      <c r="D234" s="11">
        <f t="shared" si="155"/>
        <v>-0.94499993796662629</v>
      </c>
      <c r="E234" s="11">
        <v>1.0186404524698596</v>
      </c>
      <c r="F234" s="11">
        <f t="shared" ref="F234" si="159">SUM(D234:E234)</f>
        <v>7.3640514503233279E-2</v>
      </c>
      <c r="G234" s="200">
        <f t="shared" si="150"/>
        <v>1.9035626043681697E-2</v>
      </c>
    </row>
    <row r="235" spans="1:7" x14ac:dyDescent="0.2">
      <c r="A235" t="str">
        <f t="shared" si="146"/>
        <v>92 Elementary administration and service occupations</v>
      </c>
      <c r="B235" s="11">
        <v>22.151959697505205</v>
      </c>
      <c r="C235" s="11">
        <v>18.284255297063293</v>
      </c>
      <c r="D235" s="11">
        <f t="shared" ref="D235" si="160">C235-B235</f>
        <v>-3.8677044004419123</v>
      </c>
      <c r="E235" s="11">
        <v>10.430750182323472</v>
      </c>
      <c r="F235" s="11">
        <f t="shared" ref="F235" si="161">SUM(D235:E235)</f>
        <v>6.5630457818815593</v>
      </c>
      <c r="G235" s="200">
        <f t="shared" ref="G235:G236" si="162">IF(B235&gt;0,(1+(E235/B235))^(1/($C$6-$B$6))-1,0)</f>
        <v>2.6057430805248361E-2</v>
      </c>
    </row>
    <row r="236" spans="1:7" x14ac:dyDescent="0.2">
      <c r="A236" t="str">
        <f t="shared" si="146"/>
        <v>All occupations</v>
      </c>
      <c r="B236" s="11">
        <f>SUM(B210:B235)</f>
        <v>166.68959688458295</v>
      </c>
      <c r="C236" s="11">
        <f t="shared" ref="C236:F236" si="163">SUM(C210:C235)</f>
        <v>121.6222838121688</v>
      </c>
      <c r="D236" s="11">
        <f t="shared" si="163"/>
        <v>-45.067313072414166</v>
      </c>
      <c r="E236" s="11">
        <f t="shared" si="163"/>
        <v>67.904215705388509</v>
      </c>
      <c r="F236" s="11">
        <f t="shared" si="163"/>
        <v>22.83690263297434</v>
      </c>
      <c r="G236" s="200">
        <f t="shared" si="162"/>
        <v>2.3042958406560343E-2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6.3236820360122223</v>
      </c>
      <c r="C239" s="11">
        <v>4.861672293279975</v>
      </c>
      <c r="D239" s="11">
        <f>C239-B239</f>
        <v>-1.4620097427322474</v>
      </c>
      <c r="E239" s="11">
        <v>2.0633881890703298</v>
      </c>
      <c r="F239" s="11">
        <f>SUM(D239:E239)</f>
        <v>0.60137844633808246</v>
      </c>
      <c r="G239" s="200">
        <f>IF(B239&gt;0,(1+(E239/B239))^(1/($C$6-$B$6))-1,0)</f>
        <v>1.900430075277848E-2</v>
      </c>
    </row>
    <row r="240" spans="1:7" x14ac:dyDescent="0.2">
      <c r="A240" t="str">
        <f t="shared" si="165"/>
        <v>12 Other managers and proprietors</v>
      </c>
      <c r="B240" s="11">
        <v>4.8475489954228763</v>
      </c>
      <c r="C240" s="11">
        <v>4.4634537114306401</v>
      </c>
      <c r="D240" s="11">
        <f t="shared" ref="D240:D255" si="166">C240-B240</f>
        <v>-0.38409528399223625</v>
      </c>
      <c r="E240" s="11">
        <v>2.1463271586237518</v>
      </c>
      <c r="F240" s="11">
        <f t="shared" ref="F240:F247" si="167">SUM(D240:E240)</f>
        <v>1.7622318746315155</v>
      </c>
      <c r="G240" s="200">
        <f t="shared" ref="G240:G242" si="168">IF(B240&gt;0,(1+(E240/B240))^(1/($C$6-$B$6))-1,0)</f>
        <v>2.4738489358756999E-2</v>
      </c>
    </row>
    <row r="241" spans="1:7" x14ac:dyDescent="0.2">
      <c r="A241" t="str">
        <f t="shared" si="165"/>
        <v>21 Science, research, engineering and technology professionals</v>
      </c>
      <c r="B241" s="11">
        <v>2.9087364982721131</v>
      </c>
      <c r="C241" s="11">
        <v>1.9658926959328231</v>
      </c>
      <c r="D241" s="11">
        <f t="shared" si="166"/>
        <v>-0.94284380233928999</v>
      </c>
      <c r="E241" s="11">
        <v>0.66714714837331457</v>
      </c>
      <c r="F241" s="11">
        <f t="shared" si="167"/>
        <v>-0.27569665396597542</v>
      </c>
      <c r="G241" s="200">
        <f t="shared" si="168"/>
        <v>1.3861425960891793E-2</v>
      </c>
    </row>
    <row r="242" spans="1:7" x14ac:dyDescent="0.2">
      <c r="A242" t="str">
        <f t="shared" si="165"/>
        <v>22 Health professionals</v>
      </c>
      <c r="B242" s="11">
        <v>1.7081707330605145</v>
      </c>
      <c r="C242" s="11">
        <v>1.1949207917197602</v>
      </c>
      <c r="D242" s="11">
        <f t="shared" si="166"/>
        <v>-0.5132499413407543</v>
      </c>
      <c r="E242" s="11">
        <v>0.5681040065223244</v>
      </c>
      <c r="F242" s="11">
        <f t="shared" si="167"/>
        <v>5.48540651815701E-2</v>
      </c>
      <c r="G242" s="200">
        <f t="shared" si="168"/>
        <v>1.9325510782603583E-2</v>
      </c>
    </row>
    <row r="243" spans="1:7" x14ac:dyDescent="0.2">
      <c r="A243" t="str">
        <f t="shared" si="165"/>
        <v>23 Teaching and other educational professionals</v>
      </c>
      <c r="B243" s="11">
        <v>1.2404099890236759</v>
      </c>
      <c r="C243" s="11">
        <v>0.93937025483900227</v>
      </c>
      <c r="D243" s="11">
        <f t="shared" si="166"/>
        <v>-0.30103973418467367</v>
      </c>
      <c r="E243" s="11">
        <v>0.43006897238920128</v>
      </c>
      <c r="F243" s="11">
        <f t="shared" si="167"/>
        <v>0.12902923820452761</v>
      </c>
      <c r="G243" s="200">
        <f>IF(B243&gt;0,(1+(E243/B243))^(1/($C$6-$B$6))-1,0)</f>
        <v>2.0042774109208183E-2</v>
      </c>
    </row>
    <row r="244" spans="1:7" x14ac:dyDescent="0.2">
      <c r="A244" t="str">
        <f t="shared" si="165"/>
        <v>24 Business, media and public service professionals</v>
      </c>
      <c r="B244" s="11">
        <v>3.3511787557666981</v>
      </c>
      <c r="C244" s="11">
        <v>2.5918435359742351</v>
      </c>
      <c r="D244" s="11">
        <f t="shared" si="166"/>
        <v>-0.75933521979246299</v>
      </c>
      <c r="E244" s="11">
        <v>1.0418806198908108</v>
      </c>
      <c r="F244" s="11">
        <f t="shared" si="167"/>
        <v>0.28254540009834783</v>
      </c>
      <c r="G244" s="200">
        <f t="shared" ref="G244:G263" si="169">IF(B244&gt;0,(1+(E244/B244))^(1/($C$6-$B$6))-1,0)</f>
        <v>1.8211423741465227E-2</v>
      </c>
    </row>
    <row r="245" spans="1:7" x14ac:dyDescent="0.2">
      <c r="A245" t="str">
        <f t="shared" si="165"/>
        <v>31 Science, engineering and technology associate professionals</v>
      </c>
      <c r="B245" s="11">
        <v>1.8588980289555659</v>
      </c>
      <c r="C245" s="11">
        <v>1.3666044085693032</v>
      </c>
      <c r="D245" s="11">
        <f t="shared" si="166"/>
        <v>-0.49229362038626268</v>
      </c>
      <c r="E245" s="11">
        <v>0.48290991395824712</v>
      </c>
      <c r="F245" s="11">
        <f t="shared" si="167"/>
        <v>-9.3837064280155591E-3</v>
      </c>
      <c r="G245" s="200">
        <f>IF(B245&gt;0,(1+(E245/B245))^(1/($C$6-$B$6))-1,0)</f>
        <v>1.5515088482091155E-2</v>
      </c>
    </row>
    <row r="246" spans="1:7" x14ac:dyDescent="0.2">
      <c r="A246" t="str">
        <f t="shared" si="165"/>
        <v>32 Health and social care associate professionals</v>
      </c>
      <c r="B246" s="11">
        <v>0.83195082220386019</v>
      </c>
      <c r="C246" s="11">
        <v>0.53087518187694338</v>
      </c>
      <c r="D246" s="11">
        <f t="shared" si="166"/>
        <v>-0.3010756403269168</v>
      </c>
      <c r="E246" s="11">
        <v>0.25590414874482648</v>
      </c>
      <c r="F246" s="11">
        <f t="shared" si="167"/>
        <v>-4.5171491582090328E-2</v>
      </c>
      <c r="G246" s="200">
        <f t="shared" si="169"/>
        <v>1.8040111123528213E-2</v>
      </c>
    </row>
    <row r="247" spans="1:7" x14ac:dyDescent="0.2">
      <c r="A247" t="str">
        <f t="shared" si="165"/>
        <v>33 Protective service occupations</v>
      </c>
      <c r="B247" s="11">
        <v>0.97850904580921894</v>
      </c>
      <c r="C247" s="11">
        <v>1.1564205713469313</v>
      </c>
      <c r="D247" s="11">
        <f t="shared" si="166"/>
        <v>0.17791152553771239</v>
      </c>
      <c r="E247" s="11">
        <v>0.35024469002285308</v>
      </c>
      <c r="F247" s="11">
        <f t="shared" si="167"/>
        <v>0.52815621556056547</v>
      </c>
      <c r="G247" s="200">
        <f t="shared" si="169"/>
        <v>2.0607237108022147E-2</v>
      </c>
    </row>
    <row r="248" spans="1:7" x14ac:dyDescent="0.2">
      <c r="A248" t="str">
        <f t="shared" si="165"/>
        <v>34 Culture, media and sports occupations</v>
      </c>
      <c r="B248" s="11">
        <v>1.1681936184152391</v>
      </c>
      <c r="C248" s="11">
        <v>0.74770270696043839</v>
      </c>
      <c r="D248" s="11">
        <f t="shared" si="166"/>
        <v>-0.42049091145480066</v>
      </c>
      <c r="E248" s="11">
        <v>0.31891809200699744</v>
      </c>
      <c r="F248" s="11">
        <f t="shared" ref="F248:F249" si="170">SUM(D248:E248)</f>
        <v>-0.10157281944780322</v>
      </c>
      <c r="G248" s="200">
        <f t="shared" si="169"/>
        <v>1.622198042898737E-2</v>
      </c>
    </row>
    <row r="249" spans="1:7" x14ac:dyDescent="0.2">
      <c r="A249" t="str">
        <f t="shared" si="165"/>
        <v>35 Business and public service associate professionals</v>
      </c>
      <c r="B249" s="11">
        <v>4.6346057400164096</v>
      </c>
      <c r="C249" s="11">
        <v>2.6365326388162607</v>
      </c>
      <c r="D249" s="11">
        <f t="shared" si="166"/>
        <v>-1.9980731012001489</v>
      </c>
      <c r="E249" s="11">
        <v>1.1026485877725756</v>
      </c>
      <c r="F249" s="11">
        <f t="shared" si="170"/>
        <v>-0.89542451342757334</v>
      </c>
      <c r="G249" s="200">
        <f t="shared" si="169"/>
        <v>1.4330350397632419E-2</v>
      </c>
    </row>
    <row r="250" spans="1:7" x14ac:dyDescent="0.2">
      <c r="A250" t="str">
        <f t="shared" si="165"/>
        <v>41 Administrative occupations</v>
      </c>
      <c r="B250" s="11">
        <v>8.3745992678500425</v>
      </c>
      <c r="C250" s="11">
        <v>2.1935858981706282</v>
      </c>
      <c r="D250" s="11">
        <f t="shared" si="166"/>
        <v>-6.1810133696794143</v>
      </c>
      <c r="E250" s="11">
        <v>1.5750492066947821</v>
      </c>
      <c r="F250" s="11">
        <f t="shared" ref="F250:F253" si="171">SUM(D250:E250)</f>
        <v>-4.6059641629846322</v>
      </c>
      <c r="G250" s="200">
        <f t="shared" si="169"/>
        <v>1.1555184158764664E-2</v>
      </c>
    </row>
    <row r="251" spans="1:7" x14ac:dyDescent="0.2">
      <c r="A251" t="str">
        <f t="shared" si="165"/>
        <v>42 Secretarial and related occupations</v>
      </c>
      <c r="B251" s="11">
        <v>3.2789771731806092</v>
      </c>
      <c r="C251" s="11">
        <v>0.60478421267381155</v>
      </c>
      <c r="D251" s="11">
        <f t="shared" si="166"/>
        <v>-2.6741929605067978</v>
      </c>
      <c r="E251" s="11">
        <v>0.63001145208575637</v>
      </c>
      <c r="F251" s="11">
        <f t="shared" si="171"/>
        <v>-2.0441815084210413</v>
      </c>
      <c r="G251" s="200">
        <f t="shared" si="169"/>
        <v>1.1785382797470767E-2</v>
      </c>
    </row>
    <row r="252" spans="1:7" x14ac:dyDescent="0.2">
      <c r="A252" t="str">
        <f t="shared" si="165"/>
        <v>51 Skilled agricultural and related trades</v>
      </c>
      <c r="B252" s="11">
        <v>2.7560476113100223</v>
      </c>
      <c r="C252" s="11">
        <v>2.7177598037151967</v>
      </c>
      <c r="D252" s="11">
        <f t="shared" si="166"/>
        <v>-3.828780759482564E-2</v>
      </c>
      <c r="E252" s="11">
        <v>1.0677603649858818</v>
      </c>
      <c r="F252" s="11">
        <f t="shared" si="171"/>
        <v>1.0294725573910561</v>
      </c>
      <c r="G252" s="200">
        <f t="shared" si="169"/>
        <v>2.2069959881094725E-2</v>
      </c>
    </row>
    <row r="253" spans="1:7" x14ac:dyDescent="0.2">
      <c r="A253" t="str">
        <f t="shared" si="165"/>
        <v>52 Skilled metal, electrical and electronic trades</v>
      </c>
      <c r="B253" s="11">
        <v>3.7611993988607288</v>
      </c>
      <c r="C253" s="11">
        <v>1.9685051506478308</v>
      </c>
      <c r="D253" s="11">
        <f t="shared" si="166"/>
        <v>-1.792694248212898</v>
      </c>
      <c r="E253" s="11">
        <v>1.0188458778053775</v>
      </c>
      <c r="F253" s="11">
        <f t="shared" si="171"/>
        <v>-0.77384837040752052</v>
      </c>
      <c r="G253" s="200">
        <f t="shared" si="169"/>
        <v>1.6109184252694364E-2</v>
      </c>
    </row>
    <row r="254" spans="1:7" x14ac:dyDescent="0.2">
      <c r="A254" t="str">
        <f t="shared" si="165"/>
        <v>53 Skilled construction and building trades</v>
      </c>
      <c r="B254" s="11">
        <v>4.342710740956135</v>
      </c>
      <c r="C254" s="11">
        <v>5.0464030230198098</v>
      </c>
      <c r="D254" s="11">
        <f t="shared" si="166"/>
        <v>0.70369228206367485</v>
      </c>
      <c r="E254" s="11">
        <v>1.7621135094907536</v>
      </c>
      <c r="F254" s="11">
        <f t="shared" ref="F254" si="172">SUM(D254:E254)</f>
        <v>2.4658057915544287</v>
      </c>
      <c r="G254" s="200">
        <f t="shared" si="169"/>
        <v>2.2965100403060434E-2</v>
      </c>
    </row>
    <row r="255" spans="1:7" x14ac:dyDescent="0.2">
      <c r="A255" t="str">
        <f t="shared" si="165"/>
        <v>54 Textiles, printing and other skilled trades</v>
      </c>
      <c r="B255" s="11">
        <v>3.7759458366345435</v>
      </c>
      <c r="C255" s="11">
        <v>2.7011860971355643</v>
      </c>
      <c r="D255" s="11">
        <f t="shared" si="166"/>
        <v>-1.0747597394989792</v>
      </c>
      <c r="E255" s="11">
        <v>1.1655913161125995</v>
      </c>
      <c r="F255" s="11">
        <f t="shared" ref="F255" si="173">SUM(D255:E255)</f>
        <v>9.0831576613620291E-2</v>
      </c>
      <c r="G255" s="200">
        <f t="shared" si="169"/>
        <v>1.8096834819437468E-2</v>
      </c>
    </row>
    <row r="256" spans="1:7" x14ac:dyDescent="0.2">
      <c r="A256" t="str">
        <f t="shared" si="165"/>
        <v>61 Caring personal service occupations</v>
      </c>
      <c r="B256" s="11">
        <v>2.6505227143495511</v>
      </c>
      <c r="C256" s="11">
        <v>1.9002241360503433</v>
      </c>
      <c r="D256" s="11">
        <f>C256-B256</f>
        <v>-0.75029857829920776</v>
      </c>
      <c r="E256" s="11">
        <v>0.59657710568289979</v>
      </c>
      <c r="F256" s="11">
        <f>SUM(D256:E256)</f>
        <v>-0.15372147261630797</v>
      </c>
      <c r="G256" s="200">
        <f t="shared" si="169"/>
        <v>1.3625685845821023E-2</v>
      </c>
    </row>
    <row r="257" spans="1:7" x14ac:dyDescent="0.2">
      <c r="A257" t="str">
        <f t="shared" si="165"/>
        <v>62 Leisure, travel and related personal service occupations</v>
      </c>
      <c r="B257" s="11">
        <v>3.4873063998061866</v>
      </c>
      <c r="C257" s="11">
        <v>3.7369471718055141</v>
      </c>
      <c r="D257" s="11">
        <f t="shared" ref="D257:D263" si="174">C257-B257</f>
        <v>0.24964077199932744</v>
      </c>
      <c r="E257" s="11">
        <v>1.4636326700529125</v>
      </c>
      <c r="F257" s="11">
        <f t="shared" ref="F257:F258" si="175">SUM(D257:E257)</f>
        <v>1.71327344205224</v>
      </c>
      <c r="G257" s="200">
        <f t="shared" si="169"/>
        <v>2.363823265930165E-2</v>
      </c>
    </row>
    <row r="258" spans="1:7" x14ac:dyDescent="0.2">
      <c r="A258" t="str">
        <f t="shared" si="165"/>
        <v>63 Community and civil enforcement occupations</v>
      </c>
      <c r="B258" s="11">
        <v>0.18426616614782934</v>
      </c>
      <c r="C258" s="11">
        <v>0.14919770031506313</v>
      </c>
      <c r="D258" s="11">
        <f t="shared" si="174"/>
        <v>-3.506846583276621E-2</v>
      </c>
      <c r="E258" s="11">
        <v>5.4326760006979967E-2</v>
      </c>
      <c r="F258" s="11">
        <f t="shared" si="175"/>
        <v>1.9258294174213757E-2</v>
      </c>
      <c r="G258" s="200">
        <f t="shared" si="169"/>
        <v>1.7374381737571776E-2</v>
      </c>
    </row>
    <row r="259" spans="1:7" x14ac:dyDescent="0.2">
      <c r="A259" t="str">
        <f t="shared" si="165"/>
        <v>71 Sales occupations</v>
      </c>
      <c r="B259" s="11">
        <v>11.528524781571283</v>
      </c>
      <c r="C259" s="11">
        <v>3.3471575673174256</v>
      </c>
      <c r="D259" s="11">
        <f t="shared" si="174"/>
        <v>-8.1813672142538572</v>
      </c>
      <c r="E259" s="11">
        <v>2.5810993502551436</v>
      </c>
      <c r="F259" s="11">
        <f t="shared" ref="F259:F260" si="176">SUM(D259:E259)</f>
        <v>-5.6002678639987131</v>
      </c>
      <c r="G259" s="200">
        <f t="shared" si="169"/>
        <v>1.3559963368352079E-2</v>
      </c>
    </row>
    <row r="260" spans="1:7" x14ac:dyDescent="0.2">
      <c r="A260" t="str">
        <f t="shared" si="165"/>
        <v>72 Customer service occupations</v>
      </c>
      <c r="B260" s="11">
        <v>1.7302818624479299</v>
      </c>
      <c r="C260" s="11">
        <v>1.4693188170566263</v>
      </c>
      <c r="D260" s="11">
        <f t="shared" si="174"/>
        <v>-0.26096304539130366</v>
      </c>
      <c r="E260" s="11">
        <v>0.50578284465695622</v>
      </c>
      <c r="F260" s="11">
        <f t="shared" si="176"/>
        <v>0.24481979926565256</v>
      </c>
      <c r="G260" s="200">
        <f t="shared" si="169"/>
        <v>1.7242509924059624E-2</v>
      </c>
    </row>
    <row r="261" spans="1:7" x14ac:dyDescent="0.2">
      <c r="A261" t="str">
        <f t="shared" si="165"/>
        <v>81 Process, plant and machine operatives</v>
      </c>
      <c r="B261" s="11">
        <v>4.754303390359615</v>
      </c>
      <c r="C261" s="11">
        <v>1.9770557925198757</v>
      </c>
      <c r="D261" s="11">
        <f t="shared" si="174"/>
        <v>-2.7772475978397395</v>
      </c>
      <c r="E261" s="11">
        <v>1.2686306672171161</v>
      </c>
      <c r="F261" s="11">
        <f t="shared" ref="F261:F262" si="177">SUM(D261:E261)</f>
        <v>-1.5086169306226234</v>
      </c>
      <c r="G261" s="200">
        <f t="shared" si="169"/>
        <v>1.5893264877679281E-2</v>
      </c>
    </row>
    <row r="262" spans="1:7" x14ac:dyDescent="0.2">
      <c r="A262" t="str">
        <f t="shared" si="165"/>
        <v>82 Transport and mobile machine drivers and operatives</v>
      </c>
      <c r="B262" s="11">
        <v>6.1369726748932854</v>
      </c>
      <c r="C262" s="11">
        <v>4.9379992656637643</v>
      </c>
      <c r="D262" s="11">
        <f t="shared" si="174"/>
        <v>-1.198973409229521</v>
      </c>
      <c r="E262" s="11">
        <v>2.3774475736468106</v>
      </c>
      <c r="F262" s="11">
        <f t="shared" si="177"/>
        <v>1.1784741644172896</v>
      </c>
      <c r="G262" s="200">
        <f t="shared" si="169"/>
        <v>2.2068631532043081E-2</v>
      </c>
    </row>
    <row r="263" spans="1:7" x14ac:dyDescent="0.2">
      <c r="A263" t="str">
        <f t="shared" si="165"/>
        <v>91 Elementary trades and related occupations</v>
      </c>
      <c r="B263" s="11">
        <v>3.6554247594157006</v>
      </c>
      <c r="C263" s="11">
        <v>2.2708842232530069</v>
      </c>
      <c r="D263" s="11">
        <f t="shared" si="174"/>
        <v>-1.3845405361626937</v>
      </c>
      <c r="E263" s="11">
        <v>0.93691226321776355</v>
      </c>
      <c r="F263" s="11">
        <f t="shared" ref="F263" si="178">SUM(D263:E263)</f>
        <v>-0.44762827294493013</v>
      </c>
      <c r="G263" s="200">
        <f t="shared" si="169"/>
        <v>1.5328071414857591E-2</v>
      </c>
    </row>
    <row r="264" spans="1:7" x14ac:dyDescent="0.2">
      <c r="A264" t="str">
        <f t="shared" si="165"/>
        <v>92 Elementary administration and service occupations</v>
      </c>
      <c r="B264" s="11">
        <v>19.577940565999612</v>
      </c>
      <c r="C264" s="11">
        <v>13.946787280380834</v>
      </c>
      <c r="D264" s="11">
        <f t="shared" ref="D264" si="179">C264-B264</f>
        <v>-5.6311532856187778</v>
      </c>
      <c r="E264" s="11">
        <v>6.3667699852025228</v>
      </c>
      <c r="F264" s="11">
        <f>SUM(D264:E264)</f>
        <v>0.73561669958374498</v>
      </c>
      <c r="G264" s="200">
        <f t="shared" ref="G264:G265" si="180">IF(B264&gt;0,(1+(E264/B264))^(1/($C$6-$B$6))-1,0)</f>
        <v>1.8948235559326676E-2</v>
      </c>
    </row>
    <row r="265" spans="1:7" x14ac:dyDescent="0.2">
      <c r="A265" t="str">
        <f t="shared" si="165"/>
        <v>All occupations</v>
      </c>
      <c r="B265" s="11">
        <f>SUM(B239:B264)</f>
        <v>109.84690760674144</v>
      </c>
      <c r="C265" s="11">
        <f t="shared" ref="C265:F265" si="181">SUM(C239:C264)</f>
        <v>71.423084930471589</v>
      </c>
      <c r="D265" s="11">
        <f t="shared" si="181"/>
        <v>-38.423822676269864</v>
      </c>
      <c r="E265" s="11">
        <f t="shared" si="181"/>
        <v>32.798092474489493</v>
      </c>
      <c r="F265" s="11">
        <f t="shared" si="181"/>
        <v>-5.6257302017803736</v>
      </c>
      <c r="G265" s="200">
        <f t="shared" si="180"/>
        <v>1.757067151870495E-2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1.1984606051813371</v>
      </c>
      <c r="C268" s="11">
        <v>0.76754375281613274</v>
      </c>
      <c r="D268" s="11">
        <f>C268-B268</f>
        <v>-0.43091685236520438</v>
      </c>
      <c r="E268" s="11">
        <v>0.32035156894572414</v>
      </c>
      <c r="F268" s="11">
        <f>SUM(D268:E268)</f>
        <v>-0.11056528341948024</v>
      </c>
      <c r="G268" s="200">
        <f>IF(B268&gt;0,(1+(E268/B268))^(1/($C$6-$B$6))-1,0)</f>
        <v>1.5918074646300573E-2</v>
      </c>
    </row>
    <row r="269" spans="1:7" x14ac:dyDescent="0.2">
      <c r="A269" t="str">
        <f t="shared" si="183"/>
        <v>12 Other managers and proprietors</v>
      </c>
      <c r="B269" s="11">
        <v>1.0819219884670472</v>
      </c>
      <c r="C269" s="11">
        <v>1.1064003264701179</v>
      </c>
      <c r="D269" s="11">
        <f t="shared" ref="D269:D284" si="184">C269-B269</f>
        <v>2.4478338003070643E-2</v>
      </c>
      <c r="E269" s="11">
        <v>0.40806832352398725</v>
      </c>
      <c r="F269" s="11">
        <f t="shared" ref="F269:F276" si="185">SUM(D269:E269)</f>
        <v>0.4325466615270579</v>
      </c>
      <c r="G269" s="200">
        <f t="shared" ref="G269:G271" si="186">IF(B269&gt;0,(1+(E269/B269))^(1/($C$6-$B$6))-1,0)</f>
        <v>2.1564595596601732E-2</v>
      </c>
    </row>
    <row r="270" spans="1:7" x14ac:dyDescent="0.2">
      <c r="A270" t="str">
        <f t="shared" si="183"/>
        <v>21 Science, research, engineering and technology professionals</v>
      </c>
      <c r="B270" s="11">
        <v>0.59122500866933159</v>
      </c>
      <c r="C270" s="11">
        <v>0.49187611753143784</v>
      </c>
      <c r="D270" s="11">
        <f t="shared" si="184"/>
        <v>-9.9348891137893747E-2</v>
      </c>
      <c r="E270" s="11">
        <v>0.15637447580703631</v>
      </c>
      <c r="F270" s="11">
        <f t="shared" si="185"/>
        <v>5.7025584669142565E-2</v>
      </c>
      <c r="G270" s="200">
        <f t="shared" si="186"/>
        <v>1.5767733622572777E-2</v>
      </c>
    </row>
    <row r="271" spans="1:7" x14ac:dyDescent="0.2">
      <c r="A271" t="str">
        <f t="shared" si="183"/>
        <v>22 Health professionals</v>
      </c>
      <c r="B271" s="11">
        <v>0.21278406492599719</v>
      </c>
      <c r="C271" s="11">
        <v>0.41247360957557866</v>
      </c>
      <c r="D271" s="11">
        <f t="shared" si="184"/>
        <v>0.19968954464958147</v>
      </c>
      <c r="E271" s="11">
        <v>0.15978602221303997</v>
      </c>
      <c r="F271" s="11">
        <f t="shared" si="185"/>
        <v>0.35947556686262144</v>
      </c>
      <c r="G271" s="200">
        <f t="shared" si="186"/>
        <v>3.8049169879427414E-2</v>
      </c>
    </row>
    <row r="272" spans="1:7" x14ac:dyDescent="0.2">
      <c r="A272" t="str">
        <f t="shared" si="183"/>
        <v>23 Teaching and other educational professionals</v>
      </c>
      <c r="B272" s="11">
        <v>0.2298469262226204</v>
      </c>
      <c r="C272" s="11">
        <v>0.19698958080516102</v>
      </c>
      <c r="D272" s="11">
        <f t="shared" si="184"/>
        <v>-3.2857345417459383E-2</v>
      </c>
      <c r="E272" s="11">
        <v>9.5169022820253329E-2</v>
      </c>
      <c r="F272" s="11">
        <f t="shared" si="185"/>
        <v>6.2311677402793947E-2</v>
      </c>
      <c r="G272" s="200">
        <f>IF(B272&gt;0,(1+(E272/B272))^(1/($C$6-$B$6))-1,0)</f>
        <v>2.3366190498079753E-2</v>
      </c>
    </row>
    <row r="273" spans="1:7" x14ac:dyDescent="0.2">
      <c r="A273" t="str">
        <f t="shared" si="183"/>
        <v>24 Business, media and public service professionals</v>
      </c>
      <c r="B273" s="11">
        <v>0.62887654347274258</v>
      </c>
      <c r="C273" s="11">
        <v>0.50393917509393382</v>
      </c>
      <c r="D273" s="11">
        <f t="shared" si="184"/>
        <v>-0.12493736837880876</v>
      </c>
      <c r="E273" s="11">
        <v>0.20498416661216343</v>
      </c>
      <c r="F273" s="11">
        <f t="shared" si="185"/>
        <v>8.0046798233354671E-2</v>
      </c>
      <c r="G273" s="200">
        <f t="shared" ref="G273" si="187">IF(B273&gt;0,(1+(E273/B273))^(1/($C$6-$B$6))-1,0)</f>
        <v>1.8986759700474032E-2</v>
      </c>
    </row>
    <row r="274" spans="1:7" x14ac:dyDescent="0.2">
      <c r="A274" t="str">
        <f t="shared" si="183"/>
        <v>31 Science, engineering and technology associate professionals</v>
      </c>
      <c r="B274" s="11">
        <v>0.34068573210326519</v>
      </c>
      <c r="C274" s="11">
        <v>0.3958534562515893</v>
      </c>
      <c r="D274" s="11">
        <f t="shared" si="184"/>
        <v>5.5167724148324104E-2</v>
      </c>
      <c r="E274" s="11">
        <v>0.13655794473702809</v>
      </c>
      <c r="F274" s="11">
        <f t="shared" si="185"/>
        <v>0.1917256688853522</v>
      </c>
      <c r="G274" s="200">
        <f>IF(B274&gt;0,(1+(E274/B274))^(1/($C$6-$B$6))-1,0)</f>
        <v>2.2725495227014836E-2</v>
      </c>
    </row>
    <row r="275" spans="1:7" x14ac:dyDescent="0.2">
      <c r="A275" t="str">
        <f t="shared" si="183"/>
        <v>32 Health and social care associate professionals</v>
      </c>
      <c r="B275" s="11">
        <v>0.11088792557428062</v>
      </c>
      <c r="C275" s="11">
        <v>0.1467671515897567</v>
      </c>
      <c r="D275" s="11">
        <f t="shared" si="184"/>
        <v>3.5879226015476079E-2</v>
      </c>
      <c r="E275" s="11">
        <v>5.6668270376234745E-2</v>
      </c>
      <c r="F275" s="11">
        <f t="shared" si="185"/>
        <v>9.2547496391710823E-2</v>
      </c>
      <c r="G275" s="200">
        <f t="shared" ref="G275:G292" si="188">IF(B275&gt;0,(1+(E275/B275))^(1/($C$6-$B$6))-1,0)</f>
        <v>2.7902089443748723E-2</v>
      </c>
    </row>
    <row r="276" spans="1:7" x14ac:dyDescent="0.2">
      <c r="A276" t="str">
        <f t="shared" si="183"/>
        <v>33 Protective service occupations</v>
      </c>
      <c r="B276" s="11">
        <v>0.11278540070876661</v>
      </c>
      <c r="C276" s="11">
        <v>8.6466656840789594E-2</v>
      </c>
      <c r="D276" s="11">
        <f t="shared" si="184"/>
        <v>-2.6318743867977015E-2</v>
      </c>
      <c r="E276" s="11">
        <v>1.8959571918139417E-2</v>
      </c>
      <c r="F276" s="11">
        <f t="shared" si="185"/>
        <v>-7.3591719498375986E-3</v>
      </c>
      <c r="G276" s="200">
        <f t="shared" si="188"/>
        <v>1.0412579093839414E-2</v>
      </c>
    </row>
    <row r="277" spans="1:7" x14ac:dyDescent="0.2">
      <c r="A277" t="str">
        <f t="shared" si="183"/>
        <v>34 Culture, media and sports occupations</v>
      </c>
      <c r="B277" s="11">
        <v>0.29739434329619691</v>
      </c>
      <c r="C277" s="11">
        <v>0.22499026206173744</v>
      </c>
      <c r="D277" s="11">
        <f t="shared" si="184"/>
        <v>-7.2404081234459461E-2</v>
      </c>
      <c r="E277" s="11">
        <v>8.9512818565174304E-2</v>
      </c>
      <c r="F277" s="11">
        <f t="shared" ref="F277:F278" si="189">SUM(D277:E277)</f>
        <v>1.7108737330714843E-2</v>
      </c>
      <c r="G277" s="200">
        <f t="shared" si="188"/>
        <v>1.7696476787219195E-2</v>
      </c>
    </row>
    <row r="278" spans="1:7" x14ac:dyDescent="0.2">
      <c r="A278" t="str">
        <f t="shared" si="183"/>
        <v>35 Business and public service associate professionals</v>
      </c>
      <c r="B278" s="11">
        <v>0.83429003935262813</v>
      </c>
      <c r="C278" s="11">
        <v>0.45349677796218663</v>
      </c>
      <c r="D278" s="11">
        <f t="shared" si="184"/>
        <v>-0.38079326139044151</v>
      </c>
      <c r="E278" s="11">
        <v>0.19010388442330886</v>
      </c>
      <c r="F278" s="11">
        <f t="shared" si="189"/>
        <v>-0.19068937696713265</v>
      </c>
      <c r="G278" s="200">
        <f t="shared" si="188"/>
        <v>1.3779089310662629E-2</v>
      </c>
    </row>
    <row r="279" spans="1:7" x14ac:dyDescent="0.2">
      <c r="A279" t="str">
        <f t="shared" si="183"/>
        <v>41 Administrative occupations</v>
      </c>
      <c r="B279" s="11">
        <v>1.4125029723292017</v>
      </c>
      <c r="C279" s="11">
        <v>0.41950107512778489</v>
      </c>
      <c r="D279" s="11">
        <f t="shared" si="184"/>
        <v>-0.99300189720141685</v>
      </c>
      <c r="E279" s="11">
        <v>0.24797951966440271</v>
      </c>
      <c r="F279" s="11">
        <f t="shared" ref="F279:F282" si="190">SUM(D279:E279)</f>
        <v>-0.74502237753701417</v>
      </c>
      <c r="G279" s="200">
        <f t="shared" si="188"/>
        <v>1.0841341328482246E-2</v>
      </c>
    </row>
    <row r="280" spans="1:7" x14ac:dyDescent="0.2">
      <c r="A280" t="str">
        <f t="shared" si="183"/>
        <v>42 Secretarial and related occupations</v>
      </c>
      <c r="B280" s="11">
        <v>0.55956306944677847</v>
      </c>
      <c r="C280" s="11">
        <v>0.1961811418282092</v>
      </c>
      <c r="D280" s="11">
        <f t="shared" si="184"/>
        <v>-0.36338192761856924</v>
      </c>
      <c r="E280" s="11">
        <v>0.17292639129470877</v>
      </c>
      <c r="F280" s="11">
        <f t="shared" si="190"/>
        <v>-0.19045553632386047</v>
      </c>
      <c r="G280" s="200">
        <f t="shared" si="188"/>
        <v>1.8114968195742209E-2</v>
      </c>
    </row>
    <row r="281" spans="1:7" x14ac:dyDescent="0.2">
      <c r="A281" t="str">
        <f t="shared" si="183"/>
        <v>51 Skilled agricultural and related trades</v>
      </c>
      <c r="B281" s="11">
        <v>2.0511847221711683</v>
      </c>
      <c r="C281" s="11">
        <v>0.58477000758958775</v>
      </c>
      <c r="D281" s="11">
        <f t="shared" si="184"/>
        <v>-1.4664147145815805</v>
      </c>
      <c r="E281" s="11">
        <v>0.45832214085314948</v>
      </c>
      <c r="F281" s="11">
        <f t="shared" si="190"/>
        <v>-1.008092573728431</v>
      </c>
      <c r="G281" s="200">
        <f t="shared" si="188"/>
        <v>1.35353664833886E-2</v>
      </c>
    </row>
    <row r="282" spans="1:7" x14ac:dyDescent="0.2">
      <c r="A282" t="str">
        <f t="shared" si="183"/>
        <v>52 Skilled metal, electrical and electronic trades</v>
      </c>
      <c r="B282" s="11">
        <v>1.3075520890915322</v>
      </c>
      <c r="C282" s="11">
        <v>0.43075601933172203</v>
      </c>
      <c r="D282" s="11">
        <f t="shared" si="184"/>
        <v>-0.87679606975981017</v>
      </c>
      <c r="E282" s="11">
        <v>0.25449623516618974</v>
      </c>
      <c r="F282" s="11">
        <f t="shared" si="190"/>
        <v>-0.62229983459362037</v>
      </c>
      <c r="G282" s="200">
        <f t="shared" si="188"/>
        <v>1.1926644163721356E-2</v>
      </c>
    </row>
    <row r="283" spans="1:7" x14ac:dyDescent="0.2">
      <c r="A283" t="str">
        <f t="shared" si="183"/>
        <v>53 Skilled construction and building trades</v>
      </c>
      <c r="B283" s="11">
        <v>2.0396179920416935</v>
      </c>
      <c r="C283" s="11">
        <v>0.42673431265156275</v>
      </c>
      <c r="D283" s="11">
        <f t="shared" si="184"/>
        <v>-1.6128836793901307</v>
      </c>
      <c r="E283" s="11">
        <v>0.32704466698755075</v>
      </c>
      <c r="F283" s="11">
        <f t="shared" ref="F283" si="191">SUM(D283:E283)</f>
        <v>-1.28583901240258</v>
      </c>
      <c r="G283" s="200">
        <f t="shared" si="188"/>
        <v>9.9638633645662278E-3</v>
      </c>
    </row>
    <row r="284" spans="1:7" x14ac:dyDescent="0.2">
      <c r="A284" t="str">
        <f t="shared" si="183"/>
        <v>54 Textiles, printing and other skilled trades</v>
      </c>
      <c r="B284" s="11">
        <v>1.2400162613048908</v>
      </c>
      <c r="C284" s="11">
        <v>0.37613237761878382</v>
      </c>
      <c r="D284" s="11">
        <f t="shared" si="184"/>
        <v>-0.86388388368610702</v>
      </c>
      <c r="E284" s="11">
        <v>0.21099797812695256</v>
      </c>
      <c r="F284" s="11">
        <f t="shared" ref="F284" si="192">SUM(D284:E284)</f>
        <v>-0.65288590555915449</v>
      </c>
      <c r="G284" s="200">
        <f t="shared" si="188"/>
        <v>1.0530950470439393E-2</v>
      </c>
    </row>
    <row r="285" spans="1:7" x14ac:dyDescent="0.2">
      <c r="A285" t="str">
        <f t="shared" si="183"/>
        <v>61 Caring personal service occupations</v>
      </c>
      <c r="B285" s="11">
        <v>0.50542157151716705</v>
      </c>
      <c r="C285" s="11">
        <v>0.60849364750052826</v>
      </c>
      <c r="D285" s="11">
        <f>C285-B285</f>
        <v>0.10307207598336121</v>
      </c>
      <c r="E285" s="11">
        <v>0.18839229804502802</v>
      </c>
      <c r="F285" s="11">
        <f>SUM(D285:E285)</f>
        <v>0.29146437402838921</v>
      </c>
      <c r="G285" s="200">
        <f t="shared" si="188"/>
        <v>2.134534433788593E-2</v>
      </c>
    </row>
    <row r="286" spans="1:7" x14ac:dyDescent="0.2">
      <c r="A286" t="str">
        <f t="shared" si="183"/>
        <v>62 Leisure, travel and related personal service occupations</v>
      </c>
      <c r="B286" s="11">
        <v>0.79680399725699691</v>
      </c>
      <c r="C286" s="11">
        <v>0.40564683393961226</v>
      </c>
      <c r="D286" s="11">
        <f t="shared" ref="D286:D292" si="193">C286-B286</f>
        <v>-0.39115716331738465</v>
      </c>
      <c r="E286" s="11">
        <v>0.19087536093285487</v>
      </c>
      <c r="F286" s="11">
        <f t="shared" ref="F286:F287" si="194">SUM(D286:E286)</f>
        <v>-0.20028180238452978</v>
      </c>
      <c r="G286" s="200">
        <f t="shared" si="188"/>
        <v>1.4419599440246511E-2</v>
      </c>
    </row>
    <row r="287" spans="1:7" x14ac:dyDescent="0.2">
      <c r="A287" t="str">
        <f t="shared" si="183"/>
        <v>63 Community and civil enforcement occupations</v>
      </c>
      <c r="B287" s="11">
        <v>5.0954398766862849E-2</v>
      </c>
      <c r="C287" s="11">
        <v>1.7959836062798575E-2</v>
      </c>
      <c r="D287" s="11">
        <f t="shared" si="193"/>
        <v>-3.299456270406427E-2</v>
      </c>
      <c r="E287" s="11">
        <v>6.4894389960910423E-3</v>
      </c>
      <c r="F287" s="11">
        <f t="shared" si="194"/>
        <v>-2.6505123707973227E-2</v>
      </c>
      <c r="G287" s="200">
        <f t="shared" si="188"/>
        <v>8.0237958195130687E-3</v>
      </c>
    </row>
    <row r="288" spans="1:7" x14ac:dyDescent="0.2">
      <c r="A288" t="str">
        <f t="shared" si="183"/>
        <v>71 Sales occupations</v>
      </c>
      <c r="B288" s="11">
        <v>3.3168890089578253</v>
      </c>
      <c r="C288" s="11">
        <v>1.3301324961812822</v>
      </c>
      <c r="D288" s="11">
        <f t="shared" si="193"/>
        <v>-1.9867565127765432</v>
      </c>
      <c r="E288" s="11">
        <v>0.56530843071714487</v>
      </c>
      <c r="F288" s="11">
        <f t="shared" ref="F288:F289" si="195">SUM(D288:E288)</f>
        <v>-1.4214480820593982</v>
      </c>
      <c r="G288" s="200">
        <f t="shared" si="188"/>
        <v>1.0546832889333446E-2</v>
      </c>
    </row>
    <row r="289" spans="1:7" x14ac:dyDescent="0.2">
      <c r="A289" t="str">
        <f t="shared" si="183"/>
        <v>72 Customer service occupations</v>
      </c>
      <c r="B289" s="11">
        <v>0.46664375051009616</v>
      </c>
      <c r="C289" s="11">
        <v>0.69393156037063386</v>
      </c>
      <c r="D289" s="11">
        <f t="shared" si="193"/>
        <v>0.2272878098605377</v>
      </c>
      <c r="E289" s="11">
        <v>0.21957323123561603</v>
      </c>
      <c r="F289" s="11">
        <f t="shared" si="195"/>
        <v>0.44686104109615377</v>
      </c>
      <c r="G289" s="200">
        <f t="shared" si="188"/>
        <v>2.6041831332800802E-2</v>
      </c>
    </row>
    <row r="290" spans="1:7" x14ac:dyDescent="0.2">
      <c r="A290" t="str">
        <f t="shared" si="183"/>
        <v>81 Process, plant and machine operatives</v>
      </c>
      <c r="B290" s="11">
        <v>1.7204741910500805</v>
      </c>
      <c r="C290" s="11">
        <v>0.55156912662764979</v>
      </c>
      <c r="D290" s="11">
        <f t="shared" si="193"/>
        <v>-1.1689050644224306</v>
      </c>
      <c r="E290" s="11">
        <v>0.23846759296109488</v>
      </c>
      <c r="F290" s="11">
        <f t="shared" ref="F290:F291" si="196">SUM(D290:E290)</f>
        <v>-0.93043747146133571</v>
      </c>
      <c r="G290" s="200">
        <f t="shared" si="188"/>
        <v>8.6911826451103735E-3</v>
      </c>
    </row>
    <row r="291" spans="1:7" x14ac:dyDescent="0.2">
      <c r="A291" t="str">
        <f t="shared" si="183"/>
        <v>82 Transport and mobile machine drivers and operatives</v>
      </c>
      <c r="B291" s="11">
        <v>2.7706765333422321</v>
      </c>
      <c r="C291" s="11">
        <v>1.3628064223391145</v>
      </c>
      <c r="D291" s="11">
        <f t="shared" si="193"/>
        <v>-1.4078701110031175</v>
      </c>
      <c r="E291" s="11">
        <v>0.8216711909351162</v>
      </c>
      <c r="F291" s="11">
        <f t="shared" si="196"/>
        <v>-0.58619892006800134</v>
      </c>
      <c r="G291" s="200">
        <f t="shared" si="188"/>
        <v>1.7465056237554899E-2</v>
      </c>
    </row>
    <row r="292" spans="1:7" x14ac:dyDescent="0.2">
      <c r="A292" t="str">
        <f t="shared" si="183"/>
        <v>91 Elementary trades and related occupations</v>
      </c>
      <c r="B292" s="11">
        <v>1.8347926274812183</v>
      </c>
      <c r="C292" s="11">
        <v>1.4960382679763407</v>
      </c>
      <c r="D292" s="11">
        <f t="shared" si="193"/>
        <v>-0.33875435950487764</v>
      </c>
      <c r="E292" s="11">
        <v>0.47109591231093662</v>
      </c>
      <c r="F292" s="11">
        <f t="shared" ref="F292" si="197">SUM(D292:E292)</f>
        <v>0.13234155280605897</v>
      </c>
      <c r="G292" s="200">
        <f t="shared" si="188"/>
        <v>1.53522954129659E-2</v>
      </c>
    </row>
    <row r="293" spans="1:7" x14ac:dyDescent="0.2">
      <c r="A293" t="str">
        <f t="shared" si="183"/>
        <v>92 Elementary administration and service occupations</v>
      </c>
      <c r="B293" s="11">
        <v>5.6087335533294924</v>
      </c>
      <c r="C293" s="11">
        <v>3.9556692423473212</v>
      </c>
      <c r="D293" s="11">
        <f t="shared" ref="D293" si="198">C293-B293</f>
        <v>-1.6530643109821712</v>
      </c>
      <c r="E293" s="11">
        <v>1.2608265717607137</v>
      </c>
      <c r="F293" s="11">
        <f t="shared" ref="F293" si="199">SUM(D293:E293)</f>
        <v>-0.39223773922145755</v>
      </c>
      <c r="G293" s="200">
        <f t="shared" ref="G293:G294" si="200">IF(B293&gt;0,(1+(E293/B293))^(1/($C$6-$B$6))-1,0)</f>
        <v>1.3610127905394176E-2</v>
      </c>
    </row>
    <row r="294" spans="1:7" x14ac:dyDescent="0.2">
      <c r="A294" s="24" t="str">
        <f t="shared" si="183"/>
        <v>All occupations</v>
      </c>
      <c r="B294" s="34">
        <f>SUM(B268:B293)</f>
        <v>31.320985316571448</v>
      </c>
      <c r="C294" s="34">
        <f t="shared" ref="C294:F294" si="201">SUM(C268:C293)</f>
        <v>17.643119234491351</v>
      </c>
      <c r="D294" s="34">
        <f t="shared" si="201"/>
        <v>-13.677866082080094</v>
      </c>
      <c r="E294" s="34">
        <f t="shared" si="201"/>
        <v>7.4710030299296406</v>
      </c>
      <c r="F294" s="34">
        <f t="shared" si="201"/>
        <v>-6.2068630521504566</v>
      </c>
      <c r="G294" s="234">
        <f t="shared" si="200"/>
        <v>1.4363877087727017E-2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Heart of the South-West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0.47120020555610154</v>
      </c>
      <c r="Q7" s="11">
        <f>'Occ T1'!J16</f>
        <v>43.459924470231485</v>
      </c>
    </row>
    <row r="8" spans="1:17" x14ac:dyDescent="0.2">
      <c r="O8" t="str">
        <f>name!E11</f>
        <v>Process, plant and machine operatives</v>
      </c>
      <c r="P8" s="11">
        <f>'Occ T1'!H15</f>
        <v>6.0620546477313866</v>
      </c>
      <c r="Q8" s="11">
        <f>'Occ T1'!J15</f>
        <v>29.179021731633409</v>
      </c>
    </row>
    <row r="9" spans="1:17" x14ac:dyDescent="0.2">
      <c r="O9" t="str">
        <f>name!E10</f>
        <v>Sales and customer service occupations</v>
      </c>
      <c r="P9" s="11">
        <f>'Occ T1'!H14</f>
        <v>-5.0436368599633852E-2</v>
      </c>
      <c r="Q9" s="11">
        <f>'Occ T1'!J14</f>
        <v>35.440233117866811</v>
      </c>
    </row>
    <row r="10" spans="1:17" x14ac:dyDescent="0.2">
      <c r="O10" t="str">
        <f>name!E9</f>
        <v>Caring, leisure and other service occupations</v>
      </c>
      <c r="P10" s="11">
        <f>'Occ T1'!H13</f>
        <v>17.094808505723805</v>
      </c>
      <c r="Q10" s="11">
        <f>'Occ T1'!J13</f>
        <v>70.026372577496403</v>
      </c>
    </row>
    <row r="11" spans="1:17" x14ac:dyDescent="0.2">
      <c r="O11" t="str">
        <f>name!E8</f>
        <v>Skilled trades occupations</v>
      </c>
      <c r="P11" s="11">
        <f>'Occ T1'!H12</f>
        <v>2.4723567050685773</v>
      </c>
      <c r="Q11" s="11">
        <f>'Occ T1'!J12</f>
        <v>42.911429272300651</v>
      </c>
    </row>
    <row r="12" spans="1:17" x14ac:dyDescent="0.2">
      <c r="O12" t="str">
        <f>name!E7</f>
        <v>Administrative and secretarial occupations</v>
      </c>
      <c r="P12" s="11">
        <f>'Occ T1'!H11</f>
        <v>-9.6491585547756955</v>
      </c>
      <c r="Q12" s="11">
        <f>'Occ T1'!J11</f>
        <v>30.713763478129508</v>
      </c>
    </row>
    <row r="13" spans="1:17" x14ac:dyDescent="0.2">
      <c r="O13" t="str">
        <f>name!E6</f>
        <v>Associate professional occupations</v>
      </c>
      <c r="P13" s="11">
        <f>'Occ T1'!H10</f>
        <v>10.184756612781314</v>
      </c>
      <c r="Q13" s="11">
        <f>'Occ T1'!J10</f>
        <v>62.841372555912926</v>
      </c>
    </row>
    <row r="14" spans="1:17" x14ac:dyDescent="0.2">
      <c r="O14" t="str">
        <f>name!E5</f>
        <v>Professional occupations</v>
      </c>
      <c r="P14" s="11">
        <f>'Occ T1'!H9</f>
        <v>45.301702143908528</v>
      </c>
      <c r="Q14" s="11">
        <f>'Occ T1'!J9</f>
        <v>146.86388478275563</v>
      </c>
    </row>
    <row r="15" spans="1:17" x14ac:dyDescent="0.2">
      <c r="O15" t="str">
        <f>name!E4</f>
        <v>Managers, directors and senior officials</v>
      </c>
      <c r="P15" s="11">
        <f>'Occ T1'!H8</f>
        <v>17.028716102605983</v>
      </c>
      <c r="Q15" s="11">
        <f>'Occ T1'!J8</f>
        <v>73.34629813476009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Heart of the South-West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2.3596060399008891</v>
      </c>
      <c r="Q37" s="11">
        <f>'Occ T2'!J8</f>
        <v>33.594301486275938</v>
      </c>
    </row>
    <row r="38" spans="1:17" x14ac:dyDescent="0.2">
      <c r="O38" s="10" t="str">
        <f>name!D5</f>
        <v>12 Other managers and proprietors</v>
      </c>
      <c r="P38" s="11">
        <f>'Occ T2'!H9</f>
        <v>14.669110062705094</v>
      </c>
      <c r="Q38" s="11">
        <f>'Occ T2'!J9</f>
        <v>39.751996648484152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9.8130632550829588</v>
      </c>
      <c r="Q39" s="11">
        <f>'Occ T2'!J10</f>
        <v>29.537389909501449</v>
      </c>
    </row>
    <row r="40" spans="1:17" x14ac:dyDescent="0.2">
      <c r="O40" s="10" t="str">
        <f>name!D7</f>
        <v>22 Health professionals</v>
      </c>
      <c r="P40" s="11">
        <f>'Occ T2'!H11</f>
        <v>12.012147848889015</v>
      </c>
      <c r="Q40" s="11">
        <f>'Occ T2'!J11</f>
        <v>38.050741779356301</v>
      </c>
    </row>
    <row r="41" spans="1:17" x14ac:dyDescent="0.2">
      <c r="O41" s="10" t="str">
        <f>name!D8</f>
        <v>23 Teaching and other educational professionals</v>
      </c>
      <c r="P41" s="11">
        <f>'Occ T2'!H12</f>
        <v>7.1824731921225009</v>
      </c>
      <c r="Q41" s="11">
        <f>'Occ T2'!J12</f>
        <v>32.381977355384308</v>
      </c>
    </row>
    <row r="42" spans="1:17" x14ac:dyDescent="0.2">
      <c r="O42" s="10" t="str">
        <f>name!D9</f>
        <v>24 Business, media and public service professionals</v>
      </c>
      <c r="P42" s="11">
        <f>'Occ T2'!H13</f>
        <v>16.294017847814047</v>
      </c>
      <c r="Q42" s="11">
        <f>'Occ T2'!J13</f>
        <v>46.893775738513554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-0.81019218961472816</v>
      </c>
      <c r="Q43" s="11">
        <f>'Occ T2'!J14</f>
        <v>5.3196483634639993</v>
      </c>
    </row>
    <row r="44" spans="1:17" x14ac:dyDescent="0.2">
      <c r="O44" s="10" t="str">
        <f>name!D11</f>
        <v>32 Health and social care associate professionals</v>
      </c>
      <c r="P44" s="11">
        <f>'Occ T2'!H15</f>
        <v>3.3884155004795637</v>
      </c>
      <c r="Q44" s="11">
        <f>'Occ T2'!J15</f>
        <v>14.754586717646143</v>
      </c>
    </row>
    <row r="45" spans="1:17" x14ac:dyDescent="0.2">
      <c r="O45" s="10" t="str">
        <f>name!D12</f>
        <v>33 Protective service occupations</v>
      </c>
      <c r="P45" s="11">
        <f>'Occ T2'!H16</f>
        <v>2.6055035259501604</v>
      </c>
      <c r="Q45" s="11">
        <f>'Occ T2'!J16</f>
        <v>5.5933346855237485</v>
      </c>
    </row>
    <row r="46" spans="1:17" x14ac:dyDescent="0.2">
      <c r="O46" s="10" t="str">
        <f>name!D13</f>
        <v>34 Culture, media and sports occupations</v>
      </c>
      <c r="P46" s="11">
        <f>'Occ T2'!H17</f>
        <v>3.7302115344746021</v>
      </c>
      <c r="Q46" s="11">
        <f>'Occ T2'!J17</f>
        <v>13.124528762595848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1.2708182414917104</v>
      </c>
      <c r="Q47" s="11">
        <f>'Occ T2'!J18</f>
        <v>24.049274026683186</v>
      </c>
    </row>
    <row r="48" spans="1:17" x14ac:dyDescent="0.2">
      <c r="O48" s="10" t="str">
        <f>name!D15</f>
        <v>41 Administrative occupations</v>
      </c>
      <c r="P48" s="11">
        <f>'Occ T2'!H19</f>
        <v>-8.9364078003618062</v>
      </c>
      <c r="Q48" s="11">
        <f>'Occ T2'!J19</f>
        <v>23.040131738627661</v>
      </c>
    </row>
    <row r="49" spans="15:17" x14ac:dyDescent="0.2">
      <c r="O49" s="10" t="str">
        <f>name!D16</f>
        <v>42 Secretarial and related occupations</v>
      </c>
      <c r="P49" s="11">
        <f>'Occ T2'!H20</f>
        <v>-0.71275075441388758</v>
      </c>
      <c r="Q49" s="11">
        <f>'Occ T2'!J20</f>
        <v>7.673631739501845</v>
      </c>
    </row>
    <row r="50" spans="15:17" x14ac:dyDescent="0.2">
      <c r="O50" s="10" t="str">
        <f>name!D17</f>
        <v>51 Skilled agricultural and related trades</v>
      </c>
      <c r="P50" s="11">
        <f>'Occ T2'!H21</f>
        <v>1.0574171153468885</v>
      </c>
      <c r="Q50" s="11">
        <f>'Occ T2'!J21</f>
        <v>8.9414243529424944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-1.1828468547459465</v>
      </c>
      <c r="Q51" s="11">
        <f>'Occ T2'!J22</f>
        <v>10.827160731686828</v>
      </c>
    </row>
    <row r="52" spans="15:17" x14ac:dyDescent="0.2">
      <c r="O52" s="10" t="str">
        <f>name!D19</f>
        <v>53 Skilled construction and building trades</v>
      </c>
      <c r="P52" s="11">
        <f>'Occ T2'!H23</f>
        <v>3.1146539836070239</v>
      </c>
      <c r="Q52" s="11">
        <f>'Occ T2'!J23</f>
        <v>16.10042685573741</v>
      </c>
    </row>
    <row r="53" spans="15:17" x14ac:dyDescent="0.2">
      <c r="O53" s="10" t="str">
        <f>name!D20</f>
        <v>54 Textiles, printing and other skilled trades</v>
      </c>
      <c r="P53" s="11">
        <f>'Occ T2'!H24</f>
        <v>-0.51686753913940109</v>
      </c>
      <c r="Q53" s="11">
        <f>'Occ T2'!J24</f>
        <v>7.0424173319339083</v>
      </c>
    </row>
    <row r="54" spans="15:17" x14ac:dyDescent="0.2">
      <c r="O54" s="10" t="str">
        <f>name!D21</f>
        <v>61 Caring personal service occupations</v>
      </c>
      <c r="P54" s="11">
        <f>'Occ T2'!H25</f>
        <v>13.917292170659579</v>
      </c>
      <c r="Q54" s="11">
        <f>'Occ T2'!J25</f>
        <v>56.023568567520201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3.3375788202713856</v>
      </c>
      <c r="Q55" s="11">
        <f>'Occ T2'!J26</f>
        <v>13.857121613288482</v>
      </c>
    </row>
    <row r="56" spans="15:17" x14ac:dyDescent="0.2">
      <c r="O56" s="10" t="str">
        <f>name!D23</f>
        <v>63 Community and civil enforcement occupations</v>
      </c>
      <c r="P56" s="11">
        <f>'Occ T2'!H27</f>
        <v>-0.16006248520716526</v>
      </c>
      <c r="Q56" s="11">
        <f>'Occ T2'!J27</f>
        <v>0.14568239668770577</v>
      </c>
    </row>
    <row r="57" spans="15:17" x14ac:dyDescent="0.2">
      <c r="O57" s="10" t="str">
        <f>name!D24</f>
        <v>71 Sales occupations</v>
      </c>
      <c r="P57" s="11">
        <f>'Occ T2'!H28</f>
        <v>-6.7801027293299612</v>
      </c>
      <c r="Q57" s="11">
        <f>'Occ T2'!J28</f>
        <v>20.285409422928531</v>
      </c>
    </row>
    <row r="58" spans="15:17" x14ac:dyDescent="0.2">
      <c r="O58" s="10" t="str">
        <f>name!D25</f>
        <v>72 Customer service occupations</v>
      </c>
      <c r="P58" s="11">
        <f>'Occ T2'!H29</f>
        <v>6.7296663607303202</v>
      </c>
      <c r="Q58" s="11">
        <f>'Occ T2'!J29</f>
        <v>15.154823694938269</v>
      </c>
    </row>
    <row r="59" spans="15:17" x14ac:dyDescent="0.2">
      <c r="O59" s="10" t="str">
        <f>name!D26</f>
        <v>81 Process, plant and machine operatives</v>
      </c>
      <c r="P59" s="11">
        <f>'Occ T2'!H30</f>
        <v>3.8289496094978759</v>
      </c>
      <c r="Q59" s="11">
        <f>'Occ T2'!J30</f>
        <v>12.794217102132103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2.2331050382335071</v>
      </c>
      <c r="Q60" s="11">
        <f>'Occ T2'!J31</f>
        <v>16.384804629501303</v>
      </c>
    </row>
    <row r="61" spans="15:17" x14ac:dyDescent="0.2">
      <c r="O61" s="10" t="str">
        <f>name!D28</f>
        <v>91 Elementary trades and related occupations</v>
      </c>
      <c r="P61" s="11">
        <f>'Occ T2'!H32</f>
        <v>-1.5269759038937227</v>
      </c>
      <c r="Q61" s="11">
        <f>'Occ T2'!J32</f>
        <v>2.9813725014788464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1.9981761094498296</v>
      </c>
      <c r="Q62" s="11">
        <f>'Occ T2'!J33</f>
        <v>40.47855196875264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88.916000000000849</v>
      </c>
      <c r="Q64" s="11">
        <f>'Occ T2'!J35</f>
        <v>534.78230012108691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Heart of the South-West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873.20699999999977</v>
      </c>
      <c r="C8" s="305">
        <f>SUM(C9:C17)</f>
        <v>909.03699999999981</v>
      </c>
      <c r="D8" s="305">
        <f>SUM(D9:D17)</f>
        <v>962.12299999999982</v>
      </c>
      <c r="E8" s="304"/>
      <c r="F8" s="305">
        <f>SUM(F9:F17)</f>
        <v>13.965138728634173</v>
      </c>
      <c r="G8" s="305">
        <f>SUM(G9:G17)</f>
        <v>18.314078561687055</v>
      </c>
      <c r="H8" s="305">
        <f>SUM(H9:H17)</f>
        <v>27.076334753030206</v>
      </c>
      <c r="I8" s="304"/>
      <c r="J8" s="305">
        <f>SUM(J9:J17)</f>
        <v>95.787380148386703</v>
      </c>
      <c r="K8" s="305">
        <f>SUM(K9:K17)</f>
        <v>124.49455082439994</v>
      </c>
      <c r="L8" s="305">
        <f>SUM(L9:L17)</f>
        <v>184.44177100429951</v>
      </c>
      <c r="M8" s="304"/>
      <c r="N8" s="305">
        <f>SUM(N9:N17)</f>
        <v>165.8566390505417</v>
      </c>
      <c r="O8" s="305">
        <f>SUM(O9:O17)</f>
        <v>186.32769683243475</v>
      </c>
      <c r="P8" s="305">
        <f>SUM(P9:P17)</f>
        <v>213.07221103195886</v>
      </c>
      <c r="Q8" s="306"/>
      <c r="R8" s="305">
        <f>SUM(R9:R17)</f>
        <v>48.575227223896448</v>
      </c>
      <c r="S8" s="305">
        <f>SUM(S9:S17)</f>
        <v>50.848303010185376</v>
      </c>
      <c r="T8" s="305">
        <f>SUM(T9:T17)</f>
        <v>56.255420286440653</v>
      </c>
      <c r="U8" s="306"/>
      <c r="V8" s="305">
        <f>SUM(V9:V17)</f>
        <v>47.592457458419254</v>
      </c>
      <c r="W8" s="305">
        <f>SUM(W9:W17)</f>
        <v>52.457314983607318</v>
      </c>
      <c r="X8" s="305">
        <f>SUM(X9:X17)</f>
        <v>59.910910151902399</v>
      </c>
      <c r="Y8" s="306"/>
      <c r="Z8" s="305">
        <f>SUM(Z9:Z17)</f>
        <v>193.57266758222562</v>
      </c>
      <c r="AA8" s="305">
        <f>SUM(AA9:AA17)</f>
        <v>200.76820760077683</v>
      </c>
      <c r="AB8" s="305">
        <f>SUM(AB9:AB17)</f>
        <v>210.67786479523645</v>
      </c>
      <c r="AC8" s="306"/>
      <c r="AD8" s="305">
        <f>SUM(AD9:AD17)</f>
        <v>166.68959688458298</v>
      </c>
      <c r="AE8" s="305">
        <f>SUM(AE9:AE17)</f>
        <v>152.94742450527554</v>
      </c>
      <c r="AF8" s="305">
        <f>SUM(AF9:AF17)</f>
        <v>121.62228381216875</v>
      </c>
      <c r="AG8" s="306"/>
      <c r="AH8" s="305">
        <f>SUM(AH9:AH17)</f>
        <v>109.84690760674144</v>
      </c>
      <c r="AI8" s="305">
        <f>SUM(AI9:AI17)</f>
        <v>99.564186348133418</v>
      </c>
      <c r="AJ8" s="305">
        <f>SUM(AJ9:AJ17)</f>
        <v>71.423084930471617</v>
      </c>
      <c r="AK8" s="306"/>
      <c r="AL8" s="305">
        <f>SUM(AL9:AL17)</f>
        <v>31.320985316571445</v>
      </c>
      <c r="AM8" s="305">
        <f>SUM(AM9:AM17)</f>
        <v>23.315237333499581</v>
      </c>
      <c r="AN8" s="305">
        <f>SUM(AN9:AN17)</f>
        <v>17.643119234491351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97.930999391680075</v>
      </c>
      <c r="C9" s="304">
        <f t="shared" ref="B9:D17" si="0">SUM(C21,C33,C51,C63,C75,C93)</f>
        <v>102.10944459121461</v>
      </c>
      <c r="D9" s="304">
        <f t="shared" si="0"/>
        <v>114.95971549428592</v>
      </c>
      <c r="E9" s="304"/>
      <c r="F9" s="304">
        <f t="shared" ref="F9:H17" si="1">SUM(F21,F33,F51,F63,F75,F93)</f>
        <v>1.3597425813669679</v>
      </c>
      <c r="G9" s="304">
        <f t="shared" si="1"/>
        <v>1.8858841946920837</v>
      </c>
      <c r="H9" s="304">
        <f t="shared" si="1"/>
        <v>3.0150404437626239</v>
      </c>
      <c r="I9" s="304"/>
      <c r="J9" s="304">
        <f t="shared" ref="J9:L17" si="2">SUM(J21,J33,J51,J63,J75,J93)</f>
        <v>11.436268635906618</v>
      </c>
      <c r="K9" s="304">
        <f t="shared" si="2"/>
        <v>15.134283091472806</v>
      </c>
      <c r="L9" s="304">
        <f t="shared" si="2"/>
        <v>24.029181746738118</v>
      </c>
      <c r="M9" s="304"/>
      <c r="N9" s="304">
        <f t="shared" ref="N9:P17" si="3">SUM(N21,N33,N51,N63,N75,N93)</f>
        <v>24.359615987734863</v>
      </c>
      <c r="O9" s="304">
        <f t="shared" si="3"/>
        <v>27.159494540147051</v>
      </c>
      <c r="P9" s="304">
        <f t="shared" si="3"/>
        <v>31.61818191411307</v>
      </c>
      <c r="Q9" s="306"/>
      <c r="R9" s="304">
        <f t="shared" ref="R9:T9" si="4">SUM(R21,R33,R51,R63,R75,R93)</f>
        <v>5.904917367830774</v>
      </c>
      <c r="S9" s="304">
        <f t="shared" si="4"/>
        <v>6.308261473504615</v>
      </c>
      <c r="T9" s="304">
        <f t="shared" si="4"/>
        <v>7.2417760443483203</v>
      </c>
      <c r="U9" s="306"/>
      <c r="V9" s="304">
        <f t="shared" ref="V9:X9" si="5">SUM(V21,V33,V51,V63,V75,V93)</f>
        <v>7.0888237959746503</v>
      </c>
      <c r="W9" s="304">
        <f t="shared" si="5"/>
        <v>7.5135894812001576</v>
      </c>
      <c r="X9" s="304">
        <f t="shared" si="5"/>
        <v>8.1656878940723523</v>
      </c>
      <c r="Y9" s="306"/>
      <c r="Z9" s="304">
        <f t="shared" ref="Z9:AB9" si="6">SUM(Z21,Z33,Z51,Z63,Z75,Z93)</f>
        <v>18.908979902947518</v>
      </c>
      <c r="AA9" s="304">
        <f t="shared" si="6"/>
        <v>17.861650059914489</v>
      </c>
      <c r="AB9" s="304">
        <f t="shared" si="6"/>
        <v>18.952444922430828</v>
      </c>
      <c r="AC9" s="306"/>
      <c r="AD9" s="304">
        <f>SUM(AD21,AD33,AD51,AD63,AD75,AD93)</f>
        <v>15.421037494835199</v>
      </c>
      <c r="AE9" s="304">
        <f t="shared" ref="AE9:AF9" si="7">SUM(AE21,AE33,AE51,AE63,AE75,AE93)</f>
        <v>13.623971642627465</v>
      </c>
      <c r="AF9" s="304">
        <f t="shared" si="7"/>
        <v>10.73833244482376</v>
      </c>
      <c r="AG9" s="306"/>
      <c r="AH9" s="304">
        <f t="shared" ref="AH9:AJ9" si="8">SUM(AH21,AH33,AH51,AH63,AH75,AH93)</f>
        <v>11.171231031435097</v>
      </c>
      <c r="AI9" s="304">
        <f t="shared" si="8"/>
        <v>10.632879572561496</v>
      </c>
      <c r="AJ9" s="304">
        <f t="shared" si="8"/>
        <v>9.3251260047106186</v>
      </c>
      <c r="AK9" s="306"/>
      <c r="AL9" s="304">
        <f t="shared" ref="AL9:AN9" si="9">SUM(AL21,AL33,AL51,AL63,AL75,AL93)</f>
        <v>2.280382593648385</v>
      </c>
      <c r="AM9" s="304">
        <f t="shared" si="9"/>
        <v>1.9894305350944461</v>
      </c>
      <c r="AN9" s="304">
        <f t="shared" si="9"/>
        <v>1.8739440792862505</v>
      </c>
    </row>
    <row r="10" spans="1:40" x14ac:dyDescent="0.2">
      <c r="A10" s="13" t="str">
        <f>name!E5</f>
        <v>Professional occupations</v>
      </c>
      <c r="B10" s="304">
        <f t="shared" si="0"/>
        <v>191.89052379471795</v>
      </c>
      <c r="C10" s="304">
        <f t="shared" si="0"/>
        <v>209.51363032342192</v>
      </c>
      <c r="D10" s="304">
        <f t="shared" si="0"/>
        <v>237.19222593862645</v>
      </c>
      <c r="E10" s="304"/>
      <c r="F10" s="304">
        <f t="shared" si="1"/>
        <v>10.280046037567576</v>
      </c>
      <c r="G10" s="304">
        <f t="shared" si="1"/>
        <v>13.280228038076594</v>
      </c>
      <c r="H10" s="304">
        <f t="shared" si="1"/>
        <v>18.931911220012207</v>
      </c>
      <c r="I10" s="304"/>
      <c r="J10" s="304">
        <f t="shared" si="2"/>
        <v>53.495870406746619</v>
      </c>
      <c r="K10" s="304">
        <f t="shared" si="2"/>
        <v>67.435202950843987</v>
      </c>
      <c r="L10" s="304">
        <f t="shared" si="2"/>
        <v>93.394850057782577</v>
      </c>
      <c r="M10" s="304"/>
      <c r="N10" s="304">
        <f t="shared" si="3"/>
        <v>61.353385664316534</v>
      </c>
      <c r="O10" s="304">
        <f t="shared" si="3"/>
        <v>65.489722602218222</v>
      </c>
      <c r="P10" s="304">
        <f t="shared" si="3"/>
        <v>66.377074945657483</v>
      </c>
      <c r="Q10" s="306"/>
      <c r="R10" s="304">
        <f t="shared" ref="R10:T10" si="10">SUM(R22,R34,R52,R64,R76,R94)</f>
        <v>9.5541949918476661</v>
      </c>
      <c r="S10" s="304">
        <f t="shared" si="10"/>
        <v>7.3886082171675955</v>
      </c>
      <c r="T10" s="304">
        <f t="shared" si="10"/>
        <v>5.7060420379552035</v>
      </c>
      <c r="U10" s="306"/>
      <c r="V10" s="304">
        <f t="shared" ref="V10:X10" si="11">SUM(V22,V34,V52,V64,V76,V94)</f>
        <v>9.0030686045095489</v>
      </c>
      <c r="W10" s="304">
        <f t="shared" si="11"/>
        <v>9.1806283483180149</v>
      </c>
      <c r="X10" s="304">
        <f t="shared" si="11"/>
        <v>9.2786565688980058</v>
      </c>
      <c r="Y10" s="306"/>
      <c r="Z10" s="304">
        <f t="shared" ref="Z10:AB10" si="12">SUM(Z22,Z34,Z52,Z64,Z76,Z94)</f>
        <v>22.810055586961667</v>
      </c>
      <c r="AA10" s="304">
        <f t="shared" si="12"/>
        <v>23.525688044786214</v>
      </c>
      <c r="AB10" s="304">
        <f t="shared" si="12"/>
        <v>25.108980728895794</v>
      </c>
      <c r="AC10" s="306"/>
      <c r="AD10" s="304">
        <f t="shared" ref="AD10:AF10" si="13">SUM(AD22,AD34,AD52,AD64,AD76,AD94)</f>
        <v>14.522673983354647</v>
      </c>
      <c r="AE10" s="304">
        <f t="shared" si="13"/>
        <v>12.955819466421188</v>
      </c>
      <c r="AF10" s="304">
        <f t="shared" si="13"/>
        <v>10.097404617953226</v>
      </c>
      <c r="AG10" s="306"/>
      <c r="AH10" s="304">
        <f t="shared" ref="AH10:AJ10" si="14">SUM(AH22,AH34,AH52,AH64,AH76,AH94)</f>
        <v>9.2084959761229968</v>
      </c>
      <c r="AI10" s="304">
        <f t="shared" si="14"/>
        <v>8.5698647512238857</v>
      </c>
      <c r="AJ10" s="304">
        <f t="shared" si="14"/>
        <v>6.6920272784658223</v>
      </c>
      <c r="AK10" s="306"/>
      <c r="AL10" s="304">
        <f t="shared" ref="AL10:AN10" si="15">SUM(AL22,AL34,AL52,AL64,AL76,AL94)</f>
        <v>1.6627325432906914</v>
      </c>
      <c r="AM10" s="304">
        <f t="shared" si="15"/>
        <v>1.6878679043661797</v>
      </c>
      <c r="AN10" s="304">
        <f t="shared" si="15"/>
        <v>1.6052784830061113</v>
      </c>
    </row>
    <row r="11" spans="1:40" x14ac:dyDescent="0.2">
      <c r="A11" s="13" t="str">
        <f>name!E6</f>
        <v>Associate professional occupations</v>
      </c>
      <c r="B11" s="304">
        <f>SUM(B23,B35,B53,B65,B77,B95)</f>
        <v>109.84960921943292</v>
      </c>
      <c r="C11" s="304">
        <f t="shared" si="0"/>
        <v>109.64330631246064</v>
      </c>
      <c r="D11" s="304">
        <f>SUM(D23,D35,D53,D65,D77,D95)</f>
        <v>120.03436583221418</v>
      </c>
      <c r="E11" s="304"/>
      <c r="F11" s="304">
        <f t="shared" si="1"/>
        <v>1.3388345103607362</v>
      </c>
      <c r="G11" s="304">
        <f t="shared" si="1"/>
        <v>1.7056370502322329</v>
      </c>
      <c r="H11" s="304">
        <f t="shared" si="1"/>
        <v>2.7017039753243957</v>
      </c>
      <c r="I11" s="304"/>
      <c r="J11" s="304">
        <f t="shared" si="2"/>
        <v>15.028322535917567</v>
      </c>
      <c r="K11" s="304">
        <f t="shared" si="2"/>
        <v>18.901994292127714</v>
      </c>
      <c r="L11" s="304">
        <f t="shared" si="2"/>
        <v>28.573948250374919</v>
      </c>
      <c r="M11" s="304"/>
      <c r="N11" s="304">
        <f t="shared" si="3"/>
        <v>29.788613061720781</v>
      </c>
      <c r="O11" s="304">
        <f t="shared" si="3"/>
        <v>31.712891102841795</v>
      </c>
      <c r="P11" s="304">
        <f t="shared" si="3"/>
        <v>35.267541294338628</v>
      </c>
      <c r="Q11" s="306"/>
      <c r="R11" s="304">
        <f t="shared" ref="R11:T11" si="16">SUM(R23,R35,R53,R65,R77,R95)</f>
        <v>8.3848878013036163</v>
      </c>
      <c r="S11" s="304">
        <f t="shared" si="16"/>
        <v>8.1247315279775503</v>
      </c>
      <c r="T11" s="304">
        <f t="shared" si="16"/>
        <v>8.2850435051387041</v>
      </c>
      <c r="U11" s="306"/>
      <c r="V11" s="304">
        <f t="shared" ref="V11:X11" si="17">SUM(V23,V35,V53,V65,V77,V95)</f>
        <v>7.1178154682660741</v>
      </c>
      <c r="W11" s="304">
        <f t="shared" si="17"/>
        <v>6.9287127485208631</v>
      </c>
      <c r="X11" s="304">
        <f t="shared" si="17"/>
        <v>7.2680926429461117</v>
      </c>
      <c r="Y11" s="306"/>
      <c r="Z11" s="304">
        <f t="shared" ref="Z11:AB11" si="18">SUM(Z23,Z35,Z53,Z65,Z77,Z95)</f>
        <v>21.930514756587041</v>
      </c>
      <c r="AA11" s="304">
        <f t="shared" si="18"/>
        <v>20.532015641143225</v>
      </c>
      <c r="AB11" s="304">
        <f t="shared" si="18"/>
        <v>20.915729579193414</v>
      </c>
      <c r="AC11" s="306"/>
      <c r="AD11" s="304">
        <f t="shared" ref="AD11:AF11" si="19">SUM(AD23,AD35,AD53,AD65,AD77,AD95)</f>
        <v>15.092420388841667</v>
      </c>
      <c r="AE11" s="304">
        <f t="shared" si="19"/>
        <v>12.353708232591822</v>
      </c>
      <c r="AF11" s="304">
        <f t="shared" si="19"/>
        <v>9.2765967726220566</v>
      </c>
      <c r="AG11" s="306"/>
      <c r="AH11" s="304">
        <f t="shared" ref="AH11:AJ11" si="20">SUM(AH23,AH35,AH53,AH65,AH77,AH95)</f>
        <v>9.472157255400294</v>
      </c>
      <c r="AI11" s="304">
        <f t="shared" si="20"/>
        <v>7.9994097127527501</v>
      </c>
      <c r="AJ11" s="304">
        <f t="shared" si="20"/>
        <v>6.4381355075698803</v>
      </c>
      <c r="AK11" s="306"/>
      <c r="AL11" s="304">
        <f t="shared" ref="AL11:AN11" si="21">SUM(AL23,AL35,AL53,AL65,AL77,AL95)</f>
        <v>1.6960434410351373</v>
      </c>
      <c r="AM11" s="304">
        <f t="shared" si="21"/>
        <v>1.38420600427267</v>
      </c>
      <c r="AN11" s="304">
        <f t="shared" si="21"/>
        <v>1.3075743047060597</v>
      </c>
    </row>
    <row r="12" spans="1:40" x14ac:dyDescent="0.2">
      <c r="A12" s="13" t="str">
        <f>name!E7</f>
        <v>Administrative and secretarial occupations</v>
      </c>
      <c r="B12" s="304">
        <f t="shared" si="0"/>
        <v>85.479339317098322</v>
      </c>
      <c r="C12" s="304">
        <f t="shared" si="0"/>
        <v>80.869907161355528</v>
      </c>
      <c r="D12" s="304">
        <f t="shared" si="0"/>
        <v>75.830180762322655</v>
      </c>
      <c r="E12" s="304"/>
      <c r="F12" s="304">
        <f t="shared" si="1"/>
        <v>0.42408064380274413</v>
      </c>
      <c r="G12" s="304">
        <f t="shared" si="1"/>
        <v>0.57339232438906773</v>
      </c>
      <c r="H12" s="304">
        <f t="shared" si="1"/>
        <v>0.99155665024045403</v>
      </c>
      <c r="I12" s="304"/>
      <c r="J12" s="304">
        <f t="shared" si="2"/>
        <v>5.3959228797818533</v>
      </c>
      <c r="K12" s="304">
        <f t="shared" si="2"/>
        <v>7.1927576018109614</v>
      </c>
      <c r="L12" s="304">
        <f t="shared" si="2"/>
        <v>11.120648093581435</v>
      </c>
      <c r="M12" s="304"/>
      <c r="N12" s="304">
        <f t="shared" si="3"/>
        <v>15.599673372535543</v>
      </c>
      <c r="O12" s="304">
        <f t="shared" si="3"/>
        <v>17.91055580713747</v>
      </c>
      <c r="P12" s="304">
        <f t="shared" si="3"/>
        <v>22.811360510437048</v>
      </c>
      <c r="Q12" s="306"/>
      <c r="R12" s="304">
        <f t="shared" ref="R12:T12" si="22">SUM(R24,R36,R54,R66,R78,R96)</f>
        <v>6.3475076520614202</v>
      </c>
      <c r="S12" s="304">
        <f t="shared" si="22"/>
        <v>7.0436300264206775</v>
      </c>
      <c r="T12" s="304">
        <f t="shared" si="22"/>
        <v>7.9147186455578566</v>
      </c>
      <c r="U12" s="306"/>
      <c r="V12" s="304">
        <f t="shared" ref="V12:X12" si="23">SUM(V24,V36,V54,V66,V78,V96)</f>
        <v>5.8558976677794483</v>
      </c>
      <c r="W12" s="304">
        <f t="shared" si="23"/>
        <v>6.2236311283934356</v>
      </c>
      <c r="X12" s="304">
        <f t="shared" si="23"/>
        <v>7.3904647027651027</v>
      </c>
      <c r="Y12" s="306"/>
      <c r="Z12" s="304">
        <f t="shared" ref="Z12:AA12" si="24">SUM(Z24,Z36,Z54,Z66,Z78,Z96)</f>
        <v>19.159898447287684</v>
      </c>
      <c r="AA12" s="304">
        <f t="shared" si="24"/>
        <v>18.226053527225719</v>
      </c>
      <c r="AB12" s="304">
        <f>SUM(AB24,AB36,AB54,AB66,AB78,AB96)</f>
        <v>14.276266119641061</v>
      </c>
      <c r="AC12" s="306"/>
      <c r="AD12" s="304">
        <f t="shared" ref="AD12:AE12" si="25">SUM(AD24,AD36,AD54,AD66,AD78,AD96)</f>
        <v>19.070716171042996</v>
      </c>
      <c r="AE12" s="304">
        <f t="shared" si="25"/>
        <v>14.652652797410642</v>
      </c>
      <c r="AF12" s="304">
        <f>SUM(AF24,AF36,AF54,AF66,AF78,AF96)</f>
        <v>7.9111137122992643</v>
      </c>
      <c r="AG12" s="306"/>
      <c r="AH12" s="304">
        <f t="shared" ref="AH12:AI12" si="26">SUM(AH24,AH36,AH54,AH66,AH78,AH96)</f>
        <v>11.653576441030644</v>
      </c>
      <c r="AI12" s="304">
        <f t="shared" si="26"/>
        <v>7.584165935831475</v>
      </c>
      <c r="AJ12" s="304">
        <f>SUM(AJ24,AJ36,AJ54,AJ66,AJ78,AJ96)</f>
        <v>2.7983701108444397</v>
      </c>
      <c r="AK12" s="306"/>
      <c r="AL12" s="304">
        <f t="shared" ref="AL12:AM12" si="27">SUM(AL24,AL36,AL54,AL66,AL78,AL96)</f>
        <v>1.9720660417759803</v>
      </c>
      <c r="AM12" s="304">
        <f t="shared" si="27"/>
        <v>1.4630680127360813</v>
      </c>
      <c r="AN12" s="304">
        <f>SUM(AN24,AN36,AN54,AN66,AN78,AN96)</f>
        <v>0.61568221695599423</v>
      </c>
    </row>
    <row r="13" spans="1:40" x14ac:dyDescent="0.2">
      <c r="A13" s="13" t="str">
        <f>name!E8</f>
        <v>Skilled trades occupations</v>
      </c>
      <c r="B13" s="304">
        <f t="shared" si="0"/>
        <v>91.349898751811267</v>
      </c>
      <c r="C13" s="304">
        <f t="shared" si="0"/>
        <v>93.785136800068841</v>
      </c>
      <c r="D13" s="304">
        <f t="shared" si="0"/>
        <v>93.822255456879788</v>
      </c>
      <c r="E13" s="304"/>
      <c r="F13" s="304">
        <f t="shared" si="1"/>
        <v>0.15183425470970635</v>
      </c>
      <c r="G13" s="304">
        <f t="shared" si="1"/>
        <v>0.22211788587804654</v>
      </c>
      <c r="H13" s="304">
        <f t="shared" si="1"/>
        <v>0.3599552585562199</v>
      </c>
      <c r="I13" s="304"/>
      <c r="J13" s="304">
        <f t="shared" si="2"/>
        <v>1.7685332999383854</v>
      </c>
      <c r="K13" s="304">
        <f t="shared" si="2"/>
        <v>2.8171808136760403</v>
      </c>
      <c r="L13" s="304">
        <f t="shared" si="2"/>
        <v>4.8660596831685616</v>
      </c>
      <c r="M13" s="304"/>
      <c r="N13" s="304">
        <f t="shared" si="3"/>
        <v>5.7393373544839239</v>
      </c>
      <c r="O13" s="304">
        <f t="shared" si="3"/>
        <v>7.4746745338531237</v>
      </c>
      <c r="P13" s="304">
        <f t="shared" si="3"/>
        <v>9.6406420888494999</v>
      </c>
      <c r="Q13" s="306"/>
      <c r="R13" s="304">
        <f t="shared" ref="R13:T13" si="28">SUM(R25,R37,R55,R67,R79,R97)</f>
        <v>2.7109169814983884</v>
      </c>
      <c r="S13" s="304">
        <f t="shared" si="28"/>
        <v>3.4312740053662409</v>
      </c>
      <c r="T13" s="304">
        <f t="shared" si="28"/>
        <v>4.4107728458553757</v>
      </c>
      <c r="U13" s="306"/>
      <c r="V13" s="304">
        <f t="shared" ref="V13:X13" si="29">SUM(V25,V37,V55,V67,V79,V97)</f>
        <v>5.1539510432937092</v>
      </c>
      <c r="W13" s="304">
        <f t="shared" si="29"/>
        <v>6.3371041918101847</v>
      </c>
      <c r="X13" s="304">
        <f t="shared" si="29"/>
        <v>7.6274358039377201</v>
      </c>
      <c r="Y13" s="306"/>
      <c r="Z13" s="304">
        <f t="shared" ref="Z13:AB13" si="30">SUM(Z25,Z37,Z55,Z67,Z79,Z97)</f>
        <v>30.76326132457794</v>
      </c>
      <c r="AA13" s="304">
        <f t="shared" si="30"/>
        <v>32.219112667658486</v>
      </c>
      <c r="AB13" s="304">
        <f t="shared" si="30"/>
        <v>32.626600387386283</v>
      </c>
      <c r="AC13" s="306"/>
      <c r="AD13" s="304">
        <f t="shared" ref="AD13:AF13" si="31">SUM(AD25,AD37,AD55,AD67,AD79,AD97)</f>
        <v>23.787789840938494</v>
      </c>
      <c r="AE13" s="304">
        <f t="shared" si="31"/>
        <v>22.473917249630034</v>
      </c>
      <c r="AF13" s="304">
        <f t="shared" si="31"/>
        <v>20.038542597416065</v>
      </c>
      <c r="AG13" s="306"/>
      <c r="AH13" s="304">
        <f t="shared" ref="AH13:AJ13" si="32">SUM(AH25,AH37,AH55,AH67,AH79,AH97)</f>
        <v>14.635903587761433</v>
      </c>
      <c r="AI13" s="304">
        <f t="shared" si="32"/>
        <v>14.338983047942065</v>
      </c>
      <c r="AJ13" s="304">
        <f t="shared" si="32"/>
        <v>12.433854074518402</v>
      </c>
      <c r="AK13" s="306"/>
      <c r="AL13" s="304">
        <f t="shared" ref="AL13:AN13" si="33">SUM(AL25,AL37,AL55,AL67,AL79,AL97)</f>
        <v>6.6383710646092853</v>
      </c>
      <c r="AM13" s="304">
        <f t="shared" si="33"/>
        <v>4.4707724042546051</v>
      </c>
      <c r="AN13" s="304">
        <f t="shared" si="33"/>
        <v>1.8183927171916563</v>
      </c>
    </row>
    <row r="14" spans="1:40" x14ac:dyDescent="0.2">
      <c r="A14" s="13" t="str">
        <f>name!E9</f>
        <v>Caring, leisure and other service occupations</v>
      </c>
      <c r="B14" s="304">
        <f t="shared" si="0"/>
        <v>85.990510872338163</v>
      </c>
      <c r="C14" s="304">
        <f t="shared" si="0"/>
        <v>93.669765010250245</v>
      </c>
      <c r="D14" s="304">
        <f t="shared" si="0"/>
        <v>103.085319378062</v>
      </c>
      <c r="E14" s="304"/>
      <c r="F14" s="304">
        <f t="shared" si="1"/>
        <v>8.9363983690922438E-2</v>
      </c>
      <c r="G14" s="304">
        <f t="shared" si="1"/>
        <v>0.12921033520406106</v>
      </c>
      <c r="H14" s="304">
        <f t="shared" si="1"/>
        <v>0.21291369437625157</v>
      </c>
      <c r="I14" s="304"/>
      <c r="J14" s="304">
        <f t="shared" si="2"/>
        <v>3.1312646575520349</v>
      </c>
      <c r="K14" s="304">
        <f t="shared" si="2"/>
        <v>4.4519013662230265</v>
      </c>
      <c r="L14" s="304">
        <f t="shared" si="2"/>
        <v>7.5315441795911902</v>
      </c>
      <c r="M14" s="304"/>
      <c r="N14" s="304">
        <f t="shared" si="3"/>
        <v>10.05647650644686</v>
      </c>
      <c r="O14" s="304">
        <f t="shared" si="3"/>
        <v>12.411935733214698</v>
      </c>
      <c r="P14" s="304">
        <f t="shared" si="3"/>
        <v>15.463103856543825</v>
      </c>
      <c r="Q14" s="306"/>
      <c r="R14" s="304">
        <f>SUM(R26,R38,R56,R68,R80,R98)</f>
        <v>7.8336867648896549</v>
      </c>
      <c r="S14" s="304">
        <f t="shared" ref="S14:T14" si="34">SUM(S26,S38,S56,S68,S80,S98)</f>
        <v>8.7207049789841786</v>
      </c>
      <c r="T14" s="304">
        <f t="shared" si="34"/>
        <v>9.7238086853871764</v>
      </c>
      <c r="U14" s="306"/>
      <c r="V14" s="304">
        <f t="shared" ref="V14:X14" si="35">SUM(V26,V38,V56,V68,V80,V98)</f>
        <v>5.6341674374721267</v>
      </c>
      <c r="W14" s="304">
        <f t="shared" si="35"/>
        <v>6.5736726018940494</v>
      </c>
      <c r="X14" s="304">
        <f t="shared" si="35"/>
        <v>7.9517460713330221</v>
      </c>
      <c r="Y14" s="306"/>
      <c r="Z14" s="304">
        <f t="shared" ref="Z14:AB14" si="36">SUM(Z26,Z38,Z56,Z68,Z80,Z98)</f>
        <v>30.555229875884933</v>
      </c>
      <c r="AA14" s="304">
        <f t="shared" si="36"/>
        <v>34.546156741530453</v>
      </c>
      <c r="AB14" s="304">
        <f t="shared" si="36"/>
        <v>40.204145569376649</v>
      </c>
      <c r="AC14" s="306"/>
      <c r="AD14" s="304">
        <f t="shared" ref="AD14:AF14" si="37">SUM(AD26,AD38,AD56,AD68,AD80,AD98)</f>
        <v>21.01504639855704</v>
      </c>
      <c r="AE14" s="304">
        <f t="shared" si="37"/>
        <v>19.920974310752122</v>
      </c>
      <c r="AF14" s="304">
        <f t="shared" si="37"/>
        <v>15.179587995780031</v>
      </c>
      <c r="AG14" s="306"/>
      <c r="AH14" s="304">
        <f t="shared" ref="AH14:AJ14" si="38">SUM(AH26,AH38,AH56,AH68,AH80,AH98)</f>
        <v>6.322095280303567</v>
      </c>
      <c r="AI14" s="304">
        <f t="shared" si="38"/>
        <v>5.7833923073069018</v>
      </c>
      <c r="AJ14" s="304">
        <f t="shared" si="38"/>
        <v>5.7863690081709223</v>
      </c>
      <c r="AK14" s="306"/>
      <c r="AL14" s="304">
        <f t="shared" ref="AL14:AN14" si="39">SUM(AL26,AL38,AL56,AL68,AL80,AL98)</f>
        <v>1.3531799675410268</v>
      </c>
      <c r="AM14" s="304">
        <f t="shared" si="39"/>
        <v>1.131816635140757</v>
      </c>
      <c r="AN14" s="304">
        <f t="shared" si="39"/>
        <v>1.0321003175029388</v>
      </c>
    </row>
    <row r="15" spans="1:40" x14ac:dyDescent="0.2">
      <c r="A15" s="13" t="str">
        <f>name!E10</f>
        <v>Sales and customer service occupations</v>
      </c>
      <c r="B15" s="304">
        <f t="shared" si="0"/>
        <v>76.46441986522926</v>
      </c>
      <c r="C15" s="304">
        <f t="shared" si="0"/>
        <v>76.726592423409883</v>
      </c>
      <c r="D15" s="304">
        <f t="shared" si="0"/>
        <v>76.413983496629555</v>
      </c>
      <c r="E15" s="304"/>
      <c r="F15" s="304">
        <f t="shared" si="1"/>
        <v>0.17393784976220772</v>
      </c>
      <c r="G15" s="304">
        <f t="shared" si="1"/>
        <v>0.25697121834237557</v>
      </c>
      <c r="H15" s="304">
        <f t="shared" si="1"/>
        <v>0.40024698417010762</v>
      </c>
      <c r="I15" s="304"/>
      <c r="J15" s="304">
        <f t="shared" si="2"/>
        <v>2.6023582600528949</v>
      </c>
      <c r="K15" s="304">
        <f t="shared" si="2"/>
        <v>3.7312595328494931</v>
      </c>
      <c r="L15" s="304">
        <f t="shared" si="2"/>
        <v>6.3664578921721846</v>
      </c>
      <c r="M15" s="304"/>
      <c r="N15" s="304">
        <f t="shared" si="3"/>
        <v>9.9993148492263355</v>
      </c>
      <c r="O15" s="304">
        <f t="shared" si="3"/>
        <v>12.137424558835594</v>
      </c>
      <c r="P15" s="304">
        <f t="shared" si="3"/>
        <v>15.635085693532629</v>
      </c>
      <c r="Q15" s="306"/>
      <c r="R15" s="304">
        <f t="shared" ref="R15:T15" si="40">SUM(R27,R39,R57,R69,R81,R99)</f>
        <v>3.5294153411941154</v>
      </c>
      <c r="S15" s="304">
        <f t="shared" si="40"/>
        <v>4.1213848159114912</v>
      </c>
      <c r="T15" s="304">
        <f t="shared" si="40"/>
        <v>5.2311298359697229</v>
      </c>
      <c r="U15" s="306"/>
      <c r="V15" s="304">
        <f t="shared" ref="V15:X15" si="41">SUM(V27,V39,V57,V69,V81,V99)</f>
        <v>2.8699487021597814</v>
      </c>
      <c r="W15" s="304">
        <f t="shared" si="41"/>
        <v>3.292352865244546</v>
      </c>
      <c r="X15" s="304">
        <f t="shared" si="41"/>
        <v>3.8768718248797813</v>
      </c>
      <c r="Y15" s="306"/>
      <c r="Z15" s="304">
        <f t="shared" ref="Z15:AB15" si="42">SUM(Z27,Z39,Z57,Z69,Z81,Z99)</f>
        <v>21.169911436107107</v>
      </c>
      <c r="AA15" s="304">
        <f t="shared" si="42"/>
        <v>21.977479357195918</v>
      </c>
      <c r="AB15" s="304">
        <f t="shared" si="42"/>
        <v>24.235262204638211</v>
      </c>
      <c r="AC15" s="306"/>
      <c r="AD15" s="304">
        <f t="shared" ref="AD15:AF15" si="43">SUM(AD27,AD39,AD57,AD69,AD81,AD99)</f>
        <v>19.077194023239695</v>
      </c>
      <c r="AE15" s="304">
        <f t="shared" si="43"/>
        <v>17.357664952621437</v>
      </c>
      <c r="AF15" s="304">
        <f t="shared" si="43"/>
        <v>13.828388620340951</v>
      </c>
      <c r="AG15" s="306"/>
      <c r="AH15" s="304">
        <f t="shared" ref="AH15:AJ15" si="44">SUM(AH27,AH39,AH57,AH69,AH81,AH99)</f>
        <v>13.258806644019213</v>
      </c>
      <c r="AI15" s="304">
        <f t="shared" si="44"/>
        <v>11.250499457775557</v>
      </c>
      <c r="AJ15" s="304">
        <f t="shared" si="44"/>
        <v>4.8164763843740515</v>
      </c>
      <c r="AK15" s="306"/>
      <c r="AL15" s="304">
        <f t="shared" ref="AL15:AN15" si="45">SUM(AL27,AL39,AL57,AL69,AL81,AL99)</f>
        <v>3.7835327594679193</v>
      </c>
      <c r="AM15" s="304">
        <f t="shared" si="45"/>
        <v>2.6015556646334863</v>
      </c>
      <c r="AN15" s="304">
        <f t="shared" si="45"/>
        <v>2.0240640565519152</v>
      </c>
    </row>
    <row r="16" spans="1:40" x14ac:dyDescent="0.2">
      <c r="A16" s="13" t="str">
        <f>name!E11</f>
        <v>Process, plant and machine operatives</v>
      </c>
      <c r="B16" s="304">
        <f t="shared" si="0"/>
        <v>44.770211547741766</v>
      </c>
      <c r="C16" s="304">
        <f t="shared" si="0"/>
        <v>50.349245233128229</v>
      </c>
      <c r="D16" s="304">
        <f t="shared" si="0"/>
        <v>50.832266195473032</v>
      </c>
      <c r="E16" s="304"/>
      <c r="F16" s="304">
        <f t="shared" si="1"/>
        <v>9.5011069405572635E-2</v>
      </c>
      <c r="G16" s="304">
        <f t="shared" si="1"/>
        <v>0.17584233790018383</v>
      </c>
      <c r="H16" s="304">
        <f t="shared" si="1"/>
        <v>0.33864649793065887</v>
      </c>
      <c r="I16" s="304"/>
      <c r="J16" s="304">
        <f t="shared" si="2"/>
        <v>0.80170418146435074</v>
      </c>
      <c r="K16" s="304">
        <f t="shared" si="2"/>
        <v>1.3557032196135199</v>
      </c>
      <c r="L16" s="304">
        <f t="shared" si="2"/>
        <v>2.3701605805677333</v>
      </c>
      <c r="M16" s="304"/>
      <c r="N16" s="304">
        <f t="shared" si="3"/>
        <v>2.0006497894303852</v>
      </c>
      <c r="O16" s="304">
        <f t="shared" si="3"/>
        <v>2.9334618642428198</v>
      </c>
      <c r="P16" s="304">
        <f t="shared" si="3"/>
        <v>4.479876154578295</v>
      </c>
      <c r="Q16" s="306"/>
      <c r="R16" s="304">
        <f t="shared" ref="R16:T16" si="46">SUM(R28,R40,R58,R70,R82,R100)</f>
        <v>0.92305476635508399</v>
      </c>
      <c r="S16" s="304">
        <f t="shared" si="46"/>
        <v>1.3696885893730117</v>
      </c>
      <c r="T16" s="304">
        <f t="shared" si="46"/>
        <v>2.0250884822166548</v>
      </c>
      <c r="U16" s="306"/>
      <c r="V16" s="304">
        <f t="shared" ref="V16:X16" si="47">SUM(V28,V40,V58,V70,V82,V100)</f>
        <v>1.5921274639468876</v>
      </c>
      <c r="W16" s="304">
        <f t="shared" si="47"/>
        <v>2.3192847714396323</v>
      </c>
      <c r="X16" s="304">
        <f t="shared" si="47"/>
        <v>3.0492480047239026</v>
      </c>
      <c r="Y16" s="306"/>
      <c r="Z16" s="304">
        <f t="shared" ref="Z16:AB16" si="48">SUM(Z28,Z40,Z58,Z70,Z82,Z100)</f>
        <v>10.5404724474592</v>
      </c>
      <c r="AA16" s="304">
        <f t="shared" si="48"/>
        <v>13.353969999314462</v>
      </c>
      <c r="AB16" s="304">
        <f t="shared" si="48"/>
        <v>15.642748022701564</v>
      </c>
      <c r="AC16" s="306"/>
      <c r="AD16" s="304">
        <f t="shared" ref="AD16:AF16" si="49">SUM(AD28,AD40,AD58,AD70,AD82,AD100)</f>
        <v>13.434765040035083</v>
      </c>
      <c r="AE16" s="304">
        <f t="shared" si="49"/>
        <v>14.869446696266646</v>
      </c>
      <c r="AF16" s="304">
        <f t="shared" si="49"/>
        <v>14.09706784560383</v>
      </c>
      <c r="AG16" s="306"/>
      <c r="AH16" s="304">
        <f t="shared" ref="AH16:AJ16" si="50">SUM(AH28,AH40,AH58,AH70,AH82,AH100)</f>
        <v>10.891276065252898</v>
      </c>
      <c r="AI16" s="304">
        <f t="shared" si="50"/>
        <v>10.955603466554983</v>
      </c>
      <c r="AJ16" s="304">
        <f t="shared" si="50"/>
        <v>6.9150550581836399</v>
      </c>
      <c r="AK16" s="306"/>
      <c r="AL16" s="304">
        <f t="shared" ref="AL16:AN16" si="51">SUM(AL28,AL40,AL58,AL70,AL82,AL100)</f>
        <v>4.4911507243923099</v>
      </c>
      <c r="AM16" s="304">
        <f t="shared" si="51"/>
        <v>3.0162442884229703</v>
      </c>
      <c r="AN16" s="304">
        <f t="shared" si="51"/>
        <v>1.9143755489667647</v>
      </c>
    </row>
    <row r="17" spans="1:40" x14ac:dyDescent="0.2">
      <c r="A17" s="13" t="str">
        <f>name!E12</f>
        <v>Elementary occupations</v>
      </c>
      <c r="B17" s="304">
        <f t="shared" si="0"/>
        <v>89.481487239950042</v>
      </c>
      <c r="C17" s="304">
        <f t="shared" si="0"/>
        <v>92.369972144689925</v>
      </c>
      <c r="D17" s="304">
        <f t="shared" si="0"/>
        <v>89.952687445506228</v>
      </c>
      <c r="E17" s="304"/>
      <c r="F17" s="304">
        <f t="shared" si="1"/>
        <v>5.2287797967740052E-2</v>
      </c>
      <c r="G17" s="304">
        <f t="shared" si="1"/>
        <v>8.4795176972409944E-2</v>
      </c>
      <c r="H17" s="304">
        <f t="shared" si="1"/>
        <v>0.12436002865728751</v>
      </c>
      <c r="I17" s="304"/>
      <c r="J17" s="304">
        <f t="shared" si="2"/>
        <v>2.1271352910263919</v>
      </c>
      <c r="K17" s="304">
        <f t="shared" si="2"/>
        <v>3.4742679557823739</v>
      </c>
      <c r="L17" s="304">
        <f t="shared" si="2"/>
        <v>6.1889205203228359</v>
      </c>
      <c r="M17" s="304"/>
      <c r="N17" s="304">
        <f t="shared" si="3"/>
        <v>6.9595724646464969</v>
      </c>
      <c r="O17" s="304">
        <f t="shared" si="3"/>
        <v>9.0975360899439952</v>
      </c>
      <c r="P17" s="304">
        <f t="shared" si="3"/>
        <v>11.779344573908366</v>
      </c>
      <c r="Q17" s="306"/>
      <c r="R17" s="304">
        <f t="shared" ref="R17:T17" si="52">SUM(R29,R41,R59,R71,R83,R101)</f>
        <v>3.3866455569157266</v>
      </c>
      <c r="S17" s="304">
        <f t="shared" si="52"/>
        <v>4.3400193754800123</v>
      </c>
      <c r="T17" s="304">
        <f t="shared" si="52"/>
        <v>5.7170402040116377</v>
      </c>
      <c r="U17" s="306"/>
      <c r="V17" s="304">
        <f t="shared" ref="V17:X17" si="53">SUM(V29,V41,V59,V71,V83,V101)</f>
        <v>3.2766572750170226</v>
      </c>
      <c r="W17" s="304">
        <f t="shared" si="53"/>
        <v>4.0883388467864306</v>
      </c>
      <c r="X17" s="304">
        <f t="shared" si="53"/>
        <v>5.3027066383464092</v>
      </c>
      <c r="Y17" s="306"/>
      <c r="Z17" s="304">
        <f t="shared" ref="Z17:AB17" si="54">SUM(Z29,Z41,Z59,Z71,Z83,Z101)</f>
        <v>17.734343804412521</v>
      </c>
      <c r="AA17" s="304">
        <f t="shared" si="54"/>
        <v>18.526081562007825</v>
      </c>
      <c r="AB17" s="304">
        <f t="shared" si="54"/>
        <v>18.715687260972622</v>
      </c>
      <c r="AC17" s="306"/>
      <c r="AD17" s="304">
        <f t="shared" ref="AD17:AF17" si="55">SUM(AD29,AD41,AD59,AD71,AD83,AD101)</f>
        <v>25.267953543738134</v>
      </c>
      <c r="AE17" s="304">
        <f t="shared" si="55"/>
        <v>24.73926915695418</v>
      </c>
      <c r="AF17" s="304">
        <f t="shared" si="55"/>
        <v>20.455249205329586</v>
      </c>
      <c r="AG17" s="306"/>
      <c r="AH17" s="304">
        <f t="shared" ref="AH17:AJ17" si="56">SUM(AH29,AH41,AH59,AH71,AH83,AH101)</f>
        <v>23.233365325415299</v>
      </c>
      <c r="AI17" s="304">
        <f t="shared" si="56"/>
        <v>22.449388096184308</v>
      </c>
      <c r="AJ17" s="304">
        <f t="shared" si="56"/>
        <v>16.217671503633838</v>
      </c>
      <c r="AK17" s="306"/>
      <c r="AL17" s="304">
        <f t="shared" ref="AL17:AN17" si="57">SUM(AL29,AL41,AL59,AL71,AL83,AL101)</f>
        <v>7.4435261808107089</v>
      </c>
      <c r="AM17" s="304">
        <f t="shared" si="57"/>
        <v>5.570275884578388</v>
      </c>
      <c r="AN17" s="304">
        <f t="shared" si="57"/>
        <v>5.4517075103236596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34.452000000000048</v>
      </c>
      <c r="C20" s="305">
        <f>SUM(C21:C29)</f>
        <v>34.720000000000013</v>
      </c>
      <c r="D20" s="305">
        <f>SUM(D21:D29)</f>
        <v>35.21899999999998</v>
      </c>
      <c r="E20" s="304"/>
      <c r="F20" s="305">
        <f>SUM(F21:F29)</f>
        <v>0.34485237199277025</v>
      </c>
      <c r="G20" s="305">
        <f>SUM(G21:G29)</f>
        <v>0.45819404588120599</v>
      </c>
      <c r="H20" s="305">
        <f>SUM(H21:H29)</f>
        <v>0.67518922099025991</v>
      </c>
      <c r="I20" s="304"/>
      <c r="J20" s="305">
        <f>SUM(J21:J29)</f>
        <v>1.89828439629912</v>
      </c>
      <c r="K20" s="305">
        <f>SUM(K21:K29)</f>
        <v>2.4658555338310149</v>
      </c>
      <c r="L20" s="305">
        <f>SUM(L21:L29)</f>
        <v>3.5383342728338301</v>
      </c>
      <c r="M20" s="304"/>
      <c r="N20" s="305">
        <f>SUM(N21:N29)</f>
        <v>5.2840148529966919</v>
      </c>
      <c r="O20" s="305">
        <f>SUM(O21:O29)</f>
        <v>5.9169450151717156</v>
      </c>
      <c r="P20" s="305">
        <f>SUM(P21:P29)</f>
        <v>6.8842634486437255</v>
      </c>
      <c r="Q20" s="306"/>
      <c r="R20" s="305">
        <f>SUM(R21:R29)</f>
        <v>1.5046294303411876</v>
      </c>
      <c r="S20" s="305">
        <f>SUM(S21:S29)</f>
        <v>1.724564995377124</v>
      </c>
      <c r="T20" s="305">
        <f>SUM(T21:T29)</f>
        <v>2.0595055059812606</v>
      </c>
      <c r="U20" s="306"/>
      <c r="V20" s="305">
        <f>SUM(V21:V29)</f>
        <v>3.0105049452742949</v>
      </c>
      <c r="W20" s="305">
        <f>SUM(W21:W29)</f>
        <v>3.3651511174761728</v>
      </c>
      <c r="X20" s="305">
        <f>SUM(X21:X29)</f>
        <v>3.8805883294520678</v>
      </c>
      <c r="Y20" s="306"/>
      <c r="Z20" s="305">
        <f>SUM(Z21:Z29)</f>
        <v>7.3522407620570629</v>
      </c>
      <c r="AA20" s="305">
        <f>SUM(AA21:AA29)</f>
        <v>7.4697362179592526</v>
      </c>
      <c r="AB20" s="305">
        <f>SUM(AB21:AB29)</f>
        <v>7.6538289953264114</v>
      </c>
      <c r="AC20" s="306"/>
      <c r="AD20" s="305">
        <f>SUM(AD21:AD29)</f>
        <v>6.9356006665781473</v>
      </c>
      <c r="AE20" s="305">
        <f>SUM(AE21:AE29)</f>
        <v>6.3364115897389555</v>
      </c>
      <c r="AF20" s="305">
        <f>SUM(AF21:AF29)</f>
        <v>5.3124024372583527</v>
      </c>
      <c r="AG20" s="306"/>
      <c r="AH20" s="305">
        <f>SUM(AH21:AH29)</f>
        <v>4.7518518597161075</v>
      </c>
      <c r="AI20" s="305">
        <f>SUM(AI21:AI29)</f>
        <v>4.1017389677250415</v>
      </c>
      <c r="AJ20" s="305">
        <f>SUM(AJ21:AJ29)</f>
        <v>3.3221100626913951</v>
      </c>
      <c r="AK20" s="306"/>
      <c r="AL20" s="305">
        <f>SUM(AL21:AL29)</f>
        <v>3.3700207147446646</v>
      </c>
      <c r="AM20" s="305">
        <f>SUM(AM21:AM29)</f>
        <v>2.8814025168395303</v>
      </c>
      <c r="AN20" s="305">
        <f>SUM(AN21:AN29)</f>
        <v>1.8927777268226784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2.6250621815613107</v>
      </c>
      <c r="C21" s="304">
        <f t="shared" ref="C21:D21" si="59">SUM(G21,K21,O21,S21,W21,AA21,AE21,AI21,AM21)</f>
        <v>2.8354736351211498</v>
      </c>
      <c r="D21" s="304">
        <f t="shared" si="59"/>
        <v>3.0955286307357741</v>
      </c>
      <c r="E21" s="304"/>
      <c r="F21" s="304">
        <v>8.1010451892931407E-2</v>
      </c>
      <c r="G21" s="304">
        <v>0.11418849143210731</v>
      </c>
      <c r="H21" s="304">
        <v>0.16008848505166537</v>
      </c>
      <c r="I21" s="304"/>
      <c r="J21" s="304">
        <v>0.34640148151655775</v>
      </c>
      <c r="K21" s="304">
        <v>0.43209743355850844</v>
      </c>
      <c r="L21" s="304">
        <v>0.57588199134160256</v>
      </c>
      <c r="M21" s="304"/>
      <c r="N21" s="304">
        <v>0.50405396692276416</v>
      </c>
      <c r="O21" s="304">
        <v>0.54130248482705801</v>
      </c>
      <c r="P21" s="304">
        <v>0.60654215591224969</v>
      </c>
      <c r="Q21" s="306"/>
      <c r="R21" s="304">
        <v>0.15523437550620173</v>
      </c>
      <c r="S21" s="304">
        <v>0.18250973514349053</v>
      </c>
      <c r="T21" s="304">
        <v>0.20226301098232366</v>
      </c>
      <c r="U21" s="306"/>
      <c r="V21" s="304">
        <v>0.16768273032421688</v>
      </c>
      <c r="W21" s="304">
        <v>0.16294426629344527</v>
      </c>
      <c r="X21" s="304">
        <v>0.15931864447622091</v>
      </c>
      <c r="Y21" s="306"/>
      <c r="Z21" s="304">
        <v>0.58329617282997581</v>
      </c>
      <c r="AA21" s="304">
        <v>0.69006272546472081</v>
      </c>
      <c r="AB21" s="304">
        <v>0.86270384510192177</v>
      </c>
      <c r="AC21" s="306"/>
      <c r="AD21" s="304">
        <v>0.38109719198738512</v>
      </c>
      <c r="AE21" s="304">
        <v>0.3582364550590289</v>
      </c>
      <c r="AF21" s="304">
        <v>0.25365553134160307</v>
      </c>
      <c r="AG21" s="306"/>
      <c r="AH21" s="304">
        <v>0.2711675969822504</v>
      </c>
      <c r="AI21" s="304">
        <v>0.24163119277972958</v>
      </c>
      <c r="AJ21" s="304">
        <v>0.15889673737044291</v>
      </c>
      <c r="AK21" s="306"/>
      <c r="AL21" s="304">
        <v>0.13511821359902706</v>
      </c>
      <c r="AM21" s="304">
        <v>0.112500850563061</v>
      </c>
      <c r="AN21" s="304">
        <v>0.11617822915774449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3.6530901805850187</v>
      </c>
      <c r="C22" s="304">
        <f t="shared" ref="C22:C29" si="61">SUM(G22,K22,O22,S22,W22,AA22,AE22,AI22,AM22)</f>
        <v>3.8475469427604558</v>
      </c>
      <c r="D22" s="304">
        <f t="shared" ref="D22:D29" si="62">SUM(H22,L22,P22,T22,X22,AB22,AF22,AJ22,AN22)</f>
        <v>4.1530862336698613</v>
      </c>
      <c r="E22" s="304"/>
      <c r="F22" s="304">
        <v>0.12922893313216594</v>
      </c>
      <c r="G22" s="304">
        <v>0.1741873386088901</v>
      </c>
      <c r="H22" s="304">
        <v>0.25820208764279123</v>
      </c>
      <c r="I22" s="304"/>
      <c r="J22" s="304">
        <v>0.69480397278883321</v>
      </c>
      <c r="K22" s="304">
        <v>0.90069688622850796</v>
      </c>
      <c r="L22" s="304">
        <v>1.2670049369865224</v>
      </c>
      <c r="M22" s="304"/>
      <c r="N22" s="304">
        <v>1.0816059380573206</v>
      </c>
      <c r="O22" s="304">
        <v>1.077224900076271</v>
      </c>
      <c r="P22" s="304">
        <v>1.0094393119250902</v>
      </c>
      <c r="Q22" s="306"/>
      <c r="R22" s="304">
        <v>0.13563465631069607</v>
      </c>
      <c r="S22" s="304">
        <v>0.14396784690821701</v>
      </c>
      <c r="T22" s="304">
        <v>0.13971575500164654</v>
      </c>
      <c r="U22" s="306"/>
      <c r="V22" s="304">
        <v>0.41276890083280804</v>
      </c>
      <c r="W22" s="304">
        <v>0.42228266727809993</v>
      </c>
      <c r="X22" s="304">
        <v>0.43197723838860802</v>
      </c>
      <c r="Y22" s="306"/>
      <c r="Z22" s="304">
        <v>0.43055660396991702</v>
      </c>
      <c r="AA22" s="304">
        <v>0.38033120801777914</v>
      </c>
      <c r="AB22" s="304">
        <v>0.3129643277194078</v>
      </c>
      <c r="AC22" s="306"/>
      <c r="AD22" s="304">
        <v>0.37821108062081832</v>
      </c>
      <c r="AE22" s="304">
        <v>0.35718053421747631</v>
      </c>
      <c r="AF22" s="304">
        <v>0.35364065687819551</v>
      </c>
      <c r="AG22" s="306"/>
      <c r="AH22" s="304">
        <v>0.28268232646019603</v>
      </c>
      <c r="AI22" s="304">
        <v>0.28529111766756293</v>
      </c>
      <c r="AJ22" s="304">
        <v>0.26610412308439413</v>
      </c>
      <c r="AK22" s="306"/>
      <c r="AL22" s="304">
        <v>0.10759776841226319</v>
      </c>
      <c r="AM22" s="304">
        <v>0.10638444375765224</v>
      </c>
      <c r="AN22" s="304">
        <v>0.11403779604320527</v>
      </c>
    </row>
    <row r="23" spans="1:40" x14ac:dyDescent="0.2">
      <c r="A23" s="13" t="str">
        <f t="shared" si="58"/>
        <v>Associate professional occupations</v>
      </c>
      <c r="B23" s="304">
        <f t="shared" si="60"/>
        <v>2.6474745052549618</v>
      </c>
      <c r="C23" s="304">
        <f t="shared" si="61"/>
        <v>2.3734477368620843</v>
      </c>
      <c r="D23" s="304">
        <f t="shared" si="62"/>
        <v>2.446493583405438</v>
      </c>
      <c r="E23" s="304"/>
      <c r="F23" s="304">
        <v>6.1684096563189357E-2</v>
      </c>
      <c r="G23" s="304">
        <v>6.9018008307777157E-2</v>
      </c>
      <c r="H23" s="304">
        <v>9.587820922876604E-2</v>
      </c>
      <c r="I23" s="304"/>
      <c r="J23" s="304">
        <v>0.25749976401276903</v>
      </c>
      <c r="K23" s="304">
        <v>0.28993342770099356</v>
      </c>
      <c r="L23" s="304">
        <v>0.39202566165008812</v>
      </c>
      <c r="M23" s="304"/>
      <c r="N23" s="304">
        <v>0.59956781274940607</v>
      </c>
      <c r="O23" s="304">
        <v>0.54388206468299716</v>
      </c>
      <c r="P23" s="304">
        <v>0.53602479131068614</v>
      </c>
      <c r="Q23" s="306"/>
      <c r="R23" s="304">
        <v>8.8054693725791652E-2</v>
      </c>
      <c r="S23" s="304">
        <v>8.3612553840944071E-2</v>
      </c>
      <c r="T23" s="304">
        <v>9.0374912569565993E-2</v>
      </c>
      <c r="U23" s="306"/>
      <c r="V23" s="304">
        <v>0.32094803032638985</v>
      </c>
      <c r="W23" s="304">
        <v>0.32190233518346689</v>
      </c>
      <c r="X23" s="304">
        <v>0.36842104809279602</v>
      </c>
      <c r="Y23" s="306"/>
      <c r="Z23" s="304">
        <v>0.63325687149282706</v>
      </c>
      <c r="AA23" s="304">
        <v>0.51323768598047059</v>
      </c>
      <c r="AB23" s="304">
        <v>0.45883715979657258</v>
      </c>
      <c r="AC23" s="306"/>
      <c r="AD23" s="304">
        <v>0.3018231139537455</v>
      </c>
      <c r="AE23" s="304">
        <v>0.20398685313941542</v>
      </c>
      <c r="AF23" s="304">
        <v>0.13692816560183949</v>
      </c>
      <c r="AG23" s="306"/>
      <c r="AH23" s="304">
        <v>0.26348041766193908</v>
      </c>
      <c r="AI23" s="304">
        <v>0.2273677981456487</v>
      </c>
      <c r="AJ23" s="304">
        <v>0.22465003336983208</v>
      </c>
      <c r="AK23" s="306"/>
      <c r="AL23" s="304">
        <v>0.12115970476890425</v>
      </c>
      <c r="AM23" s="304">
        <v>0.12050700988037072</v>
      </c>
      <c r="AN23" s="304">
        <v>0.14335360178529136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2.706001844134045</v>
      </c>
      <c r="C24" s="304">
        <f t="shared" si="61"/>
        <v>2.4399512765513718</v>
      </c>
      <c r="D24" s="304">
        <f t="shared" si="62"/>
        <v>2.0914828496789366</v>
      </c>
      <c r="E24" s="304"/>
      <c r="F24" s="304">
        <v>9.1086054239765506E-3</v>
      </c>
      <c r="G24" s="304">
        <v>9.8002089018256362E-3</v>
      </c>
      <c r="H24" s="304">
        <v>2.1899010035565502E-2</v>
      </c>
      <c r="I24" s="304"/>
      <c r="J24" s="304">
        <v>0.1241415596814065</v>
      </c>
      <c r="K24" s="304">
        <v>0.14805029046554177</v>
      </c>
      <c r="L24" s="304">
        <v>0.22438706195961963</v>
      </c>
      <c r="M24" s="304"/>
      <c r="N24" s="304">
        <v>0.45436875061444909</v>
      </c>
      <c r="O24" s="304">
        <v>0.45189651959178623</v>
      </c>
      <c r="P24" s="304">
        <v>0.4584069367211776</v>
      </c>
      <c r="Q24" s="306"/>
      <c r="R24" s="304">
        <v>7.7556435887976005E-2</v>
      </c>
      <c r="S24" s="304">
        <v>7.6849663763019355E-2</v>
      </c>
      <c r="T24" s="304">
        <v>6.0837897411289768E-2</v>
      </c>
      <c r="U24" s="306"/>
      <c r="V24" s="304">
        <v>0.27526178812071567</v>
      </c>
      <c r="W24" s="304">
        <v>0.27587806381448432</v>
      </c>
      <c r="X24" s="304">
        <v>0.27192930694169576</v>
      </c>
      <c r="Y24" s="306"/>
      <c r="Z24" s="304">
        <v>0.6182711155420848</v>
      </c>
      <c r="AA24" s="304">
        <v>0.53039863902045314</v>
      </c>
      <c r="AB24" s="304">
        <v>0.44563269189627236</v>
      </c>
      <c r="AC24" s="306"/>
      <c r="AD24" s="304">
        <v>0.71279805947804575</v>
      </c>
      <c r="AE24" s="304">
        <v>0.576855418077168</v>
      </c>
      <c r="AF24" s="304">
        <v>0.36301364676386366</v>
      </c>
      <c r="AG24" s="306"/>
      <c r="AH24" s="304">
        <v>0.26687405344525628</v>
      </c>
      <c r="AI24" s="304">
        <v>0.21704745377930684</v>
      </c>
      <c r="AJ24" s="304">
        <v>0.16349808527806581</v>
      </c>
      <c r="AK24" s="306"/>
      <c r="AL24" s="304">
        <v>0.16762147594013463</v>
      </c>
      <c r="AM24" s="304">
        <v>0.15317501913778597</v>
      </c>
      <c r="AN24" s="304">
        <v>8.1878212671386952E-2</v>
      </c>
    </row>
    <row r="25" spans="1:40" x14ac:dyDescent="0.2">
      <c r="A25" s="13" t="str">
        <f t="shared" si="58"/>
        <v>Skilled trades occupations</v>
      </c>
      <c r="B25" s="304">
        <f t="shared" si="60"/>
        <v>11.112243746297256</v>
      </c>
      <c r="C25" s="304">
        <f t="shared" si="61"/>
        <v>10.626508753653262</v>
      </c>
      <c r="D25" s="304">
        <f t="shared" si="62"/>
        <v>10.397139120925479</v>
      </c>
      <c r="E25" s="304"/>
      <c r="F25" s="304">
        <v>4.795155578597065E-2</v>
      </c>
      <c r="G25" s="304">
        <v>6.608383723862718E-2</v>
      </c>
      <c r="H25" s="304">
        <v>0.11083760862580047</v>
      </c>
      <c r="I25" s="304"/>
      <c r="J25" s="304">
        <v>0.19402914174458696</v>
      </c>
      <c r="K25" s="304">
        <v>0.26890553247072052</v>
      </c>
      <c r="L25" s="304">
        <v>0.44893729265539101</v>
      </c>
      <c r="M25" s="304"/>
      <c r="N25" s="304">
        <v>1.4012420778089514</v>
      </c>
      <c r="O25" s="304">
        <v>1.68897588493208</v>
      </c>
      <c r="P25" s="304">
        <v>2.3462821876825624</v>
      </c>
      <c r="Q25" s="306"/>
      <c r="R25" s="304">
        <v>0.51192357847380321</v>
      </c>
      <c r="S25" s="304">
        <v>0.60990242577682385</v>
      </c>
      <c r="T25" s="304">
        <v>0.81253001267749236</v>
      </c>
      <c r="U25" s="306"/>
      <c r="V25" s="304">
        <v>1.0033983788863503</v>
      </c>
      <c r="W25" s="304">
        <v>1.1502672498816278</v>
      </c>
      <c r="X25" s="304">
        <v>1.4610374799442065</v>
      </c>
      <c r="Y25" s="306"/>
      <c r="Z25" s="304">
        <v>2.1741450045897035</v>
      </c>
      <c r="AA25" s="304">
        <v>2.0072673583078462</v>
      </c>
      <c r="AB25" s="304">
        <v>1.8675058508976874</v>
      </c>
      <c r="AC25" s="306"/>
      <c r="AD25" s="304">
        <v>2.371452554873954</v>
      </c>
      <c r="AE25" s="304">
        <v>2.1003504231260415</v>
      </c>
      <c r="AF25" s="304">
        <v>1.925845091701617</v>
      </c>
      <c r="AG25" s="306"/>
      <c r="AH25" s="304">
        <v>1.8250483166431051</v>
      </c>
      <c r="AI25" s="304">
        <v>1.5968266496150965</v>
      </c>
      <c r="AJ25" s="304">
        <v>1.202389697895377</v>
      </c>
      <c r="AK25" s="306"/>
      <c r="AL25" s="304">
        <v>1.5830531374908314</v>
      </c>
      <c r="AM25" s="304">
        <v>1.137929392304398</v>
      </c>
      <c r="AN25" s="304">
        <v>0.2217738988453436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1.750289345601769</v>
      </c>
      <c r="C26" s="304">
        <f t="shared" si="61"/>
        <v>1.8334637373401699</v>
      </c>
      <c r="D26" s="304">
        <f t="shared" si="62"/>
        <v>1.7552168244226878</v>
      </c>
      <c r="E26" s="304"/>
      <c r="F26" s="304">
        <v>6.127596364418746E-3</v>
      </c>
      <c r="G26" s="304">
        <v>1.0366357396555729E-2</v>
      </c>
      <c r="H26" s="304">
        <v>7.517980046254754E-3</v>
      </c>
      <c r="I26" s="304"/>
      <c r="J26" s="304">
        <v>3.4720363038129053E-2</v>
      </c>
      <c r="K26" s="304">
        <v>4.4538696775184926E-2</v>
      </c>
      <c r="L26" s="304">
        <v>6.0303073534918449E-2</v>
      </c>
      <c r="M26" s="304"/>
      <c r="N26" s="304">
        <v>0.31593934995826739</v>
      </c>
      <c r="O26" s="304">
        <v>0.35920967210771676</v>
      </c>
      <c r="P26" s="304">
        <v>0.36491676944304147</v>
      </c>
      <c r="Q26" s="306"/>
      <c r="R26" s="304">
        <v>8.3656729335998686E-2</v>
      </c>
      <c r="S26" s="304">
        <v>0.1055382880405112</v>
      </c>
      <c r="T26" s="304">
        <v>0.13156519498155789</v>
      </c>
      <c r="U26" s="306"/>
      <c r="V26" s="304">
        <v>0.33675967590800021</v>
      </c>
      <c r="W26" s="304">
        <v>0.41908031059621031</v>
      </c>
      <c r="X26" s="304">
        <v>0.44769202859544233</v>
      </c>
      <c r="Y26" s="306"/>
      <c r="Z26" s="304">
        <v>0.31352105831928723</v>
      </c>
      <c r="AA26" s="304">
        <v>0.30248215498571124</v>
      </c>
      <c r="AB26" s="304">
        <v>0.24272704345822951</v>
      </c>
      <c r="AC26" s="306"/>
      <c r="AD26" s="304">
        <v>0.33111665471413282</v>
      </c>
      <c r="AE26" s="304">
        <v>0.25758308805310087</v>
      </c>
      <c r="AF26" s="304">
        <v>0.13898054806948432</v>
      </c>
      <c r="AG26" s="306"/>
      <c r="AH26" s="304">
        <v>0.22394981437813033</v>
      </c>
      <c r="AI26" s="304">
        <v>0.22056833486862104</v>
      </c>
      <c r="AJ26" s="304">
        <v>0.22755259462844701</v>
      </c>
      <c r="AK26" s="306"/>
      <c r="AL26" s="304">
        <v>0.10449810358540416</v>
      </c>
      <c r="AM26" s="304">
        <v>0.11409683451655769</v>
      </c>
      <c r="AN26" s="304">
        <v>0.1339615916653121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1.9910583336227901</v>
      </c>
      <c r="C27" s="304">
        <f t="shared" si="61"/>
        <v>2.1008101541408397</v>
      </c>
      <c r="D27" s="304">
        <f t="shared" si="62"/>
        <v>2.238094715835258</v>
      </c>
      <c r="E27" s="304"/>
      <c r="F27" s="304">
        <v>9.1596855286423234E-3</v>
      </c>
      <c r="G27" s="304">
        <v>1.35332088633785E-2</v>
      </c>
      <c r="H27" s="304">
        <v>1.9047725023518515E-2</v>
      </c>
      <c r="I27" s="304"/>
      <c r="J27" s="304">
        <v>6.7180416699215595E-2</v>
      </c>
      <c r="K27" s="304">
        <v>9.6082031933124451E-2</v>
      </c>
      <c r="L27" s="304">
        <v>0.13642553996470624</v>
      </c>
      <c r="M27" s="304"/>
      <c r="N27" s="304">
        <v>0.27226256853074454</v>
      </c>
      <c r="O27" s="304">
        <v>0.31544517403528405</v>
      </c>
      <c r="P27" s="304">
        <v>0.37379464087104175</v>
      </c>
      <c r="Q27" s="306"/>
      <c r="R27" s="304">
        <v>0.21023176010337583</v>
      </c>
      <c r="S27" s="304">
        <v>0.23194114392418794</v>
      </c>
      <c r="T27" s="304">
        <v>0.28498523389603225</v>
      </c>
      <c r="U27" s="306"/>
      <c r="V27" s="304">
        <v>7.8529447151389348E-2</v>
      </c>
      <c r="W27" s="304">
        <v>7.8072767988717734E-2</v>
      </c>
      <c r="X27" s="304">
        <v>7.6541655637070216E-2</v>
      </c>
      <c r="Y27" s="306"/>
      <c r="Z27" s="304">
        <v>0.47157361745287807</v>
      </c>
      <c r="AA27" s="304">
        <v>0.54230497359866536</v>
      </c>
      <c r="AB27" s="304">
        <v>0.61371964635085408</v>
      </c>
      <c r="AC27" s="306"/>
      <c r="AD27" s="304">
        <v>0.39339498816937907</v>
      </c>
      <c r="AE27" s="304">
        <v>0.39149230237528759</v>
      </c>
      <c r="AF27" s="304">
        <v>0.35980712049725871</v>
      </c>
      <c r="AG27" s="306"/>
      <c r="AH27" s="304">
        <v>0.3712206632565932</v>
      </c>
      <c r="AI27" s="304">
        <v>0.34036048221904197</v>
      </c>
      <c r="AJ27" s="304">
        <v>0.29743546760388928</v>
      </c>
      <c r="AK27" s="306"/>
      <c r="AL27" s="304">
        <v>0.1175051867305722</v>
      </c>
      <c r="AM27" s="304">
        <v>9.157806920315216E-2</v>
      </c>
      <c r="AN27" s="304">
        <v>7.6337685990886833E-2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3.0489407803823219</v>
      </c>
      <c r="C28" s="304">
        <f t="shared" si="61"/>
        <v>3.4148572896194489</v>
      </c>
      <c r="D28" s="304">
        <f t="shared" si="62"/>
        <v>3.6447101850109904</v>
      </c>
      <c r="E28" s="304"/>
      <c r="F28" s="304">
        <v>5.0785190739588968E-4</v>
      </c>
      <c r="G28" s="304">
        <v>9.2235086560684418E-4</v>
      </c>
      <c r="H28" s="304">
        <v>1.5995360039959092E-3</v>
      </c>
      <c r="I28" s="304"/>
      <c r="J28" s="304">
        <v>4.1900341498933298E-2</v>
      </c>
      <c r="K28" s="304">
        <v>6.7129239526682455E-2</v>
      </c>
      <c r="L28" s="304">
        <v>0.10445245382112361</v>
      </c>
      <c r="M28" s="304"/>
      <c r="N28" s="304">
        <v>0.13458605973870141</v>
      </c>
      <c r="O28" s="304">
        <v>0.2132796779935299</v>
      </c>
      <c r="P28" s="304">
        <v>0.33391472840389563</v>
      </c>
      <c r="Q28" s="306"/>
      <c r="R28" s="304">
        <v>5.0598229010883664E-2</v>
      </c>
      <c r="S28" s="304">
        <v>8.0886759521954107E-2</v>
      </c>
      <c r="T28" s="304">
        <v>0.12723988235874395</v>
      </c>
      <c r="U28" s="306"/>
      <c r="V28" s="304">
        <v>0.11394658130362638</v>
      </c>
      <c r="W28" s="304">
        <v>0.16586849342717841</v>
      </c>
      <c r="X28" s="304">
        <v>0.26214153619288694</v>
      </c>
      <c r="Y28" s="306"/>
      <c r="Z28" s="304">
        <v>0.87330063695432436</v>
      </c>
      <c r="AA28" s="304">
        <v>1.0595857790800023</v>
      </c>
      <c r="AB28" s="304">
        <v>1.3087251081782789</v>
      </c>
      <c r="AC28" s="306"/>
      <c r="AD28" s="304">
        <v>0.92899859993892187</v>
      </c>
      <c r="AE28" s="304">
        <v>0.98973473921121768</v>
      </c>
      <c r="AF28" s="304">
        <v>0.91024366820136837</v>
      </c>
      <c r="AG28" s="306"/>
      <c r="AH28" s="304">
        <v>0.47980777835140631</v>
      </c>
      <c r="AI28" s="304">
        <v>0.40147181071208782</v>
      </c>
      <c r="AJ28" s="304">
        <v>0.26370595116945694</v>
      </c>
      <c r="AK28" s="306"/>
      <c r="AL28" s="304">
        <v>0.42529470167812855</v>
      </c>
      <c r="AM28" s="304">
        <v>0.43597843928118946</v>
      </c>
      <c r="AN28" s="304">
        <v>0.33268732068124018</v>
      </c>
    </row>
    <row r="29" spans="1:40" x14ac:dyDescent="0.2">
      <c r="A29" s="13" t="str">
        <f t="shared" si="58"/>
        <v>Elementary occupations</v>
      </c>
      <c r="B29" s="304">
        <f t="shared" si="60"/>
        <v>4.917839082560576</v>
      </c>
      <c r="C29" s="304">
        <f t="shared" si="61"/>
        <v>5.247940473951231</v>
      </c>
      <c r="D29" s="304">
        <f t="shared" si="62"/>
        <v>5.3972478563155564</v>
      </c>
      <c r="E29" s="304"/>
      <c r="F29" s="304">
        <v>7.3595394079389051E-5</v>
      </c>
      <c r="G29" s="304">
        <v>9.4244266437526367E-5</v>
      </c>
      <c r="H29" s="304">
        <v>1.1857933190225652E-4</v>
      </c>
      <c r="I29" s="304"/>
      <c r="J29" s="304">
        <v>0.13760735531868881</v>
      </c>
      <c r="K29" s="304">
        <v>0.21842199517175043</v>
      </c>
      <c r="L29" s="304">
        <v>0.32891626091985787</v>
      </c>
      <c r="M29" s="304"/>
      <c r="N29" s="304">
        <v>0.52038832861608808</v>
      </c>
      <c r="O29" s="304">
        <v>0.72572863692499168</v>
      </c>
      <c r="P29" s="304">
        <v>0.85494192637398014</v>
      </c>
      <c r="Q29" s="306"/>
      <c r="R29" s="304">
        <v>0.19173897198646073</v>
      </c>
      <c r="S29" s="304">
        <v>0.20935657845797634</v>
      </c>
      <c r="T29" s="304">
        <v>0.20999360610260834</v>
      </c>
      <c r="U29" s="306"/>
      <c r="V29" s="304">
        <v>0.30120941242079841</v>
      </c>
      <c r="W29" s="304">
        <v>0.36885496301294229</v>
      </c>
      <c r="X29" s="304">
        <v>0.40152939118314118</v>
      </c>
      <c r="Y29" s="306"/>
      <c r="Z29" s="304">
        <v>1.2543196809060659</v>
      </c>
      <c r="AA29" s="304">
        <v>1.4440656935036038</v>
      </c>
      <c r="AB29" s="304">
        <v>1.5410133219271869</v>
      </c>
      <c r="AC29" s="306"/>
      <c r="AD29" s="304">
        <v>1.1367084228417657</v>
      </c>
      <c r="AE29" s="304">
        <v>1.1009917764802193</v>
      </c>
      <c r="AF29" s="304">
        <v>0.87028800820312224</v>
      </c>
      <c r="AG29" s="306"/>
      <c r="AH29" s="304">
        <v>0.76762089253723065</v>
      </c>
      <c r="AI29" s="304">
        <v>0.57117412793794642</v>
      </c>
      <c r="AJ29" s="304">
        <v>0.51787737229148989</v>
      </c>
      <c r="AK29" s="306"/>
      <c r="AL29" s="304">
        <v>0.60817242253939918</v>
      </c>
      <c r="AM29" s="304">
        <v>0.609252458195363</v>
      </c>
      <c r="AN29" s="304">
        <v>0.67256938998226778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76.940999999999988</v>
      </c>
      <c r="C32" s="305">
        <f>SUM(C33:C41)</f>
        <v>72.529000000000096</v>
      </c>
      <c r="D32" s="305">
        <f>SUM(D33:D41)</f>
        <v>68.335999999999927</v>
      </c>
      <c r="E32" s="304"/>
      <c r="F32" s="305">
        <f>SUM(F33:F41)</f>
        <v>0.87366183704406675</v>
      </c>
      <c r="G32" s="305">
        <f>SUM(G33:G41)</f>
        <v>1.0877671226254955</v>
      </c>
      <c r="H32" s="305">
        <f>SUM(H33:H41)</f>
        <v>1.5651763903613809</v>
      </c>
      <c r="I32" s="304"/>
      <c r="J32" s="305">
        <f>SUM(J33:J41)</f>
        <v>5.316581257269501</v>
      </c>
      <c r="K32" s="305">
        <f>SUM(K33:K41)</f>
        <v>6.6500531208582014</v>
      </c>
      <c r="L32" s="305">
        <f>SUM(L33:L41)</f>
        <v>9.501974742426718</v>
      </c>
      <c r="M32" s="304"/>
      <c r="N32" s="305">
        <f>SUM(N33:N41)</f>
        <v>11.427075190010685</v>
      </c>
      <c r="O32" s="305">
        <f>SUM(O33:O41)</f>
        <v>11.872046363400578</v>
      </c>
      <c r="P32" s="305">
        <f>SUM(P33:P41)</f>
        <v>12.415725013891219</v>
      </c>
      <c r="Q32" s="306"/>
      <c r="R32" s="305">
        <f>SUM(R33:R41)</f>
        <v>3.0066698584672857</v>
      </c>
      <c r="S32" s="305">
        <f>SUM(S33:S41)</f>
        <v>3.1713505260125379</v>
      </c>
      <c r="T32" s="305">
        <f>SUM(T33:T41)</f>
        <v>3.3394154409100572</v>
      </c>
      <c r="U32" s="306"/>
      <c r="V32" s="305">
        <f>SUM(V33:V41)</f>
        <v>6.132236931488297</v>
      </c>
      <c r="W32" s="305">
        <f>SUM(W33:W41)</f>
        <v>6.287405768145784</v>
      </c>
      <c r="X32" s="305">
        <f>SUM(X33:X41)</f>
        <v>6.3808055096174634</v>
      </c>
      <c r="Y32" s="306"/>
      <c r="Z32" s="305">
        <f>SUM(Z33:Z41)</f>
        <v>19.69506413989992</v>
      </c>
      <c r="AA32" s="305">
        <f>SUM(AA33:AA41)</f>
        <v>18.842984873911725</v>
      </c>
      <c r="AB32" s="305">
        <f>SUM(AB33:AB41)</f>
        <v>18.074755197833287</v>
      </c>
      <c r="AC32" s="306"/>
      <c r="AD32" s="305">
        <f>SUM(AD33:AD41)</f>
        <v>16.074467319312657</v>
      </c>
      <c r="AE32" s="305">
        <f>SUM(AE33:AE41)</f>
        <v>13.58678536386749</v>
      </c>
      <c r="AF32" s="305">
        <f>SUM(AF33:AF41)</f>
        <v>10.042208124349365</v>
      </c>
      <c r="AG32" s="306"/>
      <c r="AH32" s="305">
        <f>SUM(AH33:AH41)</f>
        <v>11.274589458496024</v>
      </c>
      <c r="AI32" s="305">
        <f>SUM(AI33:AI41)</f>
        <v>9.2735299932910653</v>
      </c>
      <c r="AJ32" s="305">
        <f>SUM(AJ33:AJ41)</f>
        <v>5.7010057534618594</v>
      </c>
      <c r="AK32" s="306"/>
      <c r="AL32" s="305">
        <f>SUM(AL33:AL41)</f>
        <v>3.1406540080115573</v>
      </c>
      <c r="AM32" s="305">
        <f>SUM(AM33:AM41)</f>
        <v>1.7570768678872035</v>
      </c>
      <c r="AN32" s="305">
        <f>SUM(AN33:AN41)</f>
        <v>1.3149338271485942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10.3547223563912</v>
      </c>
      <c r="C33" s="304">
        <f t="shared" ref="C33:C41" si="64">SUM(G33,K33,O33,S33,W33,AA33,AE33,AI33,AM33)</f>
        <v>9.5292355313353454</v>
      </c>
      <c r="D33" s="304">
        <f t="shared" ref="D33:D40" si="65">SUM(H33,L33,P33,T33,X33,AB33,AF33,AJ33,AN33)</f>
        <v>9.5623317467702957</v>
      </c>
      <c r="E33" s="304"/>
      <c r="F33" s="304">
        <v>0.13535541575720864</v>
      </c>
      <c r="G33" s="304">
        <v>0.14815882752648288</v>
      </c>
      <c r="H33" s="304">
        <v>0.19099616103148645</v>
      </c>
      <c r="I33" s="304"/>
      <c r="J33" s="304">
        <v>1.0689829042703016</v>
      </c>
      <c r="K33" s="304">
        <v>1.2748747752306993</v>
      </c>
      <c r="L33" s="304">
        <v>1.7579715370396505</v>
      </c>
      <c r="M33" s="304"/>
      <c r="N33" s="304">
        <v>2.691685821407019</v>
      </c>
      <c r="O33" s="304">
        <v>2.6745456468087245</v>
      </c>
      <c r="P33" s="304">
        <v>2.7508853221799403</v>
      </c>
      <c r="Q33" s="306"/>
      <c r="R33" s="304">
        <v>0.62966528317706671</v>
      </c>
      <c r="S33" s="304">
        <v>0.60499115197875697</v>
      </c>
      <c r="T33" s="304">
        <v>0.62075966094843515</v>
      </c>
      <c r="U33" s="306"/>
      <c r="V33" s="304">
        <v>1.2675994091835909</v>
      </c>
      <c r="W33" s="304">
        <v>1.2148441200236726</v>
      </c>
      <c r="X33" s="304">
        <v>1.2616471567511125</v>
      </c>
      <c r="Y33" s="306"/>
      <c r="Z33" s="304">
        <v>1.9870308567246462</v>
      </c>
      <c r="AA33" s="304">
        <v>1.6722113999287116</v>
      </c>
      <c r="AB33" s="304">
        <v>1.5353189214490608</v>
      </c>
      <c r="AC33" s="306"/>
      <c r="AD33" s="304">
        <v>1.5241678678904989</v>
      </c>
      <c r="AE33" s="304">
        <v>1.1266239887314604</v>
      </c>
      <c r="AF33" s="304">
        <v>0.8293492378650158</v>
      </c>
      <c r="AG33" s="306"/>
      <c r="AH33" s="304">
        <v>0.84943543231431073</v>
      </c>
      <c r="AI33" s="304">
        <v>0.62766163736491121</v>
      </c>
      <c r="AJ33" s="304">
        <v>0.41748176392550973</v>
      </c>
      <c r="AK33" s="306"/>
      <c r="AL33" s="304">
        <v>0.2007993656665592</v>
      </c>
      <c r="AM33" s="304">
        <v>0.1853239837419276</v>
      </c>
      <c r="AN33" s="304">
        <v>0.19792198558008464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13.199917025876882</v>
      </c>
      <c r="C34" s="304">
        <f t="shared" si="64"/>
        <v>13.172865052947676</v>
      </c>
      <c r="D34" s="304">
        <f t="shared" si="65"/>
        <v>13.767891886585222</v>
      </c>
      <c r="E34" s="304"/>
      <c r="F34" s="304">
        <v>0.53668657453327084</v>
      </c>
      <c r="G34" s="304">
        <v>0.69756173412001243</v>
      </c>
      <c r="H34" s="304">
        <v>1.0242845978494302</v>
      </c>
      <c r="I34" s="304"/>
      <c r="J34" s="304">
        <v>1.9996067875937489</v>
      </c>
      <c r="K34" s="304">
        <v>2.5203348100636034</v>
      </c>
      <c r="L34" s="304">
        <v>3.5890558638164536</v>
      </c>
      <c r="M34" s="304"/>
      <c r="N34" s="304">
        <v>3.4475190500405888</v>
      </c>
      <c r="O34" s="304">
        <v>3.4612743136496658</v>
      </c>
      <c r="P34" s="304">
        <v>3.3608571192455532</v>
      </c>
      <c r="Q34" s="306"/>
      <c r="R34" s="304">
        <v>0.44734003469891342</v>
      </c>
      <c r="S34" s="304">
        <v>0.45140957999322812</v>
      </c>
      <c r="T34" s="304">
        <v>0.45179801994452473</v>
      </c>
      <c r="U34" s="306"/>
      <c r="V34" s="304">
        <v>1.5745996120001402</v>
      </c>
      <c r="W34" s="304">
        <v>1.546839352001991</v>
      </c>
      <c r="X34" s="304">
        <v>1.4991756849044064</v>
      </c>
      <c r="Y34" s="306"/>
      <c r="Z34" s="304">
        <v>2.7568502954803562</v>
      </c>
      <c r="AA34" s="304">
        <v>2.488452987620517</v>
      </c>
      <c r="AB34" s="304">
        <v>2.1832435804107169</v>
      </c>
      <c r="AC34" s="306"/>
      <c r="AD34" s="304">
        <v>1.3420646431516723</v>
      </c>
      <c r="AE34" s="304">
        <v>1.0366440809156949</v>
      </c>
      <c r="AF34" s="304">
        <v>0.6877763657151017</v>
      </c>
      <c r="AG34" s="306"/>
      <c r="AH34" s="304">
        <v>0.92444681612764723</v>
      </c>
      <c r="AI34" s="304">
        <v>0.79812859827802163</v>
      </c>
      <c r="AJ34" s="304">
        <v>0.79291037526389463</v>
      </c>
      <c r="AK34" s="306"/>
      <c r="AL34" s="304">
        <v>0.17080321225054326</v>
      </c>
      <c r="AM34" s="304">
        <v>0.17221959630494235</v>
      </c>
      <c r="AN34" s="304">
        <v>0.17879027943514184</v>
      </c>
    </row>
    <row r="35" spans="1:40" x14ac:dyDescent="0.2">
      <c r="A35" s="13" t="str">
        <f t="shared" si="63"/>
        <v>Associate professional occupations</v>
      </c>
      <c r="B35" s="304">
        <f t="shared" si="66"/>
        <v>9.4540306541835655</v>
      </c>
      <c r="C35" s="304">
        <f t="shared" si="64"/>
        <v>8.294555520631425</v>
      </c>
      <c r="D35" s="304">
        <f t="shared" si="65"/>
        <v>8.0064712223993002</v>
      </c>
      <c r="E35" s="304"/>
      <c r="F35" s="304">
        <v>0.10594318758876657</v>
      </c>
      <c r="G35" s="304">
        <v>0.12178920189827011</v>
      </c>
      <c r="H35" s="304">
        <v>0.16386321388481651</v>
      </c>
      <c r="I35" s="304"/>
      <c r="J35" s="304">
        <v>0.97129030251943949</v>
      </c>
      <c r="K35" s="304">
        <v>1.0564770575334128</v>
      </c>
      <c r="L35" s="304">
        <v>1.3730289806382594</v>
      </c>
      <c r="M35" s="304"/>
      <c r="N35" s="304">
        <v>2.1879824449239882</v>
      </c>
      <c r="O35" s="304">
        <v>2.1045887006809423</v>
      </c>
      <c r="P35" s="304">
        <v>2.0516165042780958</v>
      </c>
      <c r="Q35" s="306"/>
      <c r="R35" s="304">
        <v>0.64154567726417322</v>
      </c>
      <c r="S35" s="304">
        <v>0.64949941299326686</v>
      </c>
      <c r="T35" s="304">
        <v>0.69437660836648907</v>
      </c>
      <c r="U35" s="306"/>
      <c r="V35" s="304">
        <v>0.85641224680663031</v>
      </c>
      <c r="W35" s="304">
        <v>0.77203125117309002</v>
      </c>
      <c r="X35" s="304">
        <v>0.73609901253575893</v>
      </c>
      <c r="Y35" s="306"/>
      <c r="Z35" s="304">
        <v>2.3369072083841886</v>
      </c>
      <c r="AA35" s="304">
        <v>1.950375500858534</v>
      </c>
      <c r="AB35" s="304">
        <v>1.765487175129151</v>
      </c>
      <c r="AC35" s="306"/>
      <c r="AD35" s="304">
        <v>1.4536510123370927</v>
      </c>
      <c r="AE35" s="304">
        <v>1.0340697730793649</v>
      </c>
      <c r="AF35" s="304">
        <v>0.75056371996026161</v>
      </c>
      <c r="AG35" s="306"/>
      <c r="AH35" s="304">
        <v>0.79426189717558371</v>
      </c>
      <c r="AI35" s="304">
        <v>0.51931338281428496</v>
      </c>
      <c r="AJ35" s="304">
        <v>0.39606668082068441</v>
      </c>
      <c r="AK35" s="306"/>
      <c r="AL35" s="304">
        <v>0.10603667718370222</v>
      </c>
      <c r="AM35" s="304">
        <v>8.6411239600257775E-2</v>
      </c>
      <c r="AN35" s="304">
        <v>7.5369326785783952E-2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6.9470769063187552</v>
      </c>
      <c r="C36" s="304">
        <f t="shared" si="64"/>
        <v>6.0780668495509147</v>
      </c>
      <c r="D36" s="304">
        <f t="shared" si="65"/>
        <v>5.5127711346367176</v>
      </c>
      <c r="E36" s="304"/>
      <c r="F36" s="304">
        <v>2.188931051334491E-2</v>
      </c>
      <c r="G36" s="304">
        <v>2.7100446943312744E-2</v>
      </c>
      <c r="H36" s="304">
        <v>4.5388488999400282E-2</v>
      </c>
      <c r="I36" s="304"/>
      <c r="J36" s="304">
        <v>0.34060614703359926</v>
      </c>
      <c r="K36" s="304">
        <v>0.39684447390581096</v>
      </c>
      <c r="L36" s="304">
        <v>0.55192739310584238</v>
      </c>
      <c r="M36" s="304"/>
      <c r="N36" s="304">
        <v>1.0659980030971969</v>
      </c>
      <c r="O36" s="304">
        <v>1.1219382135149398</v>
      </c>
      <c r="P36" s="304">
        <v>1.2669336025474363</v>
      </c>
      <c r="Q36" s="306"/>
      <c r="R36" s="304">
        <v>0.39976649689725108</v>
      </c>
      <c r="S36" s="304">
        <v>0.40735644122268932</v>
      </c>
      <c r="T36" s="304">
        <v>0.42735338763142139</v>
      </c>
      <c r="U36" s="306"/>
      <c r="V36" s="304">
        <v>0.55742767197879828</v>
      </c>
      <c r="W36" s="304">
        <v>0.5507127232720882</v>
      </c>
      <c r="X36" s="304">
        <v>0.55143453389891217</v>
      </c>
      <c r="Y36" s="306"/>
      <c r="Z36" s="304">
        <v>1.7164295098077289</v>
      </c>
      <c r="AA36" s="304">
        <v>1.5488633267566034</v>
      </c>
      <c r="AB36" s="304">
        <v>1.4588766806134219</v>
      </c>
      <c r="AC36" s="306"/>
      <c r="AD36" s="304">
        <v>1.8761503806782491</v>
      </c>
      <c r="AE36" s="304">
        <v>1.4514292511665428</v>
      </c>
      <c r="AF36" s="304">
        <v>1.017394429881354</v>
      </c>
      <c r="AG36" s="306"/>
      <c r="AH36" s="304">
        <v>0.87725766196436294</v>
      </c>
      <c r="AI36" s="304">
        <v>0.51144732180337271</v>
      </c>
      <c r="AJ36" s="304">
        <v>0.16484153731131287</v>
      </c>
      <c r="AK36" s="306"/>
      <c r="AL36" s="304">
        <v>9.1551724348223937E-2</v>
      </c>
      <c r="AM36" s="304">
        <v>6.2374650965554862E-2</v>
      </c>
      <c r="AN36" s="304">
        <v>2.862108064761695E-2</v>
      </c>
    </row>
    <row r="37" spans="1:40" x14ac:dyDescent="0.2">
      <c r="A37" s="13" t="str">
        <f t="shared" si="63"/>
        <v>Skilled trades occupations</v>
      </c>
      <c r="B37" s="304">
        <f t="shared" si="66"/>
        <v>16.665748675132985</v>
      </c>
      <c r="C37" s="304">
        <f t="shared" si="64"/>
        <v>15.344068325175972</v>
      </c>
      <c r="D37" s="304">
        <f t="shared" si="65"/>
        <v>13.680036545852717</v>
      </c>
      <c r="E37" s="304"/>
      <c r="F37" s="304">
        <v>2.0614760336555689E-2</v>
      </c>
      <c r="G37" s="304">
        <v>2.9531474640683189E-2</v>
      </c>
      <c r="H37" s="304">
        <v>4.6269699156706819E-2</v>
      </c>
      <c r="I37" s="304"/>
      <c r="J37" s="304">
        <v>0.42420603723635397</v>
      </c>
      <c r="K37" s="304">
        <v>0.66106108417981835</v>
      </c>
      <c r="L37" s="304">
        <v>1.1291654192181761</v>
      </c>
      <c r="M37" s="304"/>
      <c r="N37" s="304">
        <v>0.84650347280433103</v>
      </c>
      <c r="O37" s="304">
        <v>1.0741492331159261</v>
      </c>
      <c r="P37" s="304">
        <v>1.340855457689677</v>
      </c>
      <c r="Q37" s="306"/>
      <c r="R37" s="304">
        <v>0.3562803979149487</v>
      </c>
      <c r="S37" s="304">
        <v>0.41244645692512527</v>
      </c>
      <c r="T37" s="304">
        <v>0.41161598864805932</v>
      </c>
      <c r="U37" s="306"/>
      <c r="V37" s="304">
        <v>1.1333554997052913</v>
      </c>
      <c r="W37" s="304">
        <v>1.2284168256259937</v>
      </c>
      <c r="X37" s="304">
        <v>1.2581179212788189</v>
      </c>
      <c r="Y37" s="306"/>
      <c r="Z37" s="304">
        <v>6.5421294959585454</v>
      </c>
      <c r="AA37" s="304">
        <v>6.238709238497762</v>
      </c>
      <c r="AB37" s="304">
        <v>5.9904820060974577</v>
      </c>
      <c r="AC37" s="306"/>
      <c r="AD37" s="304">
        <v>3.9527941302901324</v>
      </c>
      <c r="AE37" s="304">
        <v>3.1990655428030115</v>
      </c>
      <c r="AF37" s="304">
        <v>2.0718854901537913</v>
      </c>
      <c r="AG37" s="306"/>
      <c r="AH37" s="304">
        <v>2.5848445034153116</v>
      </c>
      <c r="AI37" s="304">
        <v>2.1431434292437199</v>
      </c>
      <c r="AJ37" s="304">
        <v>1.2375742344806386</v>
      </c>
      <c r="AK37" s="306"/>
      <c r="AL37" s="304">
        <v>0.80502037747151478</v>
      </c>
      <c r="AM37" s="304">
        <v>0.35754504014393046</v>
      </c>
      <c r="AN37" s="304">
        <v>0.19407032912939054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1.0372382472163204</v>
      </c>
      <c r="C38" s="304">
        <f t="shared" si="64"/>
        <v>1.091053170435256</v>
      </c>
      <c r="D38" s="304">
        <f t="shared" si="65"/>
        <v>1.1090829838458123</v>
      </c>
      <c r="E38" s="304"/>
      <c r="F38" s="304">
        <v>2.6678140843465797E-2</v>
      </c>
      <c r="G38" s="304">
        <v>3.1009545666564723E-2</v>
      </c>
      <c r="H38" s="304">
        <v>4.8687819333632178E-2</v>
      </c>
      <c r="I38" s="304"/>
      <c r="J38" s="304">
        <v>1.4918155042798887E-2</v>
      </c>
      <c r="K38" s="304">
        <v>1.7270982614042238E-2</v>
      </c>
      <c r="L38" s="304">
        <v>2.0077766923079658E-2</v>
      </c>
      <c r="M38" s="304"/>
      <c r="N38" s="304">
        <v>0.1207677739547497</v>
      </c>
      <c r="O38" s="304">
        <v>0.12693326093588947</v>
      </c>
      <c r="P38" s="304">
        <v>0.1278876450447769</v>
      </c>
      <c r="Q38" s="306"/>
      <c r="R38" s="304">
        <v>2.8266114834989111E-2</v>
      </c>
      <c r="S38" s="304">
        <v>2.8111484559199023E-2</v>
      </c>
      <c r="T38" s="304">
        <v>2.7358140159238091E-2</v>
      </c>
      <c r="U38" s="306"/>
      <c r="V38" s="304">
        <v>6.4258434604377274E-2</v>
      </c>
      <c r="W38" s="304">
        <v>7.5232884987104856E-2</v>
      </c>
      <c r="X38" s="304">
        <v>8.1657398075314233E-2</v>
      </c>
      <c r="Y38" s="306"/>
      <c r="Z38" s="304">
        <v>0.17379030836514331</v>
      </c>
      <c r="AA38" s="304">
        <v>0.16390762818845547</v>
      </c>
      <c r="AB38" s="304">
        <v>0.14863090216035577</v>
      </c>
      <c r="AC38" s="306"/>
      <c r="AD38" s="304">
        <v>0.23258870767174589</v>
      </c>
      <c r="AE38" s="304">
        <v>0.20584495411208914</v>
      </c>
      <c r="AF38" s="304">
        <v>0.15586862597968307</v>
      </c>
      <c r="AG38" s="306"/>
      <c r="AH38" s="304">
        <v>0.31717812237713783</v>
      </c>
      <c r="AI38" s="304">
        <v>0.35909012158649811</v>
      </c>
      <c r="AJ38" s="304">
        <v>0.40317472936106152</v>
      </c>
      <c r="AK38" s="306"/>
      <c r="AL38" s="304">
        <v>5.8792489521912572E-2</v>
      </c>
      <c r="AM38" s="304">
        <v>8.3652307785412855E-2</v>
      </c>
      <c r="AN38" s="304">
        <v>9.5739956808670673E-2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3.0805436954368943</v>
      </c>
      <c r="C39" s="304">
        <f t="shared" si="64"/>
        <v>3.0004119205360853</v>
      </c>
      <c r="D39" s="304">
        <f t="shared" si="65"/>
        <v>2.8392597405665216</v>
      </c>
      <c r="E39" s="304"/>
      <c r="F39" s="304">
        <v>1.4667934171282444E-2</v>
      </c>
      <c r="G39" s="304">
        <v>1.6589102096500007E-2</v>
      </c>
      <c r="H39" s="304">
        <v>2.1398875643243359E-2</v>
      </c>
      <c r="I39" s="304"/>
      <c r="J39" s="304">
        <v>0.2177316172536731</v>
      </c>
      <c r="K39" s="304">
        <v>0.28079546167449282</v>
      </c>
      <c r="L39" s="304">
        <v>0.35698221697325883</v>
      </c>
      <c r="M39" s="304"/>
      <c r="N39" s="304">
        <v>0.47407026617353792</v>
      </c>
      <c r="O39" s="304">
        <v>0.54666476781147511</v>
      </c>
      <c r="P39" s="304">
        <v>0.60638720745770158</v>
      </c>
      <c r="Q39" s="306"/>
      <c r="R39" s="304">
        <v>0.15599994839439318</v>
      </c>
      <c r="S39" s="304">
        <v>0.18176078262032927</v>
      </c>
      <c r="T39" s="304">
        <v>0.20313307847028425</v>
      </c>
      <c r="U39" s="306"/>
      <c r="V39" s="304">
        <v>0.17475078006575534</v>
      </c>
      <c r="W39" s="304">
        <v>0.20636060668841502</v>
      </c>
      <c r="X39" s="304">
        <v>0.22360422711694133</v>
      </c>
      <c r="Y39" s="306"/>
      <c r="Z39" s="304">
        <v>0.70819589055748733</v>
      </c>
      <c r="AA39" s="304">
        <v>0.67281012725919631</v>
      </c>
      <c r="AB39" s="304">
        <v>0.59902160251692138</v>
      </c>
      <c r="AC39" s="306"/>
      <c r="AD39" s="304">
        <v>0.83804046754741868</v>
      </c>
      <c r="AE39" s="304">
        <v>0.72074085670210597</v>
      </c>
      <c r="AF39" s="304">
        <v>0.59863002894102935</v>
      </c>
      <c r="AG39" s="306"/>
      <c r="AH39" s="304">
        <v>0.33398944000521219</v>
      </c>
      <c r="AI39" s="304">
        <v>0.23207729021753279</v>
      </c>
      <c r="AJ39" s="304">
        <v>0.1120263424434618</v>
      </c>
      <c r="AK39" s="306"/>
      <c r="AL39" s="304">
        <v>0.16309735126813468</v>
      </c>
      <c r="AM39" s="304">
        <v>0.14261292546603754</v>
      </c>
      <c r="AN39" s="304">
        <v>0.11807616100367989</v>
      </c>
    </row>
    <row r="40" spans="1:40" x14ac:dyDescent="0.2">
      <c r="A40" s="13" t="str">
        <f t="shared" si="63"/>
        <v>Process, plant and machine operatives</v>
      </c>
      <c r="B40" s="304">
        <f t="shared" si="66"/>
        <v>11.446657671611558</v>
      </c>
      <c r="C40" s="304">
        <f t="shared" si="64"/>
        <v>12.067918488939146</v>
      </c>
      <c r="D40" s="304">
        <f t="shared" si="65"/>
        <v>10.664457546892864</v>
      </c>
      <c r="E40" s="304"/>
      <c r="F40" s="304">
        <v>2.3671609098702691E-3</v>
      </c>
      <c r="G40" s="304">
        <v>3.5459634368392142E-3</v>
      </c>
      <c r="H40" s="304">
        <v>4.9352950258064153E-3</v>
      </c>
      <c r="I40" s="304"/>
      <c r="J40" s="304">
        <v>0.22597448972789053</v>
      </c>
      <c r="K40" s="304">
        <v>0.37007225865040272</v>
      </c>
      <c r="L40" s="304">
        <v>0.62769455408890695</v>
      </c>
      <c r="M40" s="304"/>
      <c r="N40" s="304">
        <v>0.39058291106847237</v>
      </c>
      <c r="O40" s="304">
        <v>0.54008221175811677</v>
      </c>
      <c r="P40" s="304">
        <v>0.69427323543346353</v>
      </c>
      <c r="Q40" s="306"/>
      <c r="R40" s="305">
        <v>0.21156586845131042</v>
      </c>
      <c r="S40" s="305">
        <v>0.28939920201355096</v>
      </c>
      <c r="T40" s="305">
        <v>0.35475282886233483</v>
      </c>
      <c r="U40" s="306"/>
      <c r="V40" s="305">
        <v>0.39406182790439381</v>
      </c>
      <c r="W40" s="305">
        <v>0.57720074428784907</v>
      </c>
      <c r="X40" s="305">
        <v>0.66115037684728217</v>
      </c>
      <c r="Y40" s="306"/>
      <c r="Z40" s="305">
        <v>2.7855414167643859</v>
      </c>
      <c r="AA40" s="305">
        <v>3.5039137369489137</v>
      </c>
      <c r="AB40" s="305">
        <v>3.858515549637763</v>
      </c>
      <c r="AC40" s="306"/>
      <c r="AD40" s="305">
        <v>3.5755040002656218</v>
      </c>
      <c r="AE40" s="305">
        <v>3.8272354425198647</v>
      </c>
      <c r="AF40" s="305">
        <v>3.2988781311742037</v>
      </c>
      <c r="AG40" s="306"/>
      <c r="AH40" s="305">
        <v>2.8103657288312025</v>
      </c>
      <c r="AI40" s="305">
        <v>2.5758770353042126</v>
      </c>
      <c r="AJ40" s="305">
        <v>0.89451319170760857</v>
      </c>
      <c r="AK40" s="306"/>
      <c r="AL40" s="305">
        <v>1.0506942676884097</v>
      </c>
      <c r="AM40" s="305">
        <v>0.38059189401939625</v>
      </c>
      <c r="AN40" s="305">
        <v>0.26974438411549506</v>
      </c>
    </row>
    <row r="41" spans="1:40" x14ac:dyDescent="0.2">
      <c r="A41" s="39" t="str">
        <f t="shared" si="63"/>
        <v>Elementary occupations</v>
      </c>
      <c r="B41" s="307">
        <f t="shared" si="66"/>
        <v>4.7550647678318319</v>
      </c>
      <c r="C41" s="307">
        <f t="shared" si="64"/>
        <v>3.9508251404482562</v>
      </c>
      <c r="D41" s="307">
        <f>SUM(H41,L41,P41,T41,X41,AB41,AF41,AJ41,AN41)</f>
        <v>3.1936971924504896</v>
      </c>
      <c r="E41" s="307"/>
      <c r="F41" s="307">
        <v>9.4593523903017413E-3</v>
      </c>
      <c r="G41" s="307">
        <v>1.2480826296830049E-2</v>
      </c>
      <c r="H41" s="307">
        <v>1.9352239436858626E-2</v>
      </c>
      <c r="I41" s="307"/>
      <c r="J41" s="307">
        <v>5.3264816591696178E-2</v>
      </c>
      <c r="K41" s="307">
        <v>7.2322217005918385E-2</v>
      </c>
      <c r="L41" s="307">
        <v>9.607101062309073E-2</v>
      </c>
      <c r="M41" s="307"/>
      <c r="N41" s="307">
        <v>0.20196544654079987</v>
      </c>
      <c r="O41" s="307">
        <v>0.2218700151248989</v>
      </c>
      <c r="P41" s="307">
        <v>0.21602892001457361</v>
      </c>
      <c r="Q41" s="308"/>
      <c r="R41" s="307">
        <v>0.13624003683424002</v>
      </c>
      <c r="S41" s="307">
        <v>0.14637601370639169</v>
      </c>
      <c r="T41" s="307">
        <v>0.14826772787927042</v>
      </c>
      <c r="U41" s="308"/>
      <c r="V41" s="307">
        <v>0.10977144923932024</v>
      </c>
      <c r="W41" s="307">
        <v>0.11576726008558023</v>
      </c>
      <c r="X41" s="307">
        <v>0.10791919820891738</v>
      </c>
      <c r="Y41" s="308"/>
      <c r="Z41" s="307">
        <v>0.68818915785743584</v>
      </c>
      <c r="AA41" s="307">
        <v>0.60374092785302902</v>
      </c>
      <c r="AB41" s="307">
        <v>0.53517877981843642</v>
      </c>
      <c r="AC41" s="308"/>
      <c r="AD41" s="307">
        <v>1.2795061094802258</v>
      </c>
      <c r="AE41" s="307">
        <v>0.98513147383735533</v>
      </c>
      <c r="AF41" s="307">
        <v>0.63186209467892407</v>
      </c>
      <c r="AG41" s="308"/>
      <c r="AH41" s="307">
        <v>1.7828098562852548</v>
      </c>
      <c r="AI41" s="307">
        <v>1.5067911766785091</v>
      </c>
      <c r="AJ41" s="307">
        <v>1.2824168981476876</v>
      </c>
      <c r="AK41" s="308"/>
      <c r="AL41" s="307">
        <v>0.49385854261255679</v>
      </c>
      <c r="AM41" s="307">
        <v>0.28634522985974387</v>
      </c>
      <c r="AN41" s="307">
        <v>0.1566003236427306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Heart of the South-West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66.357000000000099</v>
      </c>
      <c r="C50" s="305">
        <f>SUM(C51:C59)</f>
        <v>72.424999999999926</v>
      </c>
      <c r="D50" s="305">
        <f>SUM(D51:D59)</f>
        <v>80.803000000000068</v>
      </c>
      <c r="E50" s="304"/>
      <c r="F50" s="305">
        <f>SUM(F51:F59)</f>
        <v>0.21013814584430374</v>
      </c>
      <c r="G50" s="305">
        <f>SUM(G51:G59)</f>
        <v>0.32103698954340298</v>
      </c>
      <c r="H50" s="305">
        <f>SUM(H51:H59)</f>
        <v>0.55803739597070889</v>
      </c>
      <c r="I50" s="304"/>
      <c r="J50" s="305">
        <f>SUM(J51:J59)</f>
        <v>3.3228859591055766</v>
      </c>
      <c r="K50" s="305">
        <f>SUM(K51:K59)</f>
        <v>5.0609382145153496</v>
      </c>
      <c r="L50" s="305">
        <f>SUM(L51:L59)</f>
        <v>8.6141447777453415</v>
      </c>
      <c r="M50" s="304"/>
      <c r="N50" s="305">
        <f>SUM(N51:N59)</f>
        <v>5.8751223014529472</v>
      </c>
      <c r="O50" s="305">
        <f>SUM(O51:O59)</f>
        <v>7.085890520050925</v>
      </c>
      <c r="P50" s="305">
        <f>SUM(P51:P59)</f>
        <v>8.7001093658471742</v>
      </c>
      <c r="Q50" s="304"/>
      <c r="R50" s="305">
        <f>SUM(R51:R59)</f>
        <v>1.9540320218369185</v>
      </c>
      <c r="S50" s="305">
        <f>SUM(S51:S59)</f>
        <v>2.3633703456988258</v>
      </c>
      <c r="T50" s="305">
        <f>SUM(T51:T59)</f>
        <v>3.0356103682300661</v>
      </c>
      <c r="U50" s="304"/>
      <c r="V50" s="305">
        <f>SUM(V51:V59)</f>
        <v>4.1527789318857939</v>
      </c>
      <c r="W50" s="305">
        <f>SUM(W51:W59)</f>
        <v>4.8934861951696842</v>
      </c>
      <c r="X50" s="305">
        <f>SUM(X51:X59)</f>
        <v>5.9015016970896905</v>
      </c>
      <c r="Y50" s="304"/>
      <c r="Z50" s="305">
        <f>SUM(Z51:Z59)</f>
        <v>21.216395659521517</v>
      </c>
      <c r="AA50" s="305">
        <f>SUM(AA51:AA59)</f>
        <v>23.666230671080008</v>
      </c>
      <c r="AB50" s="305">
        <f>SUM(AB51:AB59)</f>
        <v>26.993522784450509</v>
      </c>
      <c r="AC50" s="304"/>
      <c r="AD50" s="305">
        <f>SUM(AD51:AD59)</f>
        <v>16.274125865203604</v>
      </c>
      <c r="AE50" s="305">
        <f>SUM(AE51:AE59)</f>
        <v>16.559706496970072</v>
      </c>
      <c r="AF50" s="305">
        <f>SUM(AF51:AF59)</f>
        <v>16.315286410888923</v>
      </c>
      <c r="AG50" s="304"/>
      <c r="AH50" s="305">
        <f>SUM(AH51:AH59)</f>
        <v>10.064816111734507</v>
      </c>
      <c r="AI50" s="305">
        <f>SUM(AI51:AI59)</f>
        <v>10.431919539174409</v>
      </c>
      <c r="AJ50" s="305">
        <f>SUM(AJ51:AJ59)</f>
        <v>9.890823679290266</v>
      </c>
      <c r="AK50" s="304"/>
      <c r="AL50" s="305">
        <f>SUM(AL51:AL59)</f>
        <v>3.2867050034149301</v>
      </c>
      <c r="AM50" s="305">
        <f>SUM(AM51:AM59)</f>
        <v>2.0424210277972628</v>
      </c>
      <c r="AN50" s="305">
        <f>SUM(AN51:AN59)</f>
        <v>0.79396352048738239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7.8656374121137018</v>
      </c>
      <c r="C51" s="304">
        <f t="shared" ref="C51:D51" si="68">SUM(G51,K51,O51,S51,W51,AA51,AE51,AI51,AM51)</f>
        <v>8.0384119501932076</v>
      </c>
      <c r="D51" s="304">
        <f t="shared" si="68"/>
        <v>9.7755295128377551</v>
      </c>
      <c r="E51" s="304"/>
      <c r="F51" s="304">
        <v>3.6117903332777597E-2</v>
      </c>
      <c r="G51" s="304">
        <v>5.9759054496677039E-2</v>
      </c>
      <c r="H51" s="304">
        <v>0.10701500339815846</v>
      </c>
      <c r="I51" s="304"/>
      <c r="J51" s="304">
        <v>0.78474806200335356</v>
      </c>
      <c r="K51" s="304">
        <v>1.133151059078541</v>
      </c>
      <c r="L51" s="304">
        <v>2.049570058514635</v>
      </c>
      <c r="M51" s="304"/>
      <c r="N51" s="304">
        <v>1.4288149611261083</v>
      </c>
      <c r="O51" s="304">
        <v>1.6106086414259448</v>
      </c>
      <c r="P51" s="304">
        <v>1.9723258852801728</v>
      </c>
      <c r="Q51" s="304"/>
      <c r="R51" s="304">
        <v>0.3454763357621255</v>
      </c>
      <c r="S51" s="304">
        <v>0.34378603078787717</v>
      </c>
      <c r="T51" s="304">
        <v>0.35382991773227146</v>
      </c>
      <c r="U51" s="304"/>
      <c r="V51" s="304">
        <v>0.7769036791954741</v>
      </c>
      <c r="W51" s="304">
        <v>0.80982556426144903</v>
      </c>
      <c r="X51" s="304">
        <v>0.95061064061673117</v>
      </c>
      <c r="Y51" s="304"/>
      <c r="Z51" s="304">
        <v>2.1368399294447724</v>
      </c>
      <c r="AA51" s="304">
        <v>2.02383893509016</v>
      </c>
      <c r="AB51" s="304">
        <v>2.4460784995572977</v>
      </c>
      <c r="AC51" s="304"/>
      <c r="AD51" s="304">
        <v>1.2994851517806587</v>
      </c>
      <c r="AE51" s="304">
        <v>1.0757797999572158</v>
      </c>
      <c r="AF51" s="304">
        <v>0.99493337632966583</v>
      </c>
      <c r="AG51" s="304"/>
      <c r="AH51" s="304">
        <v>0.81644861085442499</v>
      </c>
      <c r="AI51" s="304">
        <v>0.75754448441302003</v>
      </c>
      <c r="AJ51" s="304">
        <v>0.70693347148209484</v>
      </c>
      <c r="AK51" s="304"/>
      <c r="AL51" s="304">
        <v>0.24080277861400673</v>
      </c>
      <c r="AM51" s="304">
        <v>0.22411838068232254</v>
      </c>
      <c r="AN51" s="304">
        <v>0.19423265992672667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9.5066663254287835</v>
      </c>
      <c r="C52" s="304">
        <f t="shared" ref="C52:C59" si="70">SUM(G52,K52,O52,S52,W52,AA52,AE52,AI52,AM52)</f>
        <v>10.880741213903194</v>
      </c>
      <c r="D52" s="304">
        <f t="shared" ref="D52:D59" si="71">SUM(H52,L52,P52,T52,X52,AB52,AF52,AJ52,AN52)</f>
        <v>13.547508440689857</v>
      </c>
      <c r="E52" s="304"/>
      <c r="F52" s="304">
        <v>9.9219708113279959E-2</v>
      </c>
      <c r="G52" s="304">
        <v>0.14065424218710579</v>
      </c>
      <c r="H52" s="304">
        <v>0.217086867929974</v>
      </c>
      <c r="I52" s="304"/>
      <c r="J52" s="304">
        <v>1.505135791187904</v>
      </c>
      <c r="K52" s="304">
        <v>2.2940438039528099</v>
      </c>
      <c r="L52" s="304">
        <v>3.828249642954356</v>
      </c>
      <c r="M52" s="304"/>
      <c r="N52" s="304">
        <v>1.9025268097442902</v>
      </c>
      <c r="O52" s="304">
        <v>2.1719565993675127</v>
      </c>
      <c r="P52" s="304">
        <v>2.385713844562126</v>
      </c>
      <c r="Q52" s="304"/>
      <c r="R52" s="304">
        <v>0.2277529990752783</v>
      </c>
      <c r="S52" s="304">
        <v>0.20999887175772339</v>
      </c>
      <c r="T52" s="304">
        <v>0.25253625646652239</v>
      </c>
      <c r="U52" s="304"/>
      <c r="V52" s="304">
        <v>0.72255155459978571</v>
      </c>
      <c r="W52" s="304">
        <v>0.65770058665905295</v>
      </c>
      <c r="X52" s="304">
        <v>0.46719215946039772</v>
      </c>
      <c r="Y52" s="304"/>
      <c r="Z52" s="304">
        <v>2.7434617857548855</v>
      </c>
      <c r="AA52" s="304">
        <v>3.1456871106711288</v>
      </c>
      <c r="AB52" s="304">
        <v>4.1823998741994872</v>
      </c>
      <c r="AC52" s="304"/>
      <c r="AD52" s="304">
        <v>1.4773898062765454</v>
      </c>
      <c r="AE52" s="304">
        <v>1.4336691348433843</v>
      </c>
      <c r="AF52" s="304">
        <v>1.469396898993822</v>
      </c>
      <c r="AG52" s="304"/>
      <c r="AH52" s="304">
        <v>0.62777360948197314</v>
      </c>
      <c r="AI52" s="304">
        <v>0.65125480904416599</v>
      </c>
      <c r="AJ52" s="304">
        <v>0.62488280454362033</v>
      </c>
      <c r="AK52" s="304"/>
      <c r="AL52" s="304">
        <v>0.20085426119484182</v>
      </c>
      <c r="AM52" s="304">
        <v>0.17577605542030902</v>
      </c>
      <c r="AN52" s="304">
        <v>0.12005009157955086</v>
      </c>
    </row>
    <row r="53" spans="1:40" x14ac:dyDescent="0.2">
      <c r="A53" s="13" t="str">
        <f t="shared" si="67"/>
        <v>Associate professional occupations</v>
      </c>
      <c r="B53" s="304">
        <f t="shared" si="69"/>
        <v>5.0009125381361814</v>
      </c>
      <c r="C53" s="304">
        <f t="shared" si="70"/>
        <v>4.9518682695267646</v>
      </c>
      <c r="D53" s="304">
        <f t="shared" si="71"/>
        <v>5.8385330716815202</v>
      </c>
      <c r="E53" s="304"/>
      <c r="F53" s="304">
        <v>9.5158229588000794E-3</v>
      </c>
      <c r="G53" s="304">
        <v>1.4258485925121108E-2</v>
      </c>
      <c r="H53" s="304">
        <v>2.684744412888776E-2</v>
      </c>
      <c r="I53" s="304"/>
      <c r="J53" s="304">
        <v>0.42771248537353496</v>
      </c>
      <c r="K53" s="304">
        <v>0.611929984881321</v>
      </c>
      <c r="L53" s="304">
        <v>1.0517715542101467</v>
      </c>
      <c r="M53" s="304"/>
      <c r="N53" s="304">
        <v>0.76132397087651882</v>
      </c>
      <c r="O53" s="304">
        <v>0.8317431490397682</v>
      </c>
      <c r="P53" s="304">
        <v>0.97563774150707272</v>
      </c>
      <c r="Q53" s="304"/>
      <c r="R53" s="304">
        <v>0.33413542979574046</v>
      </c>
      <c r="S53" s="304">
        <v>0.39408155818360435</v>
      </c>
      <c r="T53" s="304">
        <v>0.51749183840345581</v>
      </c>
      <c r="U53" s="304"/>
      <c r="V53" s="304">
        <v>0.63345184355981632</v>
      </c>
      <c r="W53" s="304">
        <v>0.60776808382184788</v>
      </c>
      <c r="X53" s="304">
        <v>0.67286965149457456</v>
      </c>
      <c r="Y53" s="304"/>
      <c r="Z53" s="304">
        <v>1.0981221085671016</v>
      </c>
      <c r="AA53" s="304">
        <v>0.9386837197300818</v>
      </c>
      <c r="AB53" s="304">
        <v>0.95668408524620308</v>
      </c>
      <c r="AC53" s="304"/>
      <c r="AD53" s="304">
        <v>0.95588251388829348</v>
      </c>
      <c r="AE53" s="304">
        <v>0.82945646115797189</v>
      </c>
      <c r="AF53" s="304">
        <v>0.84279821780953923</v>
      </c>
      <c r="AG53" s="304"/>
      <c r="AH53" s="304">
        <v>0.69053936174321673</v>
      </c>
      <c r="AI53" s="304">
        <v>0.6693333179360571</v>
      </c>
      <c r="AJ53" s="304">
        <v>0.73668285987673565</v>
      </c>
      <c r="AK53" s="304"/>
      <c r="AL53" s="304">
        <v>9.0229001373159201E-2</v>
      </c>
      <c r="AM53" s="304">
        <v>5.46135088509914E-2</v>
      </c>
      <c r="AN53" s="304">
        <v>5.774967900490393E-2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4.9945011949151432</v>
      </c>
      <c r="C54" s="304">
        <f t="shared" si="70"/>
        <v>5.045599512296298</v>
      </c>
      <c r="D54" s="304">
        <f t="shared" si="71"/>
        <v>4.8541233315705794</v>
      </c>
      <c r="E54" s="304"/>
      <c r="F54" s="304">
        <v>4.2350102810966933E-2</v>
      </c>
      <c r="G54" s="304">
        <v>5.8383044102069903E-2</v>
      </c>
      <c r="H54" s="304">
        <v>0.11468072411442308</v>
      </c>
      <c r="I54" s="304"/>
      <c r="J54" s="304">
        <v>0.22370464887869751</v>
      </c>
      <c r="K54" s="304">
        <v>0.3483405374693041</v>
      </c>
      <c r="L54" s="304">
        <v>0.52147819758765468</v>
      </c>
      <c r="M54" s="304"/>
      <c r="N54" s="304">
        <v>0.65120196295559685</v>
      </c>
      <c r="O54" s="304">
        <v>0.82561830681865789</v>
      </c>
      <c r="P54" s="304">
        <v>1.1094768325435835</v>
      </c>
      <c r="Q54" s="304"/>
      <c r="R54" s="304">
        <v>0.40003053027731034</v>
      </c>
      <c r="S54" s="304">
        <v>0.45487004431229827</v>
      </c>
      <c r="T54" s="304">
        <v>0.56875932308767185</v>
      </c>
      <c r="U54" s="304"/>
      <c r="V54" s="304">
        <v>0.33267246377502352</v>
      </c>
      <c r="W54" s="304">
        <v>0.37925352808267576</v>
      </c>
      <c r="X54" s="304">
        <v>0.52550875482104198</v>
      </c>
      <c r="Y54" s="304"/>
      <c r="Z54" s="304">
        <v>0.98153506554952474</v>
      </c>
      <c r="AA54" s="304">
        <v>0.94580729973628352</v>
      </c>
      <c r="AB54" s="304">
        <v>0.72402867758408662</v>
      </c>
      <c r="AC54" s="304"/>
      <c r="AD54" s="304">
        <v>0.85640987214909126</v>
      </c>
      <c r="AE54" s="304">
        <v>0.64739553226154789</v>
      </c>
      <c r="AF54" s="304">
        <v>0.24141368509244618</v>
      </c>
      <c r="AG54" s="304"/>
      <c r="AH54" s="304">
        <v>1.2796415515103841</v>
      </c>
      <c r="AI54" s="304">
        <v>1.3055753988753611</v>
      </c>
      <c r="AJ54" s="304">
        <v>1.042564569528845</v>
      </c>
      <c r="AK54" s="304"/>
      <c r="AL54" s="304">
        <v>0.22695499700854743</v>
      </c>
      <c r="AM54" s="304">
        <v>8.0355820638099998E-2</v>
      </c>
      <c r="AN54" s="304">
        <v>6.2125672108265442E-3</v>
      </c>
    </row>
    <row r="55" spans="1:40" x14ac:dyDescent="0.2">
      <c r="A55" s="13" t="str">
        <f t="shared" si="67"/>
        <v>Skilled trades occupations</v>
      </c>
      <c r="B55" s="304">
        <f t="shared" si="69"/>
        <v>28.969613274661949</v>
      </c>
      <c r="C55" s="304">
        <f t="shared" si="70"/>
        <v>32.070150987406784</v>
      </c>
      <c r="D55" s="304">
        <f t="shared" si="71"/>
        <v>34.26317620803561</v>
      </c>
      <c r="E55" s="304"/>
      <c r="F55" s="304">
        <v>4.2910331400291078E-3</v>
      </c>
      <c r="G55" s="304">
        <v>7.2720931089885216E-3</v>
      </c>
      <c r="H55" s="304">
        <v>1.1492627412004255E-2</v>
      </c>
      <c r="I55" s="304"/>
      <c r="J55" s="304">
        <v>0.21742318132311922</v>
      </c>
      <c r="K55" s="304">
        <v>0.39536201123944736</v>
      </c>
      <c r="L55" s="304">
        <v>0.66989046630251792</v>
      </c>
      <c r="M55" s="304"/>
      <c r="N55" s="304">
        <v>0.76900586939012783</v>
      </c>
      <c r="O55" s="304">
        <v>1.1415154536930314</v>
      </c>
      <c r="P55" s="304">
        <v>1.5731805511577099</v>
      </c>
      <c r="Q55" s="304"/>
      <c r="R55" s="304">
        <v>0.4924261628483983</v>
      </c>
      <c r="S55" s="304">
        <v>0.72626541660755806</v>
      </c>
      <c r="T55" s="304">
        <v>0.99654891733072803</v>
      </c>
      <c r="U55" s="304"/>
      <c r="V55" s="304">
        <v>1.2876013138043425</v>
      </c>
      <c r="W55" s="304">
        <v>1.8531402195994089</v>
      </c>
      <c r="X55" s="304">
        <v>2.5265717291392424</v>
      </c>
      <c r="Y55" s="304"/>
      <c r="Z55" s="304">
        <v>11.315245168517603</v>
      </c>
      <c r="AA55" s="304">
        <v>12.760207402607852</v>
      </c>
      <c r="AB55" s="304">
        <v>13.503200801652461</v>
      </c>
      <c r="AC55" s="304"/>
      <c r="AD55" s="304">
        <v>8.8112175653202058</v>
      </c>
      <c r="AE55" s="304">
        <v>9.3305831339084726</v>
      </c>
      <c r="AF55" s="304">
        <v>9.3728712759483876</v>
      </c>
      <c r="AG55" s="304"/>
      <c r="AH55" s="304">
        <v>4.273823020899739</v>
      </c>
      <c r="AI55" s="304">
        <v>4.7395598434482347</v>
      </c>
      <c r="AJ55" s="304">
        <v>5.4146003555222375</v>
      </c>
      <c r="AK55" s="304"/>
      <c r="AL55" s="304">
        <v>1.7985799594183882</v>
      </c>
      <c r="AM55" s="304">
        <v>1.1162454131937896</v>
      </c>
      <c r="AN55" s="304">
        <v>0.19481948357032358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0.18196998821355023</v>
      </c>
      <c r="C56" s="304">
        <f t="shared" si="70"/>
        <v>0.20673104336119985</v>
      </c>
      <c r="D56" s="304">
        <f t="shared" si="71"/>
        <v>0.25852183887348845</v>
      </c>
      <c r="E56" s="304"/>
      <c r="F56" s="304">
        <v>1.2636978142631275E-4</v>
      </c>
      <c r="G56" s="304">
        <v>1.8341266927475E-4</v>
      </c>
      <c r="H56" s="304">
        <v>2.6809895479370762E-4</v>
      </c>
      <c r="I56" s="304"/>
      <c r="J56" s="304">
        <v>6.804512866415471E-3</v>
      </c>
      <c r="K56" s="304">
        <v>8.9816147020427284E-3</v>
      </c>
      <c r="L56" s="304">
        <v>1.3205862490917798E-2</v>
      </c>
      <c r="M56" s="304"/>
      <c r="N56" s="304">
        <v>8.7559170528014752E-3</v>
      </c>
      <c r="O56" s="304">
        <v>1.1025447258491923E-2</v>
      </c>
      <c r="P56" s="304">
        <v>1.4428441752011184E-2</v>
      </c>
      <c r="Q56" s="304"/>
      <c r="R56" s="304">
        <v>1.5563641287928173E-3</v>
      </c>
      <c r="S56" s="304">
        <v>2.0705444531388937E-3</v>
      </c>
      <c r="T56" s="304">
        <v>2.501079319976869E-3</v>
      </c>
      <c r="U56" s="304"/>
      <c r="V56" s="304">
        <v>4.431524435230874E-3</v>
      </c>
      <c r="W56" s="304">
        <v>4.8957594831979048E-3</v>
      </c>
      <c r="X56" s="304">
        <v>5.733649040038028E-3</v>
      </c>
      <c r="Y56" s="304"/>
      <c r="Z56" s="304">
        <v>6.4456389472950015E-2</v>
      </c>
      <c r="AA56" s="304">
        <v>8.561953600819773E-2</v>
      </c>
      <c r="AB56" s="304">
        <v>0.12404409938847337</v>
      </c>
      <c r="AC56" s="304"/>
      <c r="AD56" s="304">
        <v>1.5417584722106369E-2</v>
      </c>
      <c r="AE56" s="304">
        <v>1.7686818117816794E-2</v>
      </c>
      <c r="AF56" s="304">
        <v>2.2721946807062732E-2</v>
      </c>
      <c r="AG56" s="304"/>
      <c r="AH56" s="304">
        <v>4.6830886444707481E-2</v>
      </c>
      <c r="AI56" s="304">
        <v>4.5029304025338279E-2</v>
      </c>
      <c r="AJ56" s="304">
        <v>4.9063372321892659E-2</v>
      </c>
      <c r="AK56" s="304"/>
      <c r="AL56" s="304">
        <v>3.3590439309119403E-2</v>
      </c>
      <c r="AM56" s="304">
        <v>3.1238606643700848E-2</v>
      </c>
      <c r="AN56" s="304">
        <v>2.6555288798322106E-2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1.3019617794266596</v>
      </c>
      <c r="C57" s="304">
        <f t="shared" si="70"/>
        <v>1.5411582971409319</v>
      </c>
      <c r="D57" s="304">
        <f t="shared" si="71"/>
        <v>1.7540728596678852</v>
      </c>
      <c r="E57" s="304"/>
      <c r="F57" s="304">
        <v>3.0105089420412378E-3</v>
      </c>
      <c r="G57" s="304">
        <v>5.2079053004204477E-3</v>
      </c>
      <c r="H57" s="304">
        <v>1.0543578558558532E-2</v>
      </c>
      <c r="I57" s="304"/>
      <c r="J57" s="304">
        <v>8.0240982886139553E-2</v>
      </c>
      <c r="K57" s="304">
        <v>0.11520692642095583</v>
      </c>
      <c r="L57" s="304">
        <v>0.17178146395469449</v>
      </c>
      <c r="M57" s="304"/>
      <c r="N57" s="304">
        <v>0.20878845177556374</v>
      </c>
      <c r="O57" s="304">
        <v>0.28342557440174071</v>
      </c>
      <c r="P57" s="304">
        <v>0.3778523392947285</v>
      </c>
      <c r="Q57" s="304"/>
      <c r="R57" s="304">
        <v>6.229411410055985E-2</v>
      </c>
      <c r="S57" s="304">
        <v>8.7214349468184058E-2</v>
      </c>
      <c r="T57" s="304">
        <v>0.11869368898977062</v>
      </c>
      <c r="U57" s="304"/>
      <c r="V57" s="304">
        <v>5.8536365990463593E-2</v>
      </c>
      <c r="W57" s="304">
        <v>7.6225435862794372E-2</v>
      </c>
      <c r="X57" s="304">
        <v>9.2358939848474139E-2</v>
      </c>
      <c r="Y57" s="304"/>
      <c r="Z57" s="304">
        <v>0.52849312107629409</v>
      </c>
      <c r="AA57" s="304">
        <v>0.62821566474163315</v>
      </c>
      <c r="AB57" s="304">
        <v>0.80499289714752287</v>
      </c>
      <c r="AC57" s="304"/>
      <c r="AD57" s="304">
        <v>9.3486894438898238E-2</v>
      </c>
      <c r="AE57" s="304">
        <v>6.2526448582913521E-2</v>
      </c>
      <c r="AF57" s="304">
        <v>1.9503888753445196E-2</v>
      </c>
      <c r="AG57" s="304"/>
      <c r="AH57" s="304">
        <v>0.13765236579190179</v>
      </c>
      <c r="AI57" s="304">
        <v>0.15180804783924359</v>
      </c>
      <c r="AJ57" s="304">
        <v>3.1940601671149635E-2</v>
      </c>
      <c r="AK57" s="304"/>
      <c r="AL57" s="304">
        <v>0.12945897442479756</v>
      </c>
      <c r="AM57" s="304">
        <v>0.13132794452304594</v>
      </c>
      <c r="AN57" s="304">
        <v>0.12640546144954135</v>
      </c>
    </row>
    <row r="58" spans="1:40" x14ac:dyDescent="0.2">
      <c r="A58" s="13" t="str">
        <f t="shared" si="67"/>
        <v>Process, plant and machine operatives</v>
      </c>
      <c r="B58" s="304">
        <f t="shared" si="69"/>
        <v>5.2036893554484136</v>
      </c>
      <c r="C58" s="304">
        <f t="shared" si="70"/>
        <v>6.400746699761477</v>
      </c>
      <c r="D58" s="304">
        <f t="shared" si="71"/>
        <v>7.0034872993833535</v>
      </c>
      <c r="E58" s="304"/>
      <c r="F58" s="304">
        <v>1.5185539843154615E-2</v>
      </c>
      <c r="G58" s="304">
        <v>3.4790406030848979E-2</v>
      </c>
      <c r="H58" s="304">
        <v>6.9139712771629835E-2</v>
      </c>
      <c r="I58" s="304"/>
      <c r="J58" s="304">
        <v>4.7916184499048275E-2</v>
      </c>
      <c r="K58" s="304">
        <v>0.10124072756905643</v>
      </c>
      <c r="L58" s="304">
        <v>0.20924083426653925</v>
      </c>
      <c r="M58" s="304"/>
      <c r="N58" s="304">
        <v>6.8265315769686571E-2</v>
      </c>
      <c r="O58" s="304">
        <v>0.10929753065657877</v>
      </c>
      <c r="P58" s="304">
        <v>0.18066639988096242</v>
      </c>
      <c r="Q58" s="304"/>
      <c r="R58" s="304">
        <v>7.3107883101957954E-2</v>
      </c>
      <c r="S58" s="304">
        <v>0.12374726435459328</v>
      </c>
      <c r="T58" s="304">
        <v>0.20260756541752112</v>
      </c>
      <c r="U58" s="304"/>
      <c r="V58" s="304">
        <v>0.20730926978014819</v>
      </c>
      <c r="W58" s="304">
        <v>0.32807951795761958</v>
      </c>
      <c r="X58" s="304">
        <v>0.4525148333937225</v>
      </c>
      <c r="Y58" s="304"/>
      <c r="Z58" s="304">
        <v>1.4848760950580111</v>
      </c>
      <c r="AA58" s="304">
        <v>2.0799561682541556</v>
      </c>
      <c r="AB58" s="304">
        <v>2.74793664707079</v>
      </c>
      <c r="AC58" s="304"/>
      <c r="AD58" s="304">
        <v>1.809688835503072</v>
      </c>
      <c r="AE58" s="304">
        <v>2.2312226044252026</v>
      </c>
      <c r="AF58" s="304">
        <v>2.4263218205749597</v>
      </c>
      <c r="AG58" s="304"/>
      <c r="AH58" s="304">
        <v>1.217764920631325</v>
      </c>
      <c r="AI58" s="304">
        <v>1.2203559635482679</v>
      </c>
      <c r="AJ58" s="304">
        <v>0.67455930682886434</v>
      </c>
      <c r="AK58" s="304"/>
      <c r="AL58" s="304">
        <v>0.27957531126201002</v>
      </c>
      <c r="AM58" s="304">
        <v>0.17205651696515298</v>
      </c>
      <c r="AN58" s="304">
        <v>4.0500179178364466E-2</v>
      </c>
    </row>
    <row r="59" spans="1:40" x14ac:dyDescent="0.2">
      <c r="A59" s="13" t="str">
        <f t="shared" si="67"/>
        <v>Elementary occupations</v>
      </c>
      <c r="B59" s="304">
        <f t="shared" si="69"/>
        <v>3.3320481316557111</v>
      </c>
      <c r="C59" s="304">
        <f t="shared" si="70"/>
        <v>3.2895920264100824</v>
      </c>
      <c r="D59" s="304">
        <f t="shared" si="71"/>
        <v>3.5080474372600121</v>
      </c>
      <c r="E59" s="304"/>
      <c r="F59" s="304">
        <v>3.2115692182791724E-4</v>
      </c>
      <c r="G59" s="304">
        <v>5.2834572289650519E-4</v>
      </c>
      <c r="H59" s="304">
        <v>9.6333870227927726E-4</v>
      </c>
      <c r="I59" s="304"/>
      <c r="J59" s="304">
        <v>2.9200110087363881E-2</v>
      </c>
      <c r="K59" s="304">
        <v>5.2681549201872131E-2</v>
      </c>
      <c r="L59" s="304">
        <v>9.8956697463879056E-2</v>
      </c>
      <c r="M59" s="304"/>
      <c r="N59" s="304">
        <v>7.6439042762253578E-2</v>
      </c>
      <c r="O59" s="304">
        <v>0.10069981738919884</v>
      </c>
      <c r="P59" s="304">
        <v>0.11082732986880907</v>
      </c>
      <c r="Q59" s="304"/>
      <c r="R59" s="304">
        <v>1.7252202746754767E-2</v>
      </c>
      <c r="S59" s="304">
        <v>2.1336265773848305E-2</v>
      </c>
      <c r="T59" s="304">
        <v>2.2641781482148082E-2</v>
      </c>
      <c r="U59" s="304"/>
      <c r="V59" s="304">
        <v>0.12932091674550933</v>
      </c>
      <c r="W59" s="304">
        <v>0.17659749944163711</v>
      </c>
      <c r="X59" s="304">
        <v>0.20814133927546777</v>
      </c>
      <c r="Y59" s="304"/>
      <c r="Z59" s="304">
        <v>0.86336599608037445</v>
      </c>
      <c r="AA59" s="304">
        <v>1.0582148342405131</v>
      </c>
      <c r="AB59" s="304">
        <v>1.5041572026041827</v>
      </c>
      <c r="AC59" s="304"/>
      <c r="AD59" s="304">
        <v>0.95514764112473338</v>
      </c>
      <c r="AE59" s="304">
        <v>0.93138656371554585</v>
      </c>
      <c r="AF59" s="304">
        <v>0.92532530057959717</v>
      </c>
      <c r="AG59" s="304"/>
      <c r="AH59" s="304">
        <v>0.97434178437683394</v>
      </c>
      <c r="AI59" s="304">
        <v>0.89145837004472028</v>
      </c>
      <c r="AJ59" s="304">
        <v>0.609596337514826</v>
      </c>
      <c r="AK59" s="304"/>
      <c r="AL59" s="304">
        <v>0.28665928081006004</v>
      </c>
      <c r="AM59" s="304">
        <v>5.6688780879850201E-2</v>
      </c>
      <c r="AN59" s="304">
        <v>2.743810976882291E-2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245.93299999999988</v>
      </c>
      <c r="C62" s="305">
        <f>SUM(C63:C71)</f>
        <v>253.60199999999992</v>
      </c>
      <c r="D62" s="305">
        <f>SUM(D63:D71)</f>
        <v>265.995</v>
      </c>
      <c r="E62" s="304"/>
      <c r="F62" s="305">
        <f>SUM(F63:F71)</f>
        <v>0.78271669894599194</v>
      </c>
      <c r="G62" s="305">
        <f>SUM(G63:G71)</f>
        <v>1.1949761227029692</v>
      </c>
      <c r="H62" s="305">
        <f>SUM(H63:H71)</f>
        <v>2.1414398817892817</v>
      </c>
      <c r="I62" s="304"/>
      <c r="J62" s="305">
        <f>SUM(J63:J71)</f>
        <v>9.5503448661529085</v>
      </c>
      <c r="K62" s="305">
        <f>SUM(K63:K71)</f>
        <v>13.989777230531223</v>
      </c>
      <c r="L62" s="305">
        <f>SUM(L63:L71)</f>
        <v>25.189430093426289</v>
      </c>
      <c r="M62" s="304"/>
      <c r="N62" s="305">
        <f>SUM(N63:N71)</f>
        <v>32.586342386439583</v>
      </c>
      <c r="O62" s="305">
        <f>SUM(O63:O71)</f>
        <v>40.023433511783686</v>
      </c>
      <c r="P62" s="305">
        <f>SUM(P63:P71)</f>
        <v>53.900571771639683</v>
      </c>
      <c r="Q62" s="304"/>
      <c r="R62" s="305">
        <f>SUM(R63:R71)</f>
        <v>10.193977811129171</v>
      </c>
      <c r="S62" s="305">
        <f>SUM(S63:S71)</f>
        <v>12.130767407717586</v>
      </c>
      <c r="T62" s="305">
        <f>SUM(T63:T71)</f>
        <v>16.236184017975987</v>
      </c>
      <c r="U62" s="304"/>
      <c r="V62" s="305">
        <f>SUM(V63:V71)</f>
        <v>11.27904885873968</v>
      </c>
      <c r="W62" s="305">
        <f>SUM(W63:W71)</f>
        <v>13.170102508255475</v>
      </c>
      <c r="X62" s="305">
        <f>SUM(X63:X71)</f>
        <v>16.852487424402216</v>
      </c>
      <c r="Y62" s="304"/>
      <c r="Z62" s="305">
        <f>SUM(Z63:Z71)</f>
        <v>61.394055354433569</v>
      </c>
      <c r="AA62" s="305">
        <f>SUM(AA63:AA71)</f>
        <v>64.048509031929356</v>
      </c>
      <c r="AB62" s="305">
        <f>SUM(AB63:AB71)</f>
        <v>70.183623714955445</v>
      </c>
      <c r="AC62" s="304"/>
      <c r="AD62" s="305">
        <f>SUM(AD63:AD71)</f>
        <v>61.795832179906924</v>
      </c>
      <c r="AE62" s="305">
        <f>SUM(AE63:AE71)</f>
        <v>57.814152194969452</v>
      </c>
      <c r="AF62" s="305">
        <f>SUM(AF63:AF71)</f>
        <v>48.046245030098873</v>
      </c>
      <c r="AG62" s="304"/>
      <c r="AH62" s="305">
        <f>SUM(AH63:AH71)</f>
        <v>45.041335156450536</v>
      </c>
      <c r="AI62" s="305">
        <f>SUM(AI63:AI71)</f>
        <v>41.199157220660936</v>
      </c>
      <c r="AJ62" s="305">
        <f>SUM(AJ63:AJ71)</f>
        <v>24.514962722861654</v>
      </c>
      <c r="AK62" s="304"/>
      <c r="AL62" s="305">
        <f>SUM(AL63:AL71)</f>
        <v>13.309346687801533</v>
      </c>
      <c r="AM62" s="305">
        <f>SUM(AM63:AM71)</f>
        <v>10.031124771449255</v>
      </c>
      <c r="AN62" s="305">
        <f>SUM(AN63:AN71)</f>
        <v>8.9300553428506504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36.564801043460577</v>
      </c>
      <c r="C63" s="304">
        <f t="shared" ref="C63:C71" si="73">SUM(G63,K63,O63,S63,W63,AA63,AE63,AI63,AM63)</f>
        <v>39.11604103293211</v>
      </c>
      <c r="D63" s="304">
        <f t="shared" ref="D63:D71" si="74">SUM(H63,L63,P63,T63,X63,AB63,AF63,AJ63,AN63)</f>
        <v>44.16794623531041</v>
      </c>
      <c r="E63" s="304"/>
      <c r="F63" s="304">
        <v>0.19433510584643512</v>
      </c>
      <c r="G63" s="304">
        <v>0.31842480631842163</v>
      </c>
      <c r="H63" s="304">
        <v>0.59523970175953356</v>
      </c>
      <c r="I63" s="304"/>
      <c r="J63" s="304">
        <v>2.4209071904638448</v>
      </c>
      <c r="K63" s="304">
        <v>3.5885638793504033</v>
      </c>
      <c r="L63" s="304">
        <v>6.5324653012488145</v>
      </c>
      <c r="M63" s="304"/>
      <c r="N63" s="304">
        <v>7.7491484627939267</v>
      </c>
      <c r="O63" s="304">
        <v>9.5490585811329627</v>
      </c>
      <c r="P63" s="304">
        <v>11.986192903248778</v>
      </c>
      <c r="Q63" s="304"/>
      <c r="R63" s="304">
        <v>1.7597372113118928</v>
      </c>
      <c r="S63" s="304">
        <v>2.0048301701556541</v>
      </c>
      <c r="T63" s="304">
        <v>2.5932680626011653</v>
      </c>
      <c r="U63" s="304"/>
      <c r="V63" s="304">
        <v>2.2051304784807373</v>
      </c>
      <c r="W63" s="304">
        <v>2.4717480084417374</v>
      </c>
      <c r="X63" s="304">
        <v>2.6268882403150844</v>
      </c>
      <c r="Y63" s="304"/>
      <c r="Z63" s="304">
        <v>7.3896188639201661</v>
      </c>
      <c r="AA63" s="304">
        <v>7.2940921821722826</v>
      </c>
      <c r="AB63" s="304">
        <v>8.3149434657454613</v>
      </c>
      <c r="AC63" s="304"/>
      <c r="AD63" s="304">
        <v>7.7516383111785725</v>
      </c>
      <c r="AE63" s="304">
        <v>7.1412058583735956</v>
      </c>
      <c r="AF63" s="304">
        <v>5.5969401847838851</v>
      </c>
      <c r="AG63" s="304"/>
      <c r="AH63" s="304">
        <v>6.2464172145121211</v>
      </c>
      <c r="AI63" s="304">
        <v>6.0477344535630273</v>
      </c>
      <c r="AJ63" s="304">
        <v>5.2254474004782603</v>
      </c>
      <c r="AK63" s="304"/>
      <c r="AL63" s="304">
        <v>0.84786820495287807</v>
      </c>
      <c r="AM63" s="304">
        <v>0.70038309342402649</v>
      </c>
      <c r="AN63" s="304">
        <v>0.69656097512943604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18.697618505864991</v>
      </c>
      <c r="C64" s="304">
        <f t="shared" si="73"/>
        <v>20.585867602442107</v>
      </c>
      <c r="D64" s="304">
        <f t="shared" si="74"/>
        <v>23.705915748342751</v>
      </c>
      <c r="E64" s="304"/>
      <c r="F64" s="304">
        <v>0.28353074364893094</v>
      </c>
      <c r="G64" s="304">
        <v>0.42410875367312595</v>
      </c>
      <c r="H64" s="304">
        <v>0.73855191216287697</v>
      </c>
      <c r="I64" s="304"/>
      <c r="J64" s="304">
        <v>1.9763074888721297</v>
      </c>
      <c r="K64" s="304">
        <v>2.7994726999583786</v>
      </c>
      <c r="L64" s="304">
        <v>4.6465439577796444</v>
      </c>
      <c r="M64" s="304"/>
      <c r="N64" s="304">
        <v>4.3023587357041997</v>
      </c>
      <c r="O64" s="304">
        <v>5.0997643386706262</v>
      </c>
      <c r="P64" s="304">
        <v>6.2629552394876136</v>
      </c>
      <c r="Q64" s="304"/>
      <c r="R64" s="304">
        <v>0.73149909576042504</v>
      </c>
      <c r="S64" s="304">
        <v>0.76501614204584734</v>
      </c>
      <c r="T64" s="304">
        <v>0.81862322339160976</v>
      </c>
      <c r="U64" s="304"/>
      <c r="V64" s="304">
        <v>1.0527957468884961</v>
      </c>
      <c r="W64" s="304">
        <v>1.1380799167504929</v>
      </c>
      <c r="X64" s="304">
        <v>1.3041532621375667</v>
      </c>
      <c r="Y64" s="304"/>
      <c r="Z64" s="304">
        <v>4.5495374183184101</v>
      </c>
      <c r="AA64" s="304">
        <v>4.9757891187793586</v>
      </c>
      <c r="AB64" s="304">
        <v>5.7298163687239718</v>
      </c>
      <c r="AC64" s="304"/>
      <c r="AD64" s="304">
        <v>3.2142903171898869</v>
      </c>
      <c r="AE64" s="304">
        <v>2.9064577882048144</v>
      </c>
      <c r="AF64" s="304">
        <v>2.2323768922827307</v>
      </c>
      <c r="AG64" s="304"/>
      <c r="AH64" s="304">
        <v>2.2180810587317801</v>
      </c>
      <c r="AI64" s="304">
        <v>2.098752346322851</v>
      </c>
      <c r="AJ64" s="304">
        <v>1.5140585041618646</v>
      </c>
      <c r="AK64" s="304"/>
      <c r="AL64" s="304">
        <v>0.36921790075073407</v>
      </c>
      <c r="AM64" s="304">
        <v>0.3784264980366091</v>
      </c>
      <c r="AN64" s="304">
        <v>0.45883638821487188</v>
      </c>
    </row>
    <row r="65" spans="1:40" x14ac:dyDescent="0.2">
      <c r="A65" s="13" t="str">
        <f t="shared" si="72"/>
        <v>Associate professional occupations</v>
      </c>
      <c r="B65" s="304">
        <f t="shared" si="75"/>
        <v>17.713694894059341</v>
      </c>
      <c r="C65" s="304">
        <f t="shared" si="73"/>
        <v>17.265945325075887</v>
      </c>
      <c r="D65" s="304">
        <f t="shared" si="74"/>
        <v>18.910658482961512</v>
      </c>
      <c r="E65" s="304"/>
      <c r="F65" s="304">
        <v>0.10645062031137907</v>
      </c>
      <c r="G65" s="304">
        <v>0.13915925158033787</v>
      </c>
      <c r="H65" s="304">
        <v>0.22919877680023862</v>
      </c>
      <c r="I65" s="304"/>
      <c r="J65" s="304">
        <v>0.94339450613423548</v>
      </c>
      <c r="K65" s="304">
        <v>1.2100138781727154</v>
      </c>
      <c r="L65" s="304">
        <v>1.9713899882251147</v>
      </c>
      <c r="M65" s="304"/>
      <c r="N65" s="304">
        <v>3.3421765173356723</v>
      </c>
      <c r="O65" s="304">
        <v>3.656413649572098</v>
      </c>
      <c r="P65" s="304">
        <v>4.4733874745830438</v>
      </c>
      <c r="Q65" s="304"/>
      <c r="R65" s="304">
        <v>0.77660973849943782</v>
      </c>
      <c r="S65" s="304">
        <v>0.82847399558267942</v>
      </c>
      <c r="T65" s="304">
        <v>1.0412892979371509</v>
      </c>
      <c r="U65" s="304"/>
      <c r="V65" s="304">
        <v>0.97151393127517027</v>
      </c>
      <c r="W65" s="304">
        <v>1.028450933136184</v>
      </c>
      <c r="X65" s="304">
        <v>1.2203360802041741</v>
      </c>
      <c r="Y65" s="304"/>
      <c r="Z65" s="304">
        <v>4.6764626892958407</v>
      </c>
      <c r="AA65" s="304">
        <v>4.5805717359036269</v>
      </c>
      <c r="AB65" s="304">
        <v>5.2414333605099124</v>
      </c>
      <c r="AC65" s="304"/>
      <c r="AD65" s="304">
        <v>3.8396001522159788</v>
      </c>
      <c r="AE65" s="304">
        <v>3.3632078404354266</v>
      </c>
      <c r="AF65" s="304">
        <v>3.0384705204809634</v>
      </c>
      <c r="AG65" s="304"/>
      <c r="AH65" s="304">
        <v>2.459452356235408</v>
      </c>
      <c r="AI65" s="304">
        <v>2.0269947059503144</v>
      </c>
      <c r="AJ65" s="304">
        <v>1.2394054382668278</v>
      </c>
      <c r="AK65" s="304"/>
      <c r="AL65" s="304">
        <v>0.59803438275621612</v>
      </c>
      <c r="AM65" s="304">
        <v>0.43265933474250423</v>
      </c>
      <c r="AN65" s="304">
        <v>0.45574754595408512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21.364657193475445</v>
      </c>
      <c r="C66" s="304">
        <f t="shared" si="73"/>
        <v>21.70179646723993</v>
      </c>
      <c r="D66" s="304">
        <f t="shared" si="74"/>
        <v>24.741349983275686</v>
      </c>
      <c r="E66" s="304"/>
      <c r="F66" s="304">
        <v>5.5936746042438777E-2</v>
      </c>
      <c r="G66" s="304">
        <v>8.5073691503763246E-2</v>
      </c>
      <c r="H66" s="304">
        <v>0.1656611600600342</v>
      </c>
      <c r="I66" s="304"/>
      <c r="J66" s="304">
        <v>0.82418063957904786</v>
      </c>
      <c r="K66" s="304">
        <v>1.2023833924509018</v>
      </c>
      <c r="L66" s="304">
        <v>2.2610142972847442</v>
      </c>
      <c r="M66" s="304"/>
      <c r="N66" s="304">
        <v>3.3527069701986325</v>
      </c>
      <c r="O66" s="304">
        <v>4.1237448231006182</v>
      </c>
      <c r="P66" s="304">
        <v>7.095365977224132</v>
      </c>
      <c r="Q66" s="304"/>
      <c r="R66" s="304">
        <v>1.0979358769343952</v>
      </c>
      <c r="S66" s="304">
        <v>1.292206265017106</v>
      </c>
      <c r="T66" s="304">
        <v>1.6609832508842692</v>
      </c>
      <c r="U66" s="304"/>
      <c r="V66" s="304">
        <v>0.9907802267990824</v>
      </c>
      <c r="W66" s="304">
        <v>1.0801073871333569</v>
      </c>
      <c r="X66" s="304">
        <v>1.9836247870503048</v>
      </c>
      <c r="Y66" s="304"/>
      <c r="Z66" s="304">
        <v>5.5609420137645644</v>
      </c>
      <c r="AA66" s="304">
        <v>5.8637235939011756</v>
      </c>
      <c r="AB66" s="304">
        <v>6.2456982889752917</v>
      </c>
      <c r="AC66" s="304"/>
      <c r="AD66" s="304">
        <v>5.9654694144055673</v>
      </c>
      <c r="AE66" s="304">
        <v>5.5371117998849728</v>
      </c>
      <c r="AF66" s="304">
        <v>4.3008159295452586</v>
      </c>
      <c r="AG66" s="304"/>
      <c r="AH66" s="304">
        <v>3.0461995672878293</v>
      </c>
      <c r="AI66" s="304">
        <v>2.1820919618369969</v>
      </c>
      <c r="AJ66" s="304">
        <v>0.77545909523119816</v>
      </c>
      <c r="AK66" s="304"/>
      <c r="AL66" s="304">
        <v>0.47050573846388782</v>
      </c>
      <c r="AM66" s="304">
        <v>0.33535355241104081</v>
      </c>
      <c r="AN66" s="304">
        <v>0.25272719702045277</v>
      </c>
    </row>
    <row r="67" spans="1:40" x14ac:dyDescent="0.2">
      <c r="A67" s="13" t="str">
        <f t="shared" si="72"/>
        <v>Skilled trades occupations</v>
      </c>
      <c r="B67" s="304">
        <f t="shared" si="75"/>
        <v>22.654136528286209</v>
      </c>
      <c r="C67" s="304">
        <f t="shared" si="73"/>
        <v>22.806873048612911</v>
      </c>
      <c r="D67" s="304">
        <f t="shared" si="74"/>
        <v>22.133286195308429</v>
      </c>
      <c r="E67" s="304"/>
      <c r="F67" s="304">
        <v>1.3334679286169545E-2</v>
      </c>
      <c r="G67" s="304">
        <v>1.907156838568979E-2</v>
      </c>
      <c r="H67" s="304">
        <v>3.4314475236669369E-2</v>
      </c>
      <c r="I67" s="304"/>
      <c r="J67" s="304">
        <v>0.37039119169081014</v>
      </c>
      <c r="K67" s="304">
        <v>0.57927164110822238</v>
      </c>
      <c r="L67" s="304">
        <v>1.0813845906191184</v>
      </c>
      <c r="M67" s="304"/>
      <c r="N67" s="304">
        <v>1.2237464798244577</v>
      </c>
      <c r="O67" s="304">
        <v>1.6367858828307187</v>
      </c>
      <c r="P67" s="304">
        <v>2.0296678477700851</v>
      </c>
      <c r="Q67" s="304"/>
      <c r="R67" s="304">
        <v>0.72396912911650357</v>
      </c>
      <c r="S67" s="304">
        <v>0.87807529046932664</v>
      </c>
      <c r="T67" s="304">
        <v>1.168119518462623</v>
      </c>
      <c r="U67" s="304"/>
      <c r="V67" s="304">
        <v>1.0489893859396697</v>
      </c>
      <c r="W67" s="304">
        <v>1.2837713514420575</v>
      </c>
      <c r="X67" s="304">
        <v>1.4006684874363395</v>
      </c>
      <c r="Y67" s="304"/>
      <c r="Z67" s="304">
        <v>7.7068845632789307</v>
      </c>
      <c r="AA67" s="304">
        <v>8.1479732800062852</v>
      </c>
      <c r="AB67" s="304">
        <v>8.4344125955453784</v>
      </c>
      <c r="AC67" s="304"/>
      <c r="AD67" s="304">
        <v>5.7301829350385391</v>
      </c>
      <c r="AE67" s="304">
        <v>5.080459857865498</v>
      </c>
      <c r="AF67" s="304">
        <v>4.4030957407332396</v>
      </c>
      <c r="AG67" s="304"/>
      <c r="AH67" s="304">
        <v>4.2165411543646529</v>
      </c>
      <c r="AI67" s="304">
        <v>4.1260331227284119</v>
      </c>
      <c r="AJ67" s="304">
        <v>2.9856844367951334</v>
      </c>
      <c r="AK67" s="304"/>
      <c r="AL67" s="304">
        <v>1.6200970097464764</v>
      </c>
      <c r="AM67" s="304">
        <v>1.055431053776702</v>
      </c>
      <c r="AN67" s="304">
        <v>0.59593850270984183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6.5279423543914676</v>
      </c>
      <c r="C68" s="304">
        <f t="shared" si="73"/>
        <v>6.8809566729514344</v>
      </c>
      <c r="D68" s="304">
        <f t="shared" si="74"/>
        <v>8.0370507643834621</v>
      </c>
      <c r="E68" s="304"/>
      <c r="F68" s="304">
        <v>1.0622937355169147E-2</v>
      </c>
      <c r="G68" s="304">
        <v>1.7673946218350514E-2</v>
      </c>
      <c r="H68" s="304">
        <v>3.2401598984942465E-2</v>
      </c>
      <c r="I68" s="304"/>
      <c r="J68" s="304">
        <v>0.15500119804189516</v>
      </c>
      <c r="K68" s="304">
        <v>0.23312349509463567</v>
      </c>
      <c r="L68" s="304">
        <v>0.47981549856668071</v>
      </c>
      <c r="M68" s="304"/>
      <c r="N68" s="304">
        <v>0.71135977575822607</v>
      </c>
      <c r="O68" s="304">
        <v>0.85460259834084784</v>
      </c>
      <c r="P68" s="304">
        <v>1.0863996041953188</v>
      </c>
      <c r="Q68" s="304"/>
      <c r="R68" s="304">
        <v>0.5713985129791912</v>
      </c>
      <c r="S68" s="304">
        <v>0.68843588618465357</v>
      </c>
      <c r="T68" s="304">
        <v>1.0165210155985398</v>
      </c>
      <c r="U68" s="304"/>
      <c r="V68" s="304">
        <v>0.57334799726582508</v>
      </c>
      <c r="W68" s="304">
        <v>0.70509643444053616</v>
      </c>
      <c r="X68" s="304">
        <v>1.0483652573789024</v>
      </c>
      <c r="Y68" s="304"/>
      <c r="Z68" s="304">
        <v>1.2187821629442159</v>
      </c>
      <c r="AA68" s="304">
        <v>1.2597591981846423</v>
      </c>
      <c r="AB68" s="304">
        <v>1.4499501093333926</v>
      </c>
      <c r="AC68" s="304"/>
      <c r="AD68" s="304">
        <v>1.7676273629691424</v>
      </c>
      <c r="AE68" s="304">
        <v>1.7211097030547384</v>
      </c>
      <c r="AF68" s="304">
        <v>1.734715120084896</v>
      </c>
      <c r="AG68" s="304"/>
      <c r="AH68" s="304">
        <v>1.1718933007743024</v>
      </c>
      <c r="AI68" s="304">
        <v>1.1755290586618732</v>
      </c>
      <c r="AJ68" s="304">
        <v>1.0381257199340774</v>
      </c>
      <c r="AK68" s="304"/>
      <c r="AL68" s="304">
        <v>0.34790910630350103</v>
      </c>
      <c r="AM68" s="304">
        <v>0.22562635277115672</v>
      </c>
      <c r="AN68" s="304">
        <v>0.15075684030671202</v>
      </c>
    </row>
    <row r="69" spans="1:40" x14ac:dyDescent="0.2">
      <c r="A69" s="13" t="str">
        <f t="shared" si="72"/>
        <v>Sales and customer service occupations</v>
      </c>
      <c r="B69" s="304">
        <f t="shared" si="75"/>
        <v>57.058789453368149</v>
      </c>
      <c r="C69" s="304">
        <f t="shared" si="73"/>
        <v>55.522767125429425</v>
      </c>
      <c r="D69" s="304">
        <f t="shared" si="74"/>
        <v>54.392660212962255</v>
      </c>
      <c r="E69" s="304"/>
      <c r="F69" s="304">
        <v>6.3910747805440288E-2</v>
      </c>
      <c r="G69" s="304">
        <v>9.8853196114333561E-2</v>
      </c>
      <c r="H69" s="304">
        <v>0.15730734844378441</v>
      </c>
      <c r="I69" s="304"/>
      <c r="J69" s="304">
        <v>1.3727057221918568</v>
      </c>
      <c r="K69" s="304">
        <v>1.9918357917862575</v>
      </c>
      <c r="L69" s="304">
        <v>3.7106436725119583</v>
      </c>
      <c r="M69" s="304"/>
      <c r="N69" s="304">
        <v>6.4609414410524275</v>
      </c>
      <c r="O69" s="304">
        <v>7.873533177534247</v>
      </c>
      <c r="P69" s="304">
        <v>10.699800936631359</v>
      </c>
      <c r="Q69" s="304"/>
      <c r="R69" s="304">
        <v>2.1685056794108313</v>
      </c>
      <c r="S69" s="304">
        <v>2.5243307866470404</v>
      </c>
      <c r="T69" s="304">
        <v>3.355505687531847</v>
      </c>
      <c r="U69" s="304"/>
      <c r="V69" s="304">
        <v>1.7145539286591152</v>
      </c>
      <c r="W69" s="304">
        <v>1.8707344772883665</v>
      </c>
      <c r="X69" s="304">
        <v>2.2480740673121775</v>
      </c>
      <c r="Y69" s="304"/>
      <c r="Z69" s="304">
        <v>16.542931133498037</v>
      </c>
      <c r="AA69" s="304">
        <v>16.964441361161938</v>
      </c>
      <c r="AB69" s="304">
        <v>19.14520352988438</v>
      </c>
      <c r="AC69" s="304"/>
      <c r="AD69" s="304">
        <v>14.891006561634818</v>
      </c>
      <c r="AE69" s="304">
        <v>13.234845258734914</v>
      </c>
      <c r="AF69" s="304">
        <v>10.512881222143509</v>
      </c>
      <c r="AG69" s="304"/>
      <c r="AH69" s="304">
        <v>10.89199061907973</v>
      </c>
      <c r="AI69" s="304">
        <v>9.1414201292555113</v>
      </c>
      <c r="AJ69" s="304">
        <v>3.2027212988203426</v>
      </c>
      <c r="AK69" s="304"/>
      <c r="AL69" s="304">
        <v>2.9522436200358966</v>
      </c>
      <c r="AM69" s="304">
        <v>1.8227729469068223</v>
      </c>
      <c r="AN69" s="304">
        <v>1.3605224496828985</v>
      </c>
    </row>
    <row r="70" spans="1:40" x14ac:dyDescent="0.2">
      <c r="A70" s="13" t="str">
        <f t="shared" si="72"/>
        <v>Process, plant and machine operatives</v>
      </c>
      <c r="B70" s="304">
        <f t="shared" si="75"/>
        <v>18.149510129553803</v>
      </c>
      <c r="C70" s="304">
        <f t="shared" si="73"/>
        <v>20.178331931063056</v>
      </c>
      <c r="D70" s="304">
        <f t="shared" si="74"/>
        <v>20.91670876543785</v>
      </c>
      <c r="E70" s="304"/>
      <c r="F70" s="304">
        <v>4.5522360559975564E-2</v>
      </c>
      <c r="G70" s="304">
        <v>7.9563562488659381E-2</v>
      </c>
      <c r="H70" s="304">
        <v>0.16899301665881628</v>
      </c>
      <c r="I70" s="304"/>
      <c r="J70" s="304">
        <v>0.24367508251385264</v>
      </c>
      <c r="K70" s="304">
        <v>0.4160688796948952</v>
      </c>
      <c r="L70" s="304">
        <v>0.77978229467000915</v>
      </c>
      <c r="M70" s="304"/>
      <c r="N70" s="304">
        <v>0.93264883355258499</v>
      </c>
      <c r="O70" s="304">
        <v>1.3695447553164888</v>
      </c>
      <c r="P70" s="304">
        <v>2.3604289209398304</v>
      </c>
      <c r="Q70" s="304"/>
      <c r="R70" s="304">
        <v>0.3686159364292359</v>
      </c>
      <c r="S70" s="304">
        <v>0.56206309017295608</v>
      </c>
      <c r="T70" s="304">
        <v>0.89887101385189361</v>
      </c>
      <c r="U70" s="304"/>
      <c r="V70" s="304">
        <v>0.56270882665954491</v>
      </c>
      <c r="W70" s="304">
        <v>0.8042146296800492</v>
      </c>
      <c r="X70" s="304">
        <v>1.1276738757323403</v>
      </c>
      <c r="Y70" s="304"/>
      <c r="Z70" s="304">
        <v>3.593011439387535</v>
      </c>
      <c r="AA70" s="304">
        <v>4.4218409573539965</v>
      </c>
      <c r="AB70" s="304">
        <v>4.9907661315837828</v>
      </c>
      <c r="AC70" s="304"/>
      <c r="AD70" s="304">
        <v>5.5754592203095319</v>
      </c>
      <c r="AE70" s="304">
        <v>6.0717913168272268</v>
      </c>
      <c r="AF70" s="304">
        <v>5.8825664100039825</v>
      </c>
      <c r="AG70" s="304"/>
      <c r="AH70" s="304">
        <v>4.8564117847963262</v>
      </c>
      <c r="AI70" s="304">
        <v>5.0732767023466856</v>
      </c>
      <c r="AJ70" s="304">
        <v>3.7903831929944403</v>
      </c>
      <c r="AK70" s="304"/>
      <c r="AL70" s="304">
        <v>1.9714566453452187</v>
      </c>
      <c r="AM70" s="304">
        <v>1.3799680371820993</v>
      </c>
      <c r="AN70" s="304">
        <v>0.91724390900275676</v>
      </c>
    </row>
    <row r="71" spans="1:40" x14ac:dyDescent="0.2">
      <c r="A71" s="13" t="str">
        <f t="shared" si="72"/>
        <v>Elementary occupations</v>
      </c>
      <c r="B71" s="304">
        <f t="shared" si="75"/>
        <v>47.201849897539901</v>
      </c>
      <c r="C71" s="304">
        <f t="shared" si="73"/>
        <v>49.543420794253059</v>
      </c>
      <c r="D71" s="304">
        <f t="shared" si="74"/>
        <v>48.989423612017688</v>
      </c>
      <c r="E71" s="304"/>
      <c r="F71" s="304">
        <v>9.0727580900534736E-3</v>
      </c>
      <c r="G71" s="304">
        <v>1.3047346420287147E-2</v>
      </c>
      <c r="H71" s="304">
        <v>1.9771891682386192E-2</v>
      </c>
      <c r="I71" s="304"/>
      <c r="J71" s="304">
        <v>1.2437818466652355</v>
      </c>
      <c r="K71" s="304">
        <v>1.9690435729148115</v>
      </c>
      <c r="L71" s="304">
        <v>3.7263904925202049</v>
      </c>
      <c r="M71" s="304"/>
      <c r="N71" s="304">
        <v>4.5112551702194565</v>
      </c>
      <c r="O71" s="304">
        <v>5.8599857052850757</v>
      </c>
      <c r="P71" s="304">
        <v>7.9063728675595089</v>
      </c>
      <c r="Q71" s="304"/>
      <c r="R71" s="304">
        <v>1.9957066306872595</v>
      </c>
      <c r="S71" s="304">
        <v>2.5873357814423232</v>
      </c>
      <c r="T71" s="304">
        <v>3.6830029477168846</v>
      </c>
      <c r="U71" s="304"/>
      <c r="V71" s="304">
        <v>2.159228336772038</v>
      </c>
      <c r="W71" s="304">
        <v>2.7878993699426964</v>
      </c>
      <c r="X71" s="304">
        <v>3.8927033668353275</v>
      </c>
      <c r="Y71" s="304"/>
      <c r="Z71" s="304">
        <v>10.155885070025869</v>
      </c>
      <c r="AA71" s="304">
        <v>10.540317604466054</v>
      </c>
      <c r="AB71" s="304">
        <v>10.631399864653869</v>
      </c>
      <c r="AC71" s="304"/>
      <c r="AD71" s="304">
        <v>13.060557904964885</v>
      </c>
      <c r="AE71" s="304">
        <v>12.757962771588252</v>
      </c>
      <c r="AF71" s="304">
        <v>10.344383010040412</v>
      </c>
      <c r="AG71" s="304"/>
      <c r="AH71" s="304">
        <v>9.9343481006683803</v>
      </c>
      <c r="AI71" s="304">
        <v>9.3273247399952641</v>
      </c>
      <c r="AJ71" s="304">
        <v>4.7436776361795072</v>
      </c>
      <c r="AK71" s="304"/>
      <c r="AL71" s="304">
        <v>4.1320140794467246</v>
      </c>
      <c r="AM71" s="304">
        <v>3.7005039021982946</v>
      </c>
      <c r="AN71" s="304">
        <v>4.0417215348295947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213.18899999999985</v>
      </c>
      <c r="C74" s="305">
        <f>SUM(C75:C83)</f>
        <v>226.26799999999992</v>
      </c>
      <c r="D74" s="305">
        <f>SUM(D75:D83)</f>
        <v>242.06999999999988</v>
      </c>
      <c r="E74" s="304"/>
      <c r="F74" s="305">
        <f>SUM(F75:F83)</f>
        <v>3.789379123393128</v>
      </c>
      <c r="G74" s="305">
        <f>SUM(G75:G83)</f>
        <v>5.0835610571776124</v>
      </c>
      <c r="H74" s="305">
        <f>SUM(H75:H83)</f>
        <v>7.5896786728051771</v>
      </c>
      <c r="I74" s="304"/>
      <c r="J74" s="305">
        <f>SUM(J75:J83)</f>
        <v>30.819701178017841</v>
      </c>
      <c r="K74" s="305">
        <f>SUM(K75:K83)</f>
        <v>40.901503313321676</v>
      </c>
      <c r="L74" s="305">
        <f>SUM(L75:L83)</f>
        <v>61.267477604304069</v>
      </c>
      <c r="M74" s="304"/>
      <c r="N74" s="305">
        <f>SUM(N75:N83)</f>
        <v>54.262750841769396</v>
      </c>
      <c r="O74" s="305">
        <f>SUM(O75:O83)</f>
        <v>59.433629504551561</v>
      </c>
      <c r="P74" s="305">
        <f>SUM(P75:P83)</f>
        <v>63.753362704790895</v>
      </c>
      <c r="Q74" s="304"/>
      <c r="R74" s="305">
        <f>SUM(R75:R83)</f>
        <v>10.848089315745478</v>
      </c>
      <c r="S74" s="305">
        <f>SUM(S75:S83)</f>
        <v>12.341193486808612</v>
      </c>
      <c r="T74" s="305">
        <f>SUM(T75:T83)</f>
        <v>14.330269301926943</v>
      </c>
      <c r="U74" s="304"/>
      <c r="V74" s="305">
        <f>SUM(V75:V83)</f>
        <v>12.678029691104937</v>
      </c>
      <c r="W74" s="305">
        <f>SUM(W75:W83)</f>
        <v>13.788362775276729</v>
      </c>
      <c r="X74" s="305">
        <f>SUM(X75:X83)</f>
        <v>15.231974221250114</v>
      </c>
      <c r="Y74" s="304"/>
      <c r="Z74" s="305">
        <f>SUM(Z75:Z83)</f>
        <v>35.631557852632774</v>
      </c>
      <c r="AA74" s="305">
        <f>SUM(AA75:AA83)</f>
        <v>34.755818406610693</v>
      </c>
      <c r="AB74" s="305">
        <f>SUM(AB75:AB83)</f>
        <v>32.412525165485157</v>
      </c>
      <c r="AC74" s="304"/>
      <c r="AD74" s="305">
        <f>SUM(AD75:AD83)</f>
        <v>32.981197450479648</v>
      </c>
      <c r="AE74" s="305">
        <f>SUM(AE75:AE83)</f>
        <v>29.980611252962845</v>
      </c>
      <c r="AF74" s="305">
        <f>SUM(AF75:AF83)</f>
        <v>22.653499405976802</v>
      </c>
      <c r="AG74" s="304"/>
      <c r="AH74" s="305">
        <f>SUM(AH75:AH83)</f>
        <v>25.834078479201956</v>
      </c>
      <c r="AI74" s="305">
        <f>SUM(AI75:AI83)</f>
        <v>24.896230065748458</v>
      </c>
      <c r="AJ74" s="305">
        <f>SUM(AJ75:AJ83)</f>
        <v>21.370189447224803</v>
      </c>
      <c r="AK74" s="304"/>
      <c r="AL74" s="305">
        <f>SUM(AL75:AL83)</f>
        <v>6.3442160676546893</v>
      </c>
      <c r="AM74" s="305">
        <f>SUM(AM75:AM83)</f>
        <v>5.0870901375417432</v>
      </c>
      <c r="AN74" s="305">
        <f>SUM(AN75:AN83)</f>
        <v>3.4610234762359315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28.465514145129575</v>
      </c>
      <c r="C75" s="305">
        <f t="shared" ref="C75:C83" si="77">SUM(G75,K75,O75,S75,W75,AA75,AE75,AI75,AM75)</f>
        <v>29.998187611208049</v>
      </c>
      <c r="D75" s="305">
        <f t="shared" ref="D75:D83" si="78">SUM(H75,L75,P75,T75,X75,AB75,AF75,AJ75,AN75)</f>
        <v>33.857049986697703</v>
      </c>
      <c r="E75" s="304"/>
      <c r="F75" s="304">
        <v>0.65699467720615135</v>
      </c>
      <c r="G75" s="304">
        <v>0.91133597389489907</v>
      </c>
      <c r="H75" s="304">
        <v>1.4156963186672873</v>
      </c>
      <c r="I75" s="304"/>
      <c r="J75" s="304">
        <v>4.3689941537591652</v>
      </c>
      <c r="K75" s="304">
        <v>5.701661670516696</v>
      </c>
      <c r="L75" s="304">
        <v>8.7759540924793189</v>
      </c>
      <c r="M75" s="304"/>
      <c r="N75" s="304">
        <v>8.4914530609134538</v>
      </c>
      <c r="O75" s="304">
        <v>9.106577172166114</v>
      </c>
      <c r="P75" s="304">
        <v>10.12383927341679</v>
      </c>
      <c r="Q75" s="304"/>
      <c r="R75" s="304">
        <v>1.0862993933469605</v>
      </c>
      <c r="S75" s="304">
        <v>1.1584875982697649</v>
      </c>
      <c r="T75" s="304">
        <v>1.2369923051085683</v>
      </c>
      <c r="U75" s="304"/>
      <c r="V75" s="304">
        <v>2.1648165941336122</v>
      </c>
      <c r="W75" s="304">
        <v>2.3574051100458928</v>
      </c>
      <c r="X75" s="304">
        <v>2.6580403980771257</v>
      </c>
      <c r="Y75" s="304"/>
      <c r="Z75" s="304">
        <v>4.768124262151396</v>
      </c>
      <c r="AA75" s="304">
        <v>4.2831355356287037</v>
      </c>
      <c r="AB75" s="304">
        <v>4.000959397036449</v>
      </c>
      <c r="AC75" s="304"/>
      <c r="AD75" s="304">
        <v>3.5894077317047195</v>
      </c>
      <c r="AE75" s="304">
        <v>3.1901043980348311</v>
      </c>
      <c r="AF75" s="304">
        <v>2.4831116680565932</v>
      </c>
      <c r="AG75" s="304"/>
      <c r="AH75" s="304">
        <v>2.6494423664481443</v>
      </c>
      <c r="AI75" s="304">
        <v>2.6831655497007376</v>
      </c>
      <c r="AJ75" s="304">
        <v>2.6276441152471217</v>
      </c>
      <c r="AK75" s="304"/>
      <c r="AL75" s="304">
        <v>0.68998190546596838</v>
      </c>
      <c r="AM75" s="304">
        <v>0.60631460295041417</v>
      </c>
      <c r="AN75" s="304">
        <v>0.53481241860844864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52.920748944502861</v>
      </c>
      <c r="C76" s="305">
        <f t="shared" si="77"/>
        <v>58.275164621198073</v>
      </c>
      <c r="D76" s="305">
        <f>SUM(H76,L76,P76,T76,X76,AB76,AF76,AJ76,AN76)</f>
        <v>64.905860336783675</v>
      </c>
      <c r="E76" s="304"/>
      <c r="F76" s="304">
        <v>2.0962728603815663</v>
      </c>
      <c r="G76" s="304">
        <v>2.777177347773232</v>
      </c>
      <c r="H76" s="304">
        <v>3.966333257452026</v>
      </c>
      <c r="I76" s="304"/>
      <c r="J76" s="304">
        <v>13.703025409284239</v>
      </c>
      <c r="K76" s="304">
        <v>18.026610811232302</v>
      </c>
      <c r="L76" s="304">
        <v>25.699964275386019</v>
      </c>
      <c r="M76" s="304"/>
      <c r="N76" s="304">
        <v>19.199480885826702</v>
      </c>
      <c r="O76" s="304">
        <v>20.247207044076116</v>
      </c>
      <c r="P76" s="304">
        <v>19.480203835766119</v>
      </c>
      <c r="Q76" s="304"/>
      <c r="R76" s="304">
        <v>1.8575388900914405</v>
      </c>
      <c r="S76" s="304">
        <v>1.9954772924322615</v>
      </c>
      <c r="T76" s="304">
        <v>2.1652105804603701</v>
      </c>
      <c r="U76" s="304"/>
      <c r="V76" s="304">
        <v>3.0954117618792014</v>
      </c>
      <c r="W76" s="304">
        <v>3.1740834805103466</v>
      </c>
      <c r="X76" s="304">
        <v>3.2583369363694437</v>
      </c>
      <c r="Y76" s="304"/>
      <c r="Z76" s="304">
        <v>5.739416917772366</v>
      </c>
      <c r="AA76" s="304">
        <v>5.5116971019172913</v>
      </c>
      <c r="AB76" s="304">
        <v>5.1945883041531777</v>
      </c>
      <c r="AC76" s="304"/>
      <c r="AD76" s="304">
        <v>4.1856918736715514</v>
      </c>
      <c r="AE76" s="304">
        <v>3.7089995687982245</v>
      </c>
      <c r="AF76" s="304">
        <v>2.9641738921471541</v>
      </c>
      <c r="AG76" s="304"/>
      <c r="AH76" s="304">
        <v>2.5128839737445983</v>
      </c>
      <c r="AI76" s="304">
        <v>2.2669446800310782</v>
      </c>
      <c r="AJ76" s="304">
        <v>1.6359138953163577</v>
      </c>
      <c r="AK76" s="304"/>
      <c r="AL76" s="304">
        <v>0.53102637185119783</v>
      </c>
      <c r="AM76" s="304">
        <v>0.56696729442721061</v>
      </c>
      <c r="AN76" s="304">
        <v>0.54113535973301041</v>
      </c>
    </row>
    <row r="77" spans="1:40" x14ac:dyDescent="0.2">
      <c r="A77" s="13" t="str">
        <f t="shared" si="76"/>
        <v>Associate professional occupations</v>
      </c>
      <c r="B77" s="305">
        <f t="shared" si="79"/>
        <v>40.828806833184935</v>
      </c>
      <c r="C77" s="305">
        <f t="shared" si="77"/>
        <v>41.377463877489028</v>
      </c>
      <c r="D77" s="305">
        <f t="shared" si="78"/>
        <v>45.788057643713863</v>
      </c>
      <c r="E77" s="304"/>
      <c r="F77" s="304">
        <v>0.71859744458924957</v>
      </c>
      <c r="G77" s="304">
        <v>0.92075438179149616</v>
      </c>
      <c r="H77" s="304">
        <v>1.4322419465410339</v>
      </c>
      <c r="I77" s="304"/>
      <c r="J77" s="304">
        <v>7.7961602780603769</v>
      </c>
      <c r="K77" s="304">
        <v>9.9141799099920309</v>
      </c>
      <c r="L77" s="304">
        <v>14.890441099655483</v>
      </c>
      <c r="M77" s="304"/>
      <c r="N77" s="304">
        <v>13.331555210217259</v>
      </c>
      <c r="O77" s="304">
        <v>13.73981571676946</v>
      </c>
      <c r="P77" s="304">
        <v>14.209542308363318</v>
      </c>
      <c r="Q77" s="304"/>
      <c r="R77" s="304">
        <v>2.3809003309953947</v>
      </c>
      <c r="S77" s="304">
        <v>2.5056441651730865</v>
      </c>
      <c r="T77" s="304">
        <v>2.8965165881463819</v>
      </c>
      <c r="U77" s="304"/>
      <c r="V77" s="304">
        <v>2.4768417414381889</v>
      </c>
      <c r="W77" s="304">
        <v>2.403409246079701</v>
      </c>
      <c r="X77" s="304">
        <v>2.351860131630565</v>
      </c>
      <c r="Y77" s="304"/>
      <c r="Z77" s="304">
        <v>6.2778184665165666</v>
      </c>
      <c r="AA77" s="304">
        <v>5.6284487565627268</v>
      </c>
      <c r="AB77" s="304">
        <v>5.2443967803561833</v>
      </c>
      <c r="AC77" s="304"/>
      <c r="AD77" s="304">
        <v>4.1116525561107711</v>
      </c>
      <c r="AE77" s="304">
        <v>3.131300899220868</v>
      </c>
      <c r="AF77" s="304">
        <v>2.0238503992404793</v>
      </c>
      <c r="AG77" s="304"/>
      <c r="AH77" s="304">
        <v>3.1502533103172148</v>
      </c>
      <c r="AI77" s="304">
        <v>2.6090659915398811</v>
      </c>
      <c r="AJ77" s="304">
        <v>2.2814057634173692</v>
      </c>
      <c r="AK77" s="304"/>
      <c r="AL77" s="304">
        <v>0.58502749493991646</v>
      </c>
      <c r="AM77" s="304">
        <v>0.52484481035977182</v>
      </c>
      <c r="AN77" s="304">
        <v>0.45780262636304614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27.922871185394769</v>
      </c>
      <c r="C78" s="305">
        <f t="shared" si="77"/>
        <v>26.780690851366359</v>
      </c>
      <c r="D78" s="305">
        <f t="shared" si="78"/>
        <v>24.506573940654583</v>
      </c>
      <c r="E78" s="304"/>
      <c r="F78" s="304">
        <v>0.15421878553280191</v>
      </c>
      <c r="G78" s="304">
        <v>0.21370671009326653</v>
      </c>
      <c r="H78" s="304">
        <v>0.3624995081435195</v>
      </c>
      <c r="I78" s="304"/>
      <c r="J78" s="304">
        <v>2.3420192462219673</v>
      </c>
      <c r="K78" s="304">
        <v>3.1289697800375178</v>
      </c>
      <c r="L78" s="304">
        <v>5.0745913548353139</v>
      </c>
      <c r="M78" s="304"/>
      <c r="N78" s="304">
        <v>6.1059013598921172</v>
      </c>
      <c r="O78" s="304">
        <v>7.0400383125934605</v>
      </c>
      <c r="P78" s="304">
        <v>8.40550085823239</v>
      </c>
      <c r="Q78" s="304"/>
      <c r="R78" s="304">
        <v>2.0227797278473498</v>
      </c>
      <c r="S78" s="304">
        <v>2.1838443329595956</v>
      </c>
      <c r="T78" s="304">
        <v>2.5127975169085501</v>
      </c>
      <c r="U78" s="304"/>
      <c r="V78" s="304">
        <v>2.2040686031425798</v>
      </c>
      <c r="W78" s="304">
        <v>2.4290304692135023</v>
      </c>
      <c r="X78" s="304">
        <v>2.7285742218640334</v>
      </c>
      <c r="Y78" s="304"/>
      <c r="Z78" s="304">
        <v>5.2167029597236985</v>
      </c>
      <c r="AA78" s="304">
        <v>4.5923820525584063</v>
      </c>
      <c r="AB78" s="304">
        <v>2.9511090820169246</v>
      </c>
      <c r="AC78" s="304"/>
      <c r="AD78" s="304">
        <v>5.5580899244963788</v>
      </c>
      <c r="AE78" s="304">
        <v>4.1053915811235235</v>
      </c>
      <c r="AF78" s="304">
        <v>1.6349948187819781</v>
      </c>
      <c r="AG78" s="304"/>
      <c r="AH78" s="304">
        <v>3.5077909153043647</v>
      </c>
      <c r="AI78" s="304">
        <v>2.3124336964091734</v>
      </c>
      <c r="AJ78" s="304">
        <v>0.61509861732053106</v>
      </c>
      <c r="AK78" s="304"/>
      <c r="AL78" s="304">
        <v>0.81129966323350777</v>
      </c>
      <c r="AM78" s="304">
        <v>0.77489391637791705</v>
      </c>
      <c r="AN78" s="304">
        <v>0.2214079625513424</v>
      </c>
    </row>
    <row r="79" spans="1:40" x14ac:dyDescent="0.2">
      <c r="A79" s="13" t="str">
        <f t="shared" si="76"/>
        <v>Skilled trades occupations</v>
      </c>
      <c r="B79" s="305">
        <f t="shared" si="79"/>
        <v>9.1815025893700604</v>
      </c>
      <c r="C79" s="305">
        <f t="shared" si="77"/>
        <v>10.173683174387817</v>
      </c>
      <c r="D79" s="305">
        <f t="shared" si="78"/>
        <v>10.718358703639028</v>
      </c>
      <c r="E79" s="304"/>
      <c r="F79" s="304">
        <v>4.4787792690314042E-2</v>
      </c>
      <c r="G79" s="304">
        <v>7.2455565785321793E-2</v>
      </c>
      <c r="H79" s="304">
        <v>0.11364803929017625</v>
      </c>
      <c r="I79" s="304"/>
      <c r="J79" s="304">
        <v>0.48532757933614168</v>
      </c>
      <c r="K79" s="304">
        <v>0.78914280021446093</v>
      </c>
      <c r="L79" s="304">
        <v>1.3206676085965261</v>
      </c>
      <c r="M79" s="304"/>
      <c r="N79" s="304">
        <v>1.1587874111697507</v>
      </c>
      <c r="O79" s="304">
        <v>1.4901315622738414</v>
      </c>
      <c r="P79" s="304">
        <v>1.817265877190464</v>
      </c>
      <c r="Q79" s="304"/>
      <c r="R79" s="304">
        <v>0.49840328169217857</v>
      </c>
      <c r="S79" s="304">
        <v>0.6501184722671649</v>
      </c>
      <c r="T79" s="304">
        <v>0.83128416741419198</v>
      </c>
      <c r="U79" s="304"/>
      <c r="V79" s="304">
        <v>0.55212947968516735</v>
      </c>
      <c r="W79" s="304">
        <v>0.67613929887562696</v>
      </c>
      <c r="X79" s="304">
        <v>0.8119667530235587</v>
      </c>
      <c r="Y79" s="304"/>
      <c r="Z79" s="304">
        <v>2.374338647663877</v>
      </c>
      <c r="AA79" s="304">
        <v>2.4819472492875412</v>
      </c>
      <c r="AB79" s="304">
        <v>2.3809330701506304</v>
      </c>
      <c r="AC79" s="304"/>
      <c r="AD79" s="304">
        <v>2.1179151636785982</v>
      </c>
      <c r="AE79" s="304">
        <v>2.0862375095485013</v>
      </c>
      <c r="AF79" s="304">
        <v>1.8093014998157348</v>
      </c>
      <c r="AG79" s="304"/>
      <c r="AH79" s="304">
        <v>1.2375801460800053</v>
      </c>
      <c r="AI79" s="304">
        <v>1.2413821241932992</v>
      </c>
      <c r="AJ79" s="304">
        <v>1.1095729057731649</v>
      </c>
      <c r="AK79" s="304"/>
      <c r="AL79" s="304">
        <v>0.71223308737402935</v>
      </c>
      <c r="AM79" s="304">
        <v>0.68612859194205922</v>
      </c>
      <c r="AN79" s="304">
        <v>0.52371878238458047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17.311809333898399</v>
      </c>
      <c r="C80" s="305">
        <f t="shared" si="77"/>
        <v>19.121087469183017</v>
      </c>
      <c r="D80" s="305">
        <f t="shared" si="78"/>
        <v>20.721199055784986</v>
      </c>
      <c r="E80" s="304"/>
      <c r="F80" s="304">
        <v>1.2846013674701371E-2</v>
      </c>
      <c r="G80" s="304">
        <v>2.0775670688041582E-2</v>
      </c>
      <c r="H80" s="304">
        <v>3.7688089384955485E-2</v>
      </c>
      <c r="I80" s="304"/>
      <c r="J80" s="304">
        <v>0.77994171140877122</v>
      </c>
      <c r="K80" s="304">
        <v>1.1413501631604983</v>
      </c>
      <c r="L80" s="304">
        <v>1.8585241303261448</v>
      </c>
      <c r="M80" s="304"/>
      <c r="N80" s="304">
        <v>2.3240605754981902</v>
      </c>
      <c r="O80" s="304">
        <v>3.0920865495717442</v>
      </c>
      <c r="P80" s="304">
        <v>4.0383777095799669</v>
      </c>
      <c r="Q80" s="304"/>
      <c r="R80" s="304">
        <v>1.4832407853460248</v>
      </c>
      <c r="S80" s="304">
        <v>1.8442128873078028</v>
      </c>
      <c r="T80" s="304">
        <v>2.2321325042497788</v>
      </c>
      <c r="U80" s="304"/>
      <c r="V80" s="304">
        <v>1.0428690797577869</v>
      </c>
      <c r="W80" s="304">
        <v>1.3398632743025849</v>
      </c>
      <c r="X80" s="304">
        <v>1.7923461298131727</v>
      </c>
      <c r="Y80" s="304"/>
      <c r="Z80" s="304">
        <v>4.6190511218119825</v>
      </c>
      <c r="AA80" s="304">
        <v>4.9180568939161047</v>
      </c>
      <c r="AB80" s="304">
        <v>5.0233060237304947</v>
      </c>
      <c r="AC80" s="304"/>
      <c r="AD80" s="304">
        <v>3.7458981278508472</v>
      </c>
      <c r="AE80" s="304">
        <v>3.4469351349053032</v>
      </c>
      <c r="AF80" s="304">
        <v>2.5224115038699524</v>
      </c>
      <c r="AG80" s="304"/>
      <c r="AH80" s="304">
        <v>2.7238726180284205</v>
      </c>
      <c r="AI80" s="304">
        <v>2.8223419930866016</v>
      </c>
      <c r="AJ80" s="304">
        <v>2.8202415753145376</v>
      </c>
      <c r="AK80" s="304"/>
      <c r="AL80" s="304">
        <v>0.58002930052167734</v>
      </c>
      <c r="AM80" s="304">
        <v>0.49546490224433526</v>
      </c>
      <c r="AN80" s="304">
        <v>0.39617138951598307</v>
      </c>
    </row>
    <row r="81" spans="1:40" x14ac:dyDescent="0.2">
      <c r="A81" s="13" t="str">
        <f t="shared" si="76"/>
        <v>Sales and customer service occupations</v>
      </c>
      <c r="B81" s="305">
        <f t="shared" si="79"/>
        <v>10.348376509147817</v>
      </c>
      <c r="C81" s="305">
        <f t="shared" si="77"/>
        <v>11.486190236132995</v>
      </c>
      <c r="D81" s="305">
        <f t="shared" si="78"/>
        <v>12.010155888546093</v>
      </c>
      <c r="E81" s="304"/>
      <c r="F81" s="304">
        <v>6.888114062853945E-2</v>
      </c>
      <c r="G81" s="304">
        <v>0.10094435159876868</v>
      </c>
      <c r="H81" s="304">
        <v>0.1562801655877496</v>
      </c>
      <c r="I81" s="304"/>
      <c r="J81" s="304">
        <v>0.59304842404956881</v>
      </c>
      <c r="K81" s="304">
        <v>0.86568794500360868</v>
      </c>
      <c r="L81" s="304">
        <v>1.4205819275299567</v>
      </c>
      <c r="M81" s="304"/>
      <c r="N81" s="304">
        <v>1.9806890890451019</v>
      </c>
      <c r="O81" s="304">
        <v>2.3852124528039726</v>
      </c>
      <c r="P81" s="304">
        <v>2.7537657983340167</v>
      </c>
      <c r="Q81" s="304"/>
      <c r="R81" s="304">
        <v>0.61035135339319158</v>
      </c>
      <c r="S81" s="304">
        <v>0.74585891187832731</v>
      </c>
      <c r="T81" s="304">
        <v>0.90419157239941716</v>
      </c>
      <c r="U81" s="304"/>
      <c r="V81" s="304">
        <v>0.64527149957081997</v>
      </c>
      <c r="W81" s="304">
        <v>0.82126364042393896</v>
      </c>
      <c r="X81" s="304">
        <v>0.96480627821632858</v>
      </c>
      <c r="Y81" s="304"/>
      <c r="Z81" s="304">
        <v>2.3104659362877187</v>
      </c>
      <c r="AA81" s="304">
        <v>2.4638514351101191</v>
      </c>
      <c r="AB81" s="304">
        <v>2.340514467529224</v>
      </c>
      <c r="AC81" s="304"/>
      <c r="AD81" s="304">
        <v>2.4143814492878879</v>
      </c>
      <c r="AE81" s="304">
        <v>2.5245490666173502</v>
      </c>
      <c r="AF81" s="304">
        <v>2.1339225770087915</v>
      </c>
      <c r="AG81" s="304"/>
      <c r="AH81" s="304">
        <v>1.3569973817147456</v>
      </c>
      <c r="AI81" s="304">
        <v>1.2316981502474487</v>
      </c>
      <c r="AJ81" s="304">
        <v>1.0722647883478953</v>
      </c>
      <c r="AK81" s="304"/>
      <c r="AL81" s="304">
        <v>0.36829023517024501</v>
      </c>
      <c r="AM81" s="304">
        <v>0.34712428244946048</v>
      </c>
      <c r="AN81" s="304">
        <v>0.26382831359271308</v>
      </c>
    </row>
    <row r="82" spans="1:40" x14ac:dyDescent="0.2">
      <c r="A82" s="13" t="str">
        <f t="shared" si="76"/>
        <v>Process, plant and machine operatives</v>
      </c>
      <c r="B82" s="305">
        <f t="shared" si="79"/>
        <v>4.7739781624804625</v>
      </c>
      <c r="C82" s="305">
        <f t="shared" si="77"/>
        <v>5.8227627913396258</v>
      </c>
      <c r="D82" s="305">
        <f t="shared" si="78"/>
        <v>6.2551117350810497</v>
      </c>
      <c r="E82" s="304"/>
      <c r="F82" s="304">
        <v>1.1474577931322404E-2</v>
      </c>
      <c r="G82" s="304">
        <v>2.2014290293971138E-2</v>
      </c>
      <c r="H82" s="304">
        <v>3.5347409101459448E-2</v>
      </c>
      <c r="I82" s="304"/>
      <c r="J82" s="304">
        <v>0.18175363956329821</v>
      </c>
      <c r="K82" s="304">
        <v>0.29471265561710558</v>
      </c>
      <c r="L82" s="304">
        <v>0.49446898996488553</v>
      </c>
      <c r="M82" s="304"/>
      <c r="N82" s="304">
        <v>0.32993078170246948</v>
      </c>
      <c r="O82" s="304">
        <v>0.50812434715870147</v>
      </c>
      <c r="P82" s="304">
        <v>0.69167120831373685</v>
      </c>
      <c r="Q82" s="304"/>
      <c r="R82" s="304">
        <v>0.17623330093571063</v>
      </c>
      <c r="S82" s="304">
        <v>0.24578942374056992</v>
      </c>
      <c r="T82" s="304">
        <v>0.35498252668575753</v>
      </c>
      <c r="U82" s="304"/>
      <c r="V82" s="304">
        <v>0.13661894565006791</v>
      </c>
      <c r="W82" s="304">
        <v>0.1976262620017929</v>
      </c>
      <c r="X82" s="304">
        <v>0.24274733686727268</v>
      </c>
      <c r="Y82" s="304"/>
      <c r="Z82" s="304">
        <v>1.2017983648421395</v>
      </c>
      <c r="AA82" s="304">
        <v>1.6001955993277204</v>
      </c>
      <c r="AB82" s="304">
        <v>2.0634859133114238</v>
      </c>
      <c r="AC82" s="304"/>
      <c r="AD82" s="304">
        <v>1.029302649625419</v>
      </c>
      <c r="AE82" s="304">
        <v>1.2059747351288939</v>
      </c>
      <c r="AF82" s="304">
        <v>1.1852655672350383</v>
      </c>
      <c r="AG82" s="304"/>
      <c r="AH82" s="304">
        <v>1.053708991740848</v>
      </c>
      <c r="AI82" s="304">
        <v>1.1866380380208839</v>
      </c>
      <c r="AJ82" s="304">
        <v>0.91913289411194499</v>
      </c>
      <c r="AK82" s="304"/>
      <c r="AL82" s="304">
        <v>0.65315691048918678</v>
      </c>
      <c r="AM82" s="304">
        <v>0.56168744004998639</v>
      </c>
      <c r="AN82" s="304">
        <v>0.26800988948953008</v>
      </c>
    </row>
    <row r="83" spans="1:40" x14ac:dyDescent="0.2">
      <c r="A83" s="39" t="str">
        <f t="shared" si="76"/>
        <v>Elementary occupations</v>
      </c>
      <c r="B83" s="307">
        <f t="shared" si="79"/>
        <v>21.435392296890971</v>
      </c>
      <c r="C83" s="307">
        <f t="shared" si="77"/>
        <v>23.232769367694988</v>
      </c>
      <c r="D83" s="307">
        <f t="shared" si="78"/>
        <v>23.307632709098907</v>
      </c>
      <c r="E83" s="307"/>
      <c r="F83" s="307">
        <v>2.5305830758480634E-2</v>
      </c>
      <c r="G83" s="307">
        <v>4.4396765258615127E-2</v>
      </c>
      <c r="H83" s="307">
        <v>6.9943938636970182E-2</v>
      </c>
      <c r="I83" s="307"/>
      <c r="J83" s="307">
        <v>0.56943073633431041</v>
      </c>
      <c r="K83" s="307">
        <v>1.0391875775474586</v>
      </c>
      <c r="L83" s="307">
        <v>1.7322841255304215</v>
      </c>
      <c r="M83" s="307"/>
      <c r="N83" s="307">
        <v>1.3408924675043641</v>
      </c>
      <c r="O83" s="307">
        <v>1.8244363471381577</v>
      </c>
      <c r="P83" s="307">
        <v>2.2331958355940857</v>
      </c>
      <c r="Q83" s="307"/>
      <c r="R83" s="307">
        <v>0.7323422520972257</v>
      </c>
      <c r="S83" s="307">
        <v>1.0117604027800371</v>
      </c>
      <c r="T83" s="307">
        <v>1.1961615405539261</v>
      </c>
      <c r="U83" s="307"/>
      <c r="V83" s="307">
        <v>0.36000198584751297</v>
      </c>
      <c r="W83" s="307">
        <v>0.38954199382334204</v>
      </c>
      <c r="X83" s="307">
        <v>0.42329603538861488</v>
      </c>
      <c r="Y83" s="307"/>
      <c r="Z83" s="307">
        <v>3.1238411758630296</v>
      </c>
      <c r="AA83" s="307">
        <v>3.2761037823020862</v>
      </c>
      <c r="AB83" s="307">
        <v>3.2132321272006488</v>
      </c>
      <c r="AC83" s="307"/>
      <c r="AD83" s="307">
        <v>6.2288579740534731</v>
      </c>
      <c r="AE83" s="307">
        <v>6.58111835958535</v>
      </c>
      <c r="AF83" s="307">
        <v>5.8964674798210801</v>
      </c>
      <c r="AG83" s="307"/>
      <c r="AH83" s="307">
        <v>7.6415487758236162</v>
      </c>
      <c r="AI83" s="307">
        <v>8.5425598425193563</v>
      </c>
      <c r="AJ83" s="307">
        <v>8.2889148923758817</v>
      </c>
      <c r="AK83" s="307"/>
      <c r="AL83" s="307">
        <v>1.4131710986089601</v>
      </c>
      <c r="AM83" s="307">
        <v>0.52366429674058812</v>
      </c>
      <c r="AN83" s="307">
        <v>0.25413673399727704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Heart of the South-West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236.33499999999987</v>
      </c>
      <c r="C92" s="305">
        <f>SUM(C93:C101)</f>
        <v>249.49299999999988</v>
      </c>
      <c r="D92" s="305">
        <f>SUM(D93:D101)</f>
        <v>269.7</v>
      </c>
      <c r="E92" s="304"/>
      <c r="F92" s="305">
        <f>SUM(F93:F101)</f>
        <v>7.9643905514139153</v>
      </c>
      <c r="G92" s="305">
        <f>SUM(G93:G101)</f>
        <v>10.168543223756371</v>
      </c>
      <c r="H92" s="305">
        <f>SUM(H93:H101)</f>
        <v>14.546813191113397</v>
      </c>
      <c r="I92" s="304"/>
      <c r="J92" s="305">
        <f>SUM(J93:J101)</f>
        <v>44.879582491541775</v>
      </c>
      <c r="K92" s="305">
        <f>SUM(K93:K101)</f>
        <v>55.426423411342462</v>
      </c>
      <c r="L92" s="305">
        <f>SUM(L93:L101)</f>
        <v>76.330409513563296</v>
      </c>
      <c r="M92" s="304"/>
      <c r="N92" s="305">
        <f>SUM(N93:N101)</f>
        <v>56.421333477872395</v>
      </c>
      <c r="O92" s="305">
        <f>SUM(O93:O101)</f>
        <v>61.995751917476312</v>
      </c>
      <c r="P92" s="305">
        <f>SUM(P93:P101)</f>
        <v>67.41817872714617</v>
      </c>
      <c r="Q92" s="304"/>
      <c r="R92" s="305">
        <f>SUM(R93:R101)</f>
        <v>21.067828786376403</v>
      </c>
      <c r="S92" s="305">
        <f>SUM(S93:S101)</f>
        <v>19.117056248570684</v>
      </c>
      <c r="T92" s="305">
        <f>SUM(T93:T101)</f>
        <v>17.25443565141634</v>
      </c>
      <c r="U92" s="304"/>
      <c r="V92" s="305">
        <f>SUM(V93:V101)</f>
        <v>10.339858099926248</v>
      </c>
      <c r="W92" s="305">
        <f>SUM(W93:W101)</f>
        <v>10.952806619283468</v>
      </c>
      <c r="X92" s="305">
        <f>SUM(X93:X101)</f>
        <v>11.663552970090851</v>
      </c>
      <c r="Y92" s="304"/>
      <c r="Z92" s="305">
        <f>SUM(Z93:Z101)</f>
        <v>48.283353813680769</v>
      </c>
      <c r="AA92" s="305">
        <f>SUM(AA93:AA101)</f>
        <v>51.984928399285756</v>
      </c>
      <c r="AB92" s="305">
        <f>SUM(AB93:AB101)</f>
        <v>55.359608937185627</v>
      </c>
      <c r="AC92" s="304"/>
      <c r="AD92" s="305">
        <f>SUM(AD93:AD101)</f>
        <v>32.628373403101975</v>
      </c>
      <c r="AE92" s="305">
        <f>SUM(AE93:AE101)</f>
        <v>28.669757606766733</v>
      </c>
      <c r="AF92" s="305">
        <f>SUM(AF93:AF101)</f>
        <v>19.252642403596447</v>
      </c>
      <c r="AG92" s="304"/>
      <c r="AH92" s="305">
        <f>SUM(AH93:AH101)</f>
        <v>12.880236541142315</v>
      </c>
      <c r="AI92" s="305">
        <f>SUM(AI93:AI101)</f>
        <v>9.6616105615335162</v>
      </c>
      <c r="AJ92" s="305">
        <f>SUM(AJ93:AJ101)</f>
        <v>6.6239932649416389</v>
      </c>
      <c r="AK92" s="304"/>
      <c r="AL92" s="305">
        <f>SUM(AL93:AL101)</f>
        <v>1.8700428349440705</v>
      </c>
      <c r="AM92" s="305">
        <f>SUM(AM93:AM101)</f>
        <v>1.5161220119845891</v>
      </c>
      <c r="AN92" s="305">
        <f>SUM(AN93:AN101)</f>
        <v>1.2503653409461151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12.055262253023711</v>
      </c>
      <c r="C93" s="305">
        <f t="shared" ref="C93:D93" si="81">SUM(G93,K93,O93,S93,W93,AA93,AE93,AI93,AM93)</f>
        <v>12.592094830424745</v>
      </c>
      <c r="D93" s="305">
        <f t="shared" si="81"/>
        <v>14.501329381933992</v>
      </c>
      <c r="E93" s="304"/>
      <c r="F93" s="304">
        <v>0.25592902733146389</v>
      </c>
      <c r="G93" s="304">
        <v>0.33401704102349561</v>
      </c>
      <c r="H93" s="304">
        <v>0.54600477385449286</v>
      </c>
      <c r="I93" s="304"/>
      <c r="J93" s="304">
        <v>2.4462348438933961</v>
      </c>
      <c r="K93" s="304">
        <v>3.0039342737379586</v>
      </c>
      <c r="L93" s="304">
        <v>4.3373387661140921</v>
      </c>
      <c r="M93" s="304"/>
      <c r="N93" s="304">
        <v>3.4944597145715921</v>
      </c>
      <c r="O93" s="304">
        <v>3.6774020137862506</v>
      </c>
      <c r="P93" s="304">
        <v>4.1783963740751391</v>
      </c>
      <c r="Q93" s="304"/>
      <c r="R93" s="304">
        <v>1.9285047687265273</v>
      </c>
      <c r="S93" s="304">
        <v>2.0136567871690709</v>
      </c>
      <c r="T93" s="304">
        <v>2.2346630869755573</v>
      </c>
      <c r="U93" s="304"/>
      <c r="V93" s="304">
        <v>0.50669090465701927</v>
      </c>
      <c r="W93" s="304">
        <v>0.49682241213396172</v>
      </c>
      <c r="X93" s="304">
        <v>0.50918281383607678</v>
      </c>
      <c r="Y93" s="304"/>
      <c r="Z93" s="304">
        <v>2.0440698178765624</v>
      </c>
      <c r="AA93" s="304">
        <v>1.8983092816299112</v>
      </c>
      <c r="AB93" s="304">
        <v>1.7924407935406381</v>
      </c>
      <c r="AC93" s="304"/>
      <c r="AD93" s="304">
        <v>0.87524124029336325</v>
      </c>
      <c r="AE93" s="304">
        <v>0.73202114247133232</v>
      </c>
      <c r="AF93" s="304">
        <v>0.58034244644699673</v>
      </c>
      <c r="AG93" s="304"/>
      <c r="AH93" s="304">
        <v>0.33831981032384323</v>
      </c>
      <c r="AI93" s="304">
        <v>0.27514225474006881</v>
      </c>
      <c r="AJ93" s="304">
        <v>0.18872251620718891</v>
      </c>
      <c r="AK93" s="304"/>
      <c r="AL93" s="304">
        <v>0.16581212534994524</v>
      </c>
      <c r="AM93" s="304">
        <v>0.16078962373269423</v>
      </c>
      <c r="AN93" s="304">
        <v>0.13423781088381001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93.912482812459416</v>
      </c>
      <c r="C94" s="305">
        <f t="shared" ref="C94:C101" si="83">SUM(G94,K94,O94,S94,W94,AA94,AE94,AI94,AM94)</f>
        <v>102.7514448901704</v>
      </c>
      <c r="D94" s="305">
        <f t="shared" ref="D94:D101" si="84">SUM(H94,L94,P94,T94,X94,AB94,AF94,AJ94,AN94)</f>
        <v>117.11196329255507</v>
      </c>
      <c r="E94" s="305"/>
      <c r="F94" s="304">
        <v>7.135107217758363</v>
      </c>
      <c r="G94" s="304">
        <v>9.0665386217142281</v>
      </c>
      <c r="H94" s="304">
        <v>12.727452496975109</v>
      </c>
      <c r="I94" s="304"/>
      <c r="J94" s="304">
        <v>33.616990957019766</v>
      </c>
      <c r="K94" s="304">
        <v>40.894043939408384</v>
      </c>
      <c r="L94" s="304">
        <v>54.364031380859579</v>
      </c>
      <c r="M94" s="304"/>
      <c r="N94" s="304">
        <v>31.419894244943428</v>
      </c>
      <c r="O94" s="304">
        <v>33.432295406378039</v>
      </c>
      <c r="P94" s="304">
        <v>33.877905594670985</v>
      </c>
      <c r="Q94" s="304"/>
      <c r="R94" s="304">
        <v>6.1544293159109138</v>
      </c>
      <c r="S94" s="304">
        <v>3.8227384840303187</v>
      </c>
      <c r="T94" s="304">
        <v>1.8781582026905306</v>
      </c>
      <c r="U94" s="304"/>
      <c r="V94" s="304">
        <v>2.1449410283091184</v>
      </c>
      <c r="W94" s="304">
        <v>2.2416423451180316</v>
      </c>
      <c r="X94" s="304">
        <v>2.3178212876375834</v>
      </c>
      <c r="Y94" s="304"/>
      <c r="Z94" s="304">
        <v>6.5902325656657323</v>
      </c>
      <c r="AA94" s="304">
        <v>7.0237305177801392</v>
      </c>
      <c r="AB94" s="304">
        <v>7.5059682736890299</v>
      </c>
      <c r="AC94" s="304"/>
      <c r="AD94" s="304">
        <v>3.9250262624441721</v>
      </c>
      <c r="AE94" s="304">
        <v>3.5128683594415935</v>
      </c>
      <c r="AF94" s="304">
        <v>2.3900399119362215</v>
      </c>
      <c r="AG94" s="304"/>
      <c r="AH94" s="304">
        <v>2.6426281915768031</v>
      </c>
      <c r="AI94" s="304">
        <v>2.469493199880207</v>
      </c>
      <c r="AJ94" s="304">
        <v>1.8581575760956912</v>
      </c>
      <c r="AK94" s="304"/>
      <c r="AL94" s="304">
        <v>0.28323302883111134</v>
      </c>
      <c r="AM94" s="304">
        <v>0.28809401641945626</v>
      </c>
      <c r="AN94" s="304">
        <v>0.19242856800033104</v>
      </c>
    </row>
    <row r="95" spans="1:40" x14ac:dyDescent="0.2">
      <c r="A95" s="13" t="str">
        <f t="shared" si="80"/>
        <v>Associate professional occupations</v>
      </c>
      <c r="B95" s="305">
        <f t="shared" si="82"/>
        <v>34.204689794613927</v>
      </c>
      <c r="C95" s="305">
        <f t="shared" si="83"/>
        <v>35.380025582875447</v>
      </c>
      <c r="D95" s="305">
        <f t="shared" si="84"/>
        <v>39.044151828052549</v>
      </c>
      <c r="E95" s="305"/>
      <c r="F95" s="304">
        <v>0.33664333834935167</v>
      </c>
      <c r="G95" s="304">
        <v>0.44065772072923037</v>
      </c>
      <c r="H95" s="304">
        <v>0.75367438474065274</v>
      </c>
      <c r="I95" s="304"/>
      <c r="J95" s="304">
        <v>4.6322651998172111</v>
      </c>
      <c r="K95" s="304">
        <v>5.8194600338472418</v>
      </c>
      <c r="L95" s="304">
        <v>8.8952909659958284</v>
      </c>
      <c r="M95" s="304"/>
      <c r="N95" s="304">
        <v>9.5660071056179365</v>
      </c>
      <c r="O95" s="304">
        <v>10.836447822096531</v>
      </c>
      <c r="P95" s="304">
        <v>13.021332474296413</v>
      </c>
      <c r="Q95" s="304"/>
      <c r="R95" s="304">
        <v>4.1636419310230783</v>
      </c>
      <c r="S95" s="304">
        <v>3.663419842203969</v>
      </c>
      <c r="T95" s="304">
        <v>3.044994259715661</v>
      </c>
      <c r="U95" s="304"/>
      <c r="V95" s="304">
        <v>1.8586476748598784</v>
      </c>
      <c r="W95" s="304">
        <v>1.795150899126573</v>
      </c>
      <c r="X95" s="304">
        <v>1.9185067189882434</v>
      </c>
      <c r="Y95" s="304"/>
      <c r="Z95" s="304">
        <v>6.9079474123305147</v>
      </c>
      <c r="AA95" s="304">
        <v>6.9206982421077878</v>
      </c>
      <c r="AB95" s="304">
        <v>7.2488910181553914</v>
      </c>
      <c r="AC95" s="304"/>
      <c r="AD95" s="304">
        <v>4.4298110403357862</v>
      </c>
      <c r="AE95" s="304">
        <v>3.7916864055587758</v>
      </c>
      <c r="AF95" s="304">
        <v>2.4839857495289728</v>
      </c>
      <c r="AG95" s="304"/>
      <c r="AH95" s="304">
        <v>2.1141699122669326</v>
      </c>
      <c r="AI95" s="304">
        <v>1.9473345163665645</v>
      </c>
      <c r="AJ95" s="304">
        <v>1.5599247318184304</v>
      </c>
      <c r="AK95" s="304"/>
      <c r="AL95" s="304">
        <v>0.19555618001323904</v>
      </c>
      <c r="AM95" s="304">
        <v>0.16517010083877398</v>
      </c>
      <c r="AN95" s="304">
        <v>0.1175515248129493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21.544230992860161</v>
      </c>
      <c r="C96" s="305">
        <f t="shared" si="83"/>
        <v>18.823802204350653</v>
      </c>
      <c r="D96" s="305">
        <f t="shared" si="84"/>
        <v>14.123879522506151</v>
      </c>
      <c r="E96" s="305"/>
      <c r="F96" s="304">
        <v>0.14057709347921504</v>
      </c>
      <c r="G96" s="304">
        <v>0.17932822284482963</v>
      </c>
      <c r="H96" s="304">
        <v>0.28142775888751154</v>
      </c>
      <c r="I96" s="304"/>
      <c r="J96" s="304">
        <v>1.5412706383871349</v>
      </c>
      <c r="K96" s="304">
        <v>1.9681691274818849</v>
      </c>
      <c r="L96" s="304">
        <v>2.4872497888082603</v>
      </c>
      <c r="M96" s="304"/>
      <c r="N96" s="304">
        <v>3.9694963257775502</v>
      </c>
      <c r="O96" s="304">
        <v>4.3473196315180092</v>
      </c>
      <c r="P96" s="304">
        <v>4.475676303168326</v>
      </c>
      <c r="Q96" s="304"/>
      <c r="R96" s="304">
        <v>2.3494385842171375</v>
      </c>
      <c r="S96" s="304">
        <v>2.6285032791459684</v>
      </c>
      <c r="T96" s="304">
        <v>2.6839872696346547</v>
      </c>
      <c r="U96" s="304"/>
      <c r="V96" s="304">
        <v>1.4956869139632492</v>
      </c>
      <c r="W96" s="304">
        <v>1.508648956877328</v>
      </c>
      <c r="X96" s="304">
        <v>1.3293930981891151</v>
      </c>
      <c r="Y96" s="304"/>
      <c r="Z96" s="304">
        <v>5.0660177829000839</v>
      </c>
      <c r="AA96" s="304">
        <v>4.744878615252798</v>
      </c>
      <c r="AB96" s="304">
        <v>2.4509206985550631</v>
      </c>
      <c r="AC96" s="304"/>
      <c r="AD96" s="304">
        <v>4.1017985198356639</v>
      </c>
      <c r="AE96" s="304">
        <v>2.3344692148968886</v>
      </c>
      <c r="AF96" s="304">
        <v>0.35348120223436424</v>
      </c>
      <c r="AG96" s="304"/>
      <c r="AH96" s="304">
        <v>2.6758126915184484</v>
      </c>
      <c r="AI96" s="304">
        <v>1.0555701031272633</v>
      </c>
      <c r="AJ96" s="304">
        <v>3.6908206174486924E-2</v>
      </c>
      <c r="AK96" s="304"/>
      <c r="AL96" s="304">
        <v>0.2041324427816788</v>
      </c>
      <c r="AM96" s="304">
        <v>5.6915053205682645E-2</v>
      </c>
      <c r="AN96" s="304">
        <v>2.4835196854368618E-2</v>
      </c>
    </row>
    <row r="97" spans="1:40" x14ac:dyDescent="0.2">
      <c r="A97" s="13" t="str">
        <f t="shared" si="80"/>
        <v>Skilled trades occupations</v>
      </c>
      <c r="B97" s="305">
        <f t="shared" si="82"/>
        <v>2.7666539380627966</v>
      </c>
      <c r="C97" s="305">
        <f t="shared" si="83"/>
        <v>2.7638525108320895</v>
      </c>
      <c r="D97" s="305">
        <f t="shared" si="84"/>
        <v>2.6302586831185266</v>
      </c>
      <c r="E97" s="304"/>
      <c r="F97" s="304">
        <v>2.0854433470667327E-2</v>
      </c>
      <c r="G97" s="304">
        <v>2.7703346718736092E-2</v>
      </c>
      <c r="H97" s="304">
        <v>4.339280883486276E-2</v>
      </c>
      <c r="I97" s="304"/>
      <c r="J97" s="304">
        <v>7.7156168607373288E-2</v>
      </c>
      <c r="K97" s="304">
        <v>0.12343774446337034</v>
      </c>
      <c r="L97" s="304">
        <v>0.21601430577683181</v>
      </c>
      <c r="M97" s="304"/>
      <c r="N97" s="304">
        <v>0.34005204348630486</v>
      </c>
      <c r="O97" s="304">
        <v>0.44311651700752686</v>
      </c>
      <c r="P97" s="304">
        <v>0.53339016735900224</v>
      </c>
      <c r="Q97" s="304"/>
      <c r="R97" s="304">
        <v>0.12791443145255615</v>
      </c>
      <c r="S97" s="304">
        <v>0.15446594332024208</v>
      </c>
      <c r="T97" s="304">
        <v>0.19067424132228125</v>
      </c>
      <c r="U97" s="304"/>
      <c r="V97" s="304">
        <v>0.12847698527288853</v>
      </c>
      <c r="W97" s="304">
        <v>0.14536924638546977</v>
      </c>
      <c r="X97" s="304">
        <v>0.16907343311555367</v>
      </c>
      <c r="Y97" s="304"/>
      <c r="Z97" s="304">
        <v>0.65051844456928232</v>
      </c>
      <c r="AA97" s="304">
        <v>0.58300813895120684</v>
      </c>
      <c r="AB97" s="304">
        <v>0.45006606304266883</v>
      </c>
      <c r="AC97" s="304"/>
      <c r="AD97" s="304">
        <v>0.80422749173706154</v>
      </c>
      <c r="AE97" s="304">
        <v>0.67722078237850836</v>
      </c>
      <c r="AF97" s="304">
        <v>0.45554349906329672</v>
      </c>
      <c r="AG97" s="304"/>
      <c r="AH97" s="304">
        <v>0.49806644635861713</v>
      </c>
      <c r="AI97" s="304">
        <v>0.49203787871330329</v>
      </c>
      <c r="AJ97" s="304">
        <v>0.48403244405185292</v>
      </c>
      <c r="AK97" s="304"/>
      <c r="AL97" s="304">
        <v>0.11938749310804533</v>
      </c>
      <c r="AM97" s="304">
        <v>0.11749291289372606</v>
      </c>
      <c r="AN97" s="304">
        <v>8.8071720552176255E-2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59.181261603016658</v>
      </c>
      <c r="C98" s="305">
        <f t="shared" si="83"/>
        <v>64.536472916979164</v>
      </c>
      <c r="D98" s="305">
        <f t="shared" si="84"/>
        <v>71.204247910751562</v>
      </c>
      <c r="E98" s="304"/>
      <c r="F98" s="304">
        <v>3.2962925671741077E-2</v>
      </c>
      <c r="G98" s="304">
        <v>4.9201402565273777E-2</v>
      </c>
      <c r="H98" s="304">
        <v>8.6350107671672977E-2</v>
      </c>
      <c r="I98" s="304"/>
      <c r="J98" s="304">
        <v>2.139878717154025</v>
      </c>
      <c r="K98" s="304">
        <v>3.0066364138766231</v>
      </c>
      <c r="L98" s="304">
        <v>5.0996178477494487</v>
      </c>
      <c r="M98" s="304"/>
      <c r="N98" s="304">
        <v>6.5755931142246258</v>
      </c>
      <c r="O98" s="304">
        <v>7.9680782050000065</v>
      </c>
      <c r="P98" s="304">
        <v>9.8310936865287086</v>
      </c>
      <c r="Q98" s="304"/>
      <c r="R98" s="304">
        <v>5.665568258264658</v>
      </c>
      <c r="S98" s="304">
        <v>6.0523358884388729</v>
      </c>
      <c r="T98" s="304">
        <v>6.3137307510780838</v>
      </c>
      <c r="U98" s="304"/>
      <c r="V98" s="304">
        <v>3.6125007255009063</v>
      </c>
      <c r="W98" s="304">
        <v>4.0295039380844155</v>
      </c>
      <c r="X98" s="304">
        <v>4.5759516084301524</v>
      </c>
      <c r="Y98" s="304"/>
      <c r="Z98" s="304">
        <v>24.165628834971354</v>
      </c>
      <c r="AA98" s="304">
        <v>27.816331330247344</v>
      </c>
      <c r="AB98" s="304">
        <v>33.2154873913057</v>
      </c>
      <c r="AC98" s="304"/>
      <c r="AD98" s="304">
        <v>14.922397960629064</v>
      </c>
      <c r="AE98" s="304">
        <v>14.271814612509074</v>
      </c>
      <c r="AF98" s="304">
        <v>10.604890250968952</v>
      </c>
      <c r="AG98" s="304"/>
      <c r="AH98" s="304">
        <v>1.8383705383008688</v>
      </c>
      <c r="AI98" s="304">
        <v>1.1608334950779693</v>
      </c>
      <c r="AJ98" s="304">
        <v>1.2482110166109057</v>
      </c>
      <c r="AK98" s="304"/>
      <c r="AL98" s="304">
        <v>0.22836052829941217</v>
      </c>
      <c r="AM98" s="304">
        <v>0.18173763117959355</v>
      </c>
      <c r="AN98" s="304">
        <v>0.228915250407939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2.6836900942269524</v>
      </c>
      <c r="C99" s="305">
        <f t="shared" si="83"/>
        <v>3.0752546900296149</v>
      </c>
      <c r="D99" s="305">
        <f>SUM(H99,L99,P99,T99,X99,AB99,AF99,AJ99,AN99)</f>
        <v>3.1797400790515389</v>
      </c>
      <c r="E99" s="304"/>
      <c r="F99" s="304">
        <v>1.4307832686261974E-2</v>
      </c>
      <c r="G99" s="304">
        <v>2.184345436897437E-2</v>
      </c>
      <c r="H99" s="304">
        <v>3.5669290913253243E-2</v>
      </c>
      <c r="I99" s="304"/>
      <c r="J99" s="304">
        <v>0.27145109697244124</v>
      </c>
      <c r="K99" s="304">
        <v>0.38165137603105398</v>
      </c>
      <c r="L99" s="304">
        <v>0.57004307123761033</v>
      </c>
      <c r="M99" s="304"/>
      <c r="N99" s="304">
        <v>0.60256303264896105</v>
      </c>
      <c r="O99" s="304">
        <v>0.73314341224887392</v>
      </c>
      <c r="P99" s="304">
        <v>0.8234847709437797</v>
      </c>
      <c r="Q99" s="304"/>
      <c r="R99" s="304">
        <v>0.32203248579176386</v>
      </c>
      <c r="S99" s="304">
        <v>0.35027884137342274</v>
      </c>
      <c r="T99" s="304">
        <v>0.36462057468237141</v>
      </c>
      <c r="U99" s="304"/>
      <c r="V99" s="304">
        <v>0.19830668072223784</v>
      </c>
      <c r="W99" s="304">
        <v>0.23969593699231359</v>
      </c>
      <c r="X99" s="304">
        <v>0.27148665674878958</v>
      </c>
      <c r="Y99" s="304"/>
      <c r="Z99" s="304">
        <v>0.60825173723468884</v>
      </c>
      <c r="AA99" s="304">
        <v>0.70585579532436304</v>
      </c>
      <c r="AB99" s="304">
        <v>0.73181006120930991</v>
      </c>
      <c r="AC99" s="304"/>
      <c r="AD99" s="304">
        <v>0.44688366216129405</v>
      </c>
      <c r="AE99" s="304">
        <v>0.42351101960886511</v>
      </c>
      <c r="AF99" s="304">
        <v>0.20364378299691674</v>
      </c>
      <c r="AG99" s="304"/>
      <c r="AH99" s="304">
        <v>0.1669561741710302</v>
      </c>
      <c r="AI99" s="304">
        <v>0.15313535799678038</v>
      </c>
      <c r="AJ99" s="304">
        <v>0.10008788548731279</v>
      </c>
      <c r="AK99" s="304"/>
      <c r="AL99" s="304">
        <v>5.2937391838273534E-2</v>
      </c>
      <c r="AM99" s="304">
        <v>6.6139496084967705E-2</v>
      </c>
      <c r="AN99" s="304">
        <v>7.8893984832195688E-2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2.1474354482652149</v>
      </c>
      <c r="C100" s="305">
        <f t="shared" si="83"/>
        <v>2.4646280324054741</v>
      </c>
      <c r="D100" s="305">
        <f t="shared" si="84"/>
        <v>2.3477906636669306</v>
      </c>
      <c r="E100" s="304"/>
      <c r="F100" s="304">
        <v>1.9953578253853889E-2</v>
      </c>
      <c r="G100" s="304">
        <v>3.5005764784258264E-2</v>
      </c>
      <c r="H100" s="304">
        <v>5.8631528368950948E-2</v>
      </c>
      <c r="I100" s="304"/>
      <c r="J100" s="304">
        <v>6.0484443661327762E-2</v>
      </c>
      <c r="K100" s="304">
        <v>0.10647945855537734</v>
      </c>
      <c r="L100" s="304">
        <v>0.15452145375626894</v>
      </c>
      <c r="M100" s="304"/>
      <c r="N100" s="304">
        <v>0.14463588759847043</v>
      </c>
      <c r="O100" s="304">
        <v>0.19313334135940449</v>
      </c>
      <c r="P100" s="304">
        <v>0.21892166160640611</v>
      </c>
      <c r="Q100" s="304"/>
      <c r="R100" s="304">
        <v>4.2933548425985277E-2</v>
      </c>
      <c r="S100" s="304">
        <v>6.7802849569387105E-2</v>
      </c>
      <c r="T100" s="304">
        <v>8.6634665040403819E-2</v>
      </c>
      <c r="U100" s="304"/>
      <c r="V100" s="304">
        <v>0.17748201264910649</v>
      </c>
      <c r="W100" s="304">
        <v>0.24629512408514298</v>
      </c>
      <c r="X100" s="304">
        <v>0.30302004569039764</v>
      </c>
      <c r="Y100" s="304"/>
      <c r="Z100" s="304">
        <v>0.60194449445280584</v>
      </c>
      <c r="AA100" s="304">
        <v>0.68847775834967162</v>
      </c>
      <c r="AB100" s="304">
        <v>0.67331867291952396</v>
      </c>
      <c r="AC100" s="304"/>
      <c r="AD100" s="304">
        <v>0.51581173439251804</v>
      </c>
      <c r="AE100" s="304">
        <v>0.54348785815424072</v>
      </c>
      <c r="AF100" s="304">
        <v>0.39379224841427668</v>
      </c>
      <c r="AG100" s="304"/>
      <c r="AH100" s="304">
        <v>0.47321686090179055</v>
      </c>
      <c r="AI100" s="304">
        <v>0.49798391662284525</v>
      </c>
      <c r="AJ100" s="304">
        <v>0.37276052137132437</v>
      </c>
      <c r="AK100" s="304"/>
      <c r="AL100" s="304">
        <v>0.11097288792935636</v>
      </c>
      <c r="AM100" s="304">
        <v>8.5961960925146269E-2</v>
      </c>
      <c r="AN100" s="304">
        <v>8.6189866499378084E-2</v>
      </c>
    </row>
    <row r="101" spans="1:40" x14ac:dyDescent="0.2">
      <c r="A101" s="39" t="str">
        <f t="shared" si="80"/>
        <v>Elementary occupations</v>
      </c>
      <c r="B101" s="307">
        <f t="shared" si="82"/>
        <v>7.8392930634710476</v>
      </c>
      <c r="C101" s="307">
        <f t="shared" si="83"/>
        <v>7.105424341932304</v>
      </c>
      <c r="D101" s="307">
        <f t="shared" si="84"/>
        <v>5.5566386383635846</v>
      </c>
      <c r="E101" s="307"/>
      <c r="F101" s="307">
        <v>8.0551044129968923E-3</v>
      </c>
      <c r="G101" s="307">
        <v>1.4247649007343582E-2</v>
      </c>
      <c r="H101" s="307">
        <v>1.4210040866890978E-2</v>
      </c>
      <c r="I101" s="307"/>
      <c r="J101" s="307">
        <v>9.3850426029096892E-2</v>
      </c>
      <c r="K101" s="307">
        <v>0.12261104394056278</v>
      </c>
      <c r="L101" s="307">
        <v>0.20630193326538213</v>
      </c>
      <c r="M101" s="307"/>
      <c r="N101" s="307">
        <v>0.30863200900353543</v>
      </c>
      <c r="O101" s="307">
        <v>0.36481556808167181</v>
      </c>
      <c r="P101" s="307">
        <v>0.45797769449741049</v>
      </c>
      <c r="Q101" s="307"/>
      <c r="R101" s="307">
        <v>0.31336546256378539</v>
      </c>
      <c r="S101" s="307">
        <v>0.36385433331943579</v>
      </c>
      <c r="T101" s="307">
        <v>0.45697260027679998</v>
      </c>
      <c r="U101" s="307"/>
      <c r="V101" s="307">
        <v>0.21712517399184378</v>
      </c>
      <c r="W101" s="307">
        <v>0.24967776048023199</v>
      </c>
      <c r="X101" s="307">
        <v>0.26911730745493984</v>
      </c>
      <c r="Y101" s="307"/>
      <c r="Z101" s="307">
        <v>1.6487427236797467</v>
      </c>
      <c r="AA101" s="307">
        <v>1.6036387196425383</v>
      </c>
      <c r="AB101" s="307">
        <v>1.2907059647682986</v>
      </c>
      <c r="AC101" s="307"/>
      <c r="AD101" s="307">
        <v>2.6071754912730527</v>
      </c>
      <c r="AE101" s="307">
        <v>2.3826782117474568</v>
      </c>
      <c r="AF101" s="307">
        <v>1.7869233120064507</v>
      </c>
      <c r="AG101" s="307"/>
      <c r="AH101" s="307">
        <v>2.1326959157239815</v>
      </c>
      <c r="AI101" s="307">
        <v>1.6100798390085147</v>
      </c>
      <c r="AJ101" s="307">
        <v>0.77518836712444505</v>
      </c>
      <c r="AK101" s="307"/>
      <c r="AL101" s="307">
        <v>0.50965075679300875</v>
      </c>
      <c r="AM101" s="307">
        <v>0.39382121670454834</v>
      </c>
      <c r="AN101" s="307">
        <v>0.29924141810296695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Heart of the South-West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Heart of the South-West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Heart of the South-West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Heart of the South-West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Heart of the South-West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Heart of the South-West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Heart of the South-West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Heart of the South-West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Heart of the South-West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0.70062494445224033</v>
      </c>
      <c r="C8" s="69">
        <v>0.92522856998812752</v>
      </c>
      <c r="D8" s="69">
        <v>0.95322372417890888</v>
      </c>
      <c r="E8" s="69">
        <v>1.1910438656172233</v>
      </c>
      <c r="F8" s="69">
        <v>1.8498899110413323</v>
      </c>
      <c r="G8" s="10"/>
      <c r="H8" s="69">
        <f>F8-D8</f>
        <v>0.89666618686242339</v>
      </c>
      <c r="I8" s="69">
        <f>'RD T1'!E36</f>
        <v>0.69754102786898509</v>
      </c>
      <c r="J8" s="69">
        <f>SUM(H8:I8)</f>
        <v>1.5942072147314086</v>
      </c>
      <c r="L8" t="str">
        <f>A8</f>
        <v>11 Corporate managers and directors</v>
      </c>
      <c r="M8" s="69">
        <v>5.7772616317512444</v>
      </c>
      <c r="N8" s="69">
        <v>7.8244983932985681</v>
      </c>
      <c r="O8" s="69">
        <v>7.9113378839201269</v>
      </c>
      <c r="P8" s="69">
        <v>9.3819960498192998</v>
      </c>
      <c r="Q8" s="69">
        <v>14.239644734211224</v>
      </c>
      <c r="R8" s="10"/>
      <c r="S8" s="69">
        <f>Q8-O8</f>
        <v>6.3283068502910966</v>
      </c>
      <c r="T8" s="69">
        <f>'RD T1'!E65</f>
        <v>5.6368605183837728</v>
      </c>
      <c r="U8" s="69">
        <f>SUM(S8:T8)</f>
        <v>11.965167368674869</v>
      </c>
      <c r="W8" t="str">
        <f>A8</f>
        <v>11 Corporate managers and directors</v>
      </c>
      <c r="X8" s="69">
        <v>14.522607801437488</v>
      </c>
      <c r="Y8" s="69">
        <v>16.374676985916544</v>
      </c>
      <c r="Z8" s="69">
        <v>16.918516772585264</v>
      </c>
      <c r="AA8" s="69">
        <v>16.851290600204972</v>
      </c>
      <c r="AB8" s="69">
        <v>18.972587917653549</v>
      </c>
      <c r="AC8" s="69"/>
      <c r="AD8" s="69">
        <f>AB8-Z8</f>
        <v>2.0540711450682849</v>
      </c>
      <c r="AE8" s="69">
        <f>'RD T1'!E94</f>
        <v>10.448235261584589</v>
      </c>
      <c r="AF8" s="69">
        <f>SUM(AD8:AE8)</f>
        <v>12.502306406652874</v>
      </c>
      <c r="AH8" t="str">
        <f>L8</f>
        <v>11 Corporate managers and directors</v>
      </c>
      <c r="AI8" s="69">
        <v>3.0440592302716976</v>
      </c>
      <c r="AJ8" s="69">
        <v>3.2372383898148227</v>
      </c>
      <c r="AK8" s="69">
        <v>3.5718602919389491</v>
      </c>
      <c r="AL8" s="69">
        <v>3.3638666550669454</v>
      </c>
      <c r="AM8" s="69">
        <v>3.5780351995423643</v>
      </c>
      <c r="AN8" s="69"/>
      <c r="AO8" s="69">
        <f>AM8-AK8</f>
        <v>6.1749076034152139E-3</v>
      </c>
      <c r="AP8" s="69">
        <f>'RD T1'!E123</f>
        <v>1.8764231135448994</v>
      </c>
      <c r="AQ8" s="69">
        <f>SUM(AO8:AP8)</f>
        <v>1.8825980211483146</v>
      </c>
      <c r="AS8" t="str">
        <f>W8</f>
        <v>11 Corporate managers and directors</v>
      </c>
      <c r="AT8" s="69">
        <v>4.1650934697139563</v>
      </c>
      <c r="AU8" s="69">
        <v>4.3937559516858906</v>
      </c>
      <c r="AV8" s="69">
        <v>4.7845458391328624</v>
      </c>
      <c r="AW8" s="69">
        <v>4.4888045898188986</v>
      </c>
      <c r="AX8" s="69">
        <v>4.8718328479192534</v>
      </c>
      <c r="AY8" s="69"/>
      <c r="AZ8" s="69">
        <f>AX8-AV8</f>
        <v>8.7287008786391063E-2</v>
      </c>
      <c r="BA8" s="69">
        <f>'RD T1'!E152</f>
        <v>2.5519046310751978</v>
      </c>
      <c r="BB8" s="69">
        <f>SUM(AZ8:BA8)</f>
        <v>2.6391916398615889</v>
      </c>
      <c r="BD8" t="str">
        <f>AH8</f>
        <v>11 Corporate managers and directors</v>
      </c>
      <c r="BE8" s="69">
        <v>10.582799894007994</v>
      </c>
      <c r="BF8" s="69">
        <v>12.424120771281066</v>
      </c>
      <c r="BG8" s="69">
        <v>12.655411573944759</v>
      </c>
      <c r="BH8" s="69">
        <v>10.889899402068512</v>
      </c>
      <c r="BI8" s="69">
        <v>11.429458854481162</v>
      </c>
      <c r="BJ8" s="69"/>
      <c r="BK8" s="69">
        <f>BI8-BG8</f>
        <v>-1.2259527194635975</v>
      </c>
      <c r="BL8" s="69">
        <f>'RD T1'!E181</f>
        <v>4.6705394033564476</v>
      </c>
      <c r="BM8" s="69">
        <f>SUM(BK8:BL8)</f>
        <v>3.4445866838928501</v>
      </c>
      <c r="BO8" t="str">
        <f>AS8</f>
        <v>11 Corporate managers and directors</v>
      </c>
      <c r="BP8" s="69">
        <v>8.0192753534232075</v>
      </c>
      <c r="BQ8" s="69">
        <v>8.325393888060999</v>
      </c>
      <c r="BR8" s="69">
        <v>8.8317536328504591</v>
      </c>
      <c r="BS8" s="69">
        <v>6.5925483155497959</v>
      </c>
      <c r="BT8" s="69">
        <v>4.9377328887007517</v>
      </c>
      <c r="BU8" s="69"/>
      <c r="BV8" s="69">
        <f>BT8-BR8</f>
        <v>-3.8940207441497074</v>
      </c>
      <c r="BW8" s="69">
        <f>'RD T1'!E210</f>
        <v>2.9694517325451022</v>
      </c>
      <c r="BX8" s="69">
        <f>SUM(BV8:BW8)</f>
        <v>-0.92456901160460525</v>
      </c>
      <c r="BZ8" t="str">
        <f>BD8</f>
        <v>11 Corporate managers and directors</v>
      </c>
      <c r="CA8" s="69">
        <v>4.6605176938916699</v>
      </c>
      <c r="CB8" s="69">
        <v>6.3827477911452748</v>
      </c>
      <c r="CC8" s="69">
        <v>6.3236820360122223</v>
      </c>
      <c r="CD8" s="69">
        <v>5.4061080137592548</v>
      </c>
      <c r="CE8" s="69">
        <v>4.861672293279975</v>
      </c>
      <c r="CF8" s="69"/>
      <c r="CG8" s="69">
        <f>CE8-CC8</f>
        <v>-1.4620097427322474</v>
      </c>
      <c r="CH8" s="69">
        <f>'RD T1'!E239</f>
        <v>2.0633881890703298</v>
      </c>
      <c r="CI8" s="69">
        <f>SUM(CG8:CH8)</f>
        <v>0.60137844633808246</v>
      </c>
      <c r="CK8" t="str">
        <f>BO8</f>
        <v>11 Corporate managers and directors</v>
      </c>
      <c r="CL8" s="69">
        <v>0.73514768954977983</v>
      </c>
      <c r="CM8" s="69">
        <v>0.93917889964677159</v>
      </c>
      <c r="CN8" s="69">
        <v>1.1984606051813371</v>
      </c>
      <c r="CO8" s="69">
        <v>0.91693469793228555</v>
      </c>
      <c r="CP8" s="69">
        <v>0.76754375281613274</v>
      </c>
      <c r="CQ8" s="69"/>
      <c r="CR8" s="69">
        <f>CP8-CN8</f>
        <v>-0.43091685236520438</v>
      </c>
      <c r="CS8" s="69">
        <f>'RD T1'!E268</f>
        <v>0.32035156894572414</v>
      </c>
      <c r="CT8" s="69">
        <f>SUM(CR8:CS8)</f>
        <v>-0.11056528341948024</v>
      </c>
    </row>
    <row r="9" spans="1:98" x14ac:dyDescent="0.2">
      <c r="A9" s="10" t="str">
        <f>name!D5</f>
        <v>12 Other managers and proprietors</v>
      </c>
      <c r="B9" s="69">
        <v>0.34878520373575439</v>
      </c>
      <c r="C9" s="69">
        <v>0.45113584838240511</v>
      </c>
      <c r="D9" s="69">
        <v>0.40651885718805914</v>
      </c>
      <c r="E9" s="69">
        <v>0.69484032907486093</v>
      </c>
      <c r="F9" s="69">
        <v>1.1651505327212914</v>
      </c>
      <c r="H9" s="69">
        <f t="shared" ref="H9:H32" si="26">F9-D9</f>
        <v>0.7586316755332323</v>
      </c>
      <c r="I9" s="69">
        <f>'RD T1'!E37</f>
        <v>0.48482717945552306</v>
      </c>
      <c r="J9" s="69">
        <f t="shared" ref="J9:J32" si="27">SUM(H9:I9)</f>
        <v>1.2434588549887553</v>
      </c>
      <c r="L9" t="str">
        <f t="shared" ref="L9:L32" si="28">A9</f>
        <v>12 Other managers and proprietors</v>
      </c>
      <c r="M9" s="69">
        <v>2.7095769804617826</v>
      </c>
      <c r="N9" s="69">
        <v>3.5371113216540722</v>
      </c>
      <c r="O9" s="69">
        <v>3.5249307519864965</v>
      </c>
      <c r="P9" s="69">
        <v>5.7522870416535028</v>
      </c>
      <c r="Q9" s="69">
        <v>9.7895370125268961</v>
      </c>
      <c r="S9" s="69">
        <f t="shared" ref="S9:S35" si="29">Q9-O9</f>
        <v>6.2646062605403996</v>
      </c>
      <c r="T9" s="69">
        <f>'RD T1'!E66</f>
        <v>4.0174198276772755</v>
      </c>
      <c r="U9" s="69">
        <f t="shared" ref="U9:U32" si="30">SUM(S9:T9)</f>
        <v>10.282026088217675</v>
      </c>
      <c r="W9" t="str">
        <f t="shared" ref="W9:W32" si="31">A9</f>
        <v>12 Other managers and proprietors</v>
      </c>
      <c r="X9" s="69">
        <v>6.8106148173049368</v>
      </c>
      <c r="Y9" s="69">
        <v>7.3169916465479972</v>
      </c>
      <c r="Z9" s="69">
        <v>7.4410992151495989</v>
      </c>
      <c r="AA9" s="69">
        <v>10.30820393994208</v>
      </c>
      <c r="AB9" s="69">
        <v>12.645593996459532</v>
      </c>
      <c r="AC9" s="69"/>
      <c r="AD9" s="69">
        <f t="shared" ref="AD9:AD32" si="32">AB9-Z9</f>
        <v>5.2044947813099327</v>
      </c>
      <c r="AE9" s="69">
        <f>'RD T1'!E95</f>
        <v>7.3629824231016725</v>
      </c>
      <c r="AF9" s="69">
        <f t="shared" ref="AF9:AF32" si="33">SUM(AD9:AE9)</f>
        <v>12.567477204411606</v>
      </c>
      <c r="AH9" t="str">
        <f t="shared" ref="AH9:AH32" si="34">L9</f>
        <v>12 Other managers and proprietors</v>
      </c>
      <c r="AI9" s="69">
        <v>2.0657092162362378</v>
      </c>
      <c r="AJ9" s="69">
        <v>2.1438279606025725</v>
      </c>
      <c r="AK9" s="69">
        <v>2.3330570758918259</v>
      </c>
      <c r="AL9" s="69">
        <v>2.9443948184376691</v>
      </c>
      <c r="AM9" s="69">
        <v>3.6637408448059579</v>
      </c>
      <c r="AN9" s="69"/>
      <c r="AO9" s="69">
        <f t="shared" ref="AO9:AO32" si="35">AM9-AK9</f>
        <v>1.330683768914132</v>
      </c>
      <c r="AP9" s="69">
        <f>'RD T1'!E124</f>
        <v>2.0403277129104893</v>
      </c>
      <c r="AQ9" s="69">
        <f t="shared" ref="AQ9:AQ32" si="36">SUM(AO9:AP9)</f>
        <v>3.3710114818246213</v>
      </c>
      <c r="AS9" t="str">
        <f t="shared" ref="AS9:AS32" si="37">W9</f>
        <v>12 Other managers and proprietors</v>
      </c>
      <c r="AT9" s="69">
        <v>2.130245425853504</v>
      </c>
      <c r="AU9" s="69">
        <v>2.2087465743141359</v>
      </c>
      <c r="AV9" s="69">
        <v>2.3042779568417893</v>
      </c>
      <c r="AW9" s="69">
        <v>3.0247848913812625</v>
      </c>
      <c r="AX9" s="69">
        <v>3.2938550461530949</v>
      </c>
      <c r="AY9" s="69"/>
      <c r="AZ9" s="69">
        <f t="shared" ref="AZ9:AZ32" si="38">AX9-AV9</f>
        <v>0.98957708931130561</v>
      </c>
      <c r="BA9" s="69">
        <f>'RD T1'!E153</f>
        <v>1.9202230400363798</v>
      </c>
      <c r="BB9" s="69">
        <f t="shared" ref="BB9:BB32" si="39">SUM(AZ9:BA9)</f>
        <v>2.9098001293476852</v>
      </c>
      <c r="BD9" t="str">
        <f t="shared" ref="BD9:BD32" si="40">AH9</f>
        <v>12 Other managers and proprietors</v>
      </c>
      <c r="BE9" s="69">
        <v>6.2722725337469232</v>
      </c>
      <c r="BF9" s="69">
        <v>6.0836597312912239</v>
      </c>
      <c r="BG9" s="69">
        <v>6.2535683290027571</v>
      </c>
      <c r="BH9" s="69">
        <v>6.9717506578459698</v>
      </c>
      <c r="BI9" s="69">
        <v>7.5229860679496667</v>
      </c>
      <c r="BJ9" s="69"/>
      <c r="BK9" s="69">
        <f t="shared" ref="BK9:BK32" si="41">BI9-BG9</f>
        <v>1.2694177389469097</v>
      </c>
      <c r="BL9" s="69">
        <f>'RD T1'!E182</f>
        <v>3.0763676504398054</v>
      </c>
      <c r="BM9" s="69">
        <f t="shared" ref="BM9:BM32" si="42">SUM(BK9:BL9)</f>
        <v>4.3457853893867151</v>
      </c>
      <c r="BO9" t="str">
        <f t="shared" ref="BO9:BO32" si="43">AS9</f>
        <v>12 Other managers and proprietors</v>
      </c>
      <c r="BP9" s="69">
        <v>6.4792350974098536</v>
      </c>
      <c r="BQ9" s="69">
        <v>6.5038253847204643</v>
      </c>
      <c r="BR9" s="69">
        <v>6.5892838619847343</v>
      </c>
      <c r="BS9" s="69">
        <v>7.0314233270776665</v>
      </c>
      <c r="BT9" s="69">
        <v>5.8005995561230073</v>
      </c>
      <c r="BU9" s="69"/>
      <c r="BV9" s="69">
        <f t="shared" ref="BV9:BV32" si="44">BT9-BR9</f>
        <v>-0.788684305861727</v>
      </c>
      <c r="BW9" s="69">
        <f>'RD T1'!E211</f>
        <v>3.6263432700101728</v>
      </c>
      <c r="BX9" s="69">
        <f t="shared" ref="BX9:BX32" si="45">SUM(BV9:BW9)</f>
        <v>2.8376589641484458</v>
      </c>
      <c r="BZ9" t="str">
        <f t="shared" ref="BZ9:BZ32" si="46">BD9</f>
        <v>12 Other managers and proprietors</v>
      </c>
      <c r="CA9" s="69">
        <v>3.9535302737303457</v>
      </c>
      <c r="CB9" s="69">
        <v>5.1083192623377629</v>
      </c>
      <c r="CC9" s="69">
        <v>4.8475489954228763</v>
      </c>
      <c r="CD9" s="69">
        <v>5.2267715588022385</v>
      </c>
      <c r="CE9" s="69">
        <v>4.4634537114306401</v>
      </c>
      <c r="CF9" s="69"/>
      <c r="CG9" s="69">
        <f t="shared" ref="CG9:CG32" si="47">CE9-CC9</f>
        <v>-0.38409528399223625</v>
      </c>
      <c r="CH9" s="69">
        <f>'RD T1'!E240</f>
        <v>2.1463271586237518</v>
      </c>
      <c r="CI9" s="69">
        <f t="shared" ref="CI9:CI32" si="48">SUM(CG9:CH9)</f>
        <v>1.7622318746315155</v>
      </c>
      <c r="CK9" t="str">
        <f t="shared" ref="CK9:CK32" si="49">BO9</f>
        <v>12 Other managers and proprietors</v>
      </c>
      <c r="CL9" s="69">
        <v>0.89194562679995815</v>
      </c>
      <c r="CM9" s="69">
        <v>0.8331318089552604</v>
      </c>
      <c r="CN9" s="69">
        <v>1.0819219884670472</v>
      </c>
      <c r="CO9" s="69">
        <v>1.0724958371621609</v>
      </c>
      <c r="CP9" s="69">
        <v>1.1064003264701179</v>
      </c>
      <c r="CQ9" s="69"/>
      <c r="CR9" s="69">
        <f t="shared" ref="CR9:CR32" si="50">CP9-CN9</f>
        <v>2.4478338003070643E-2</v>
      </c>
      <c r="CS9" s="69">
        <f>'RD T1'!E269</f>
        <v>0.40806832352398725</v>
      </c>
      <c r="CT9" s="69">
        <f t="shared" ref="CT9:CT32" si="51">SUM(CR9:CS9)</f>
        <v>0.4325466615270579</v>
      </c>
    </row>
    <row r="10" spans="1:98" x14ac:dyDescent="0.2">
      <c r="A10" s="10" t="str">
        <f>name!D6</f>
        <v>21 Science, research, engineering and technology professionals</v>
      </c>
      <c r="B10" s="69">
        <v>1.8793106048755281</v>
      </c>
      <c r="C10" s="69">
        <v>2.4201749196481002</v>
      </c>
      <c r="D10" s="69">
        <v>2.3829819138276838</v>
      </c>
      <c r="E10" s="69">
        <v>3.0884329169650568</v>
      </c>
      <c r="F10" s="69">
        <v>4.5321545062505812</v>
      </c>
      <c r="G10" s="11"/>
      <c r="H10" s="69">
        <f t="shared" si="26"/>
        <v>2.1491725924228975</v>
      </c>
      <c r="I10" s="69">
        <f>'RD T1'!E38</f>
        <v>1.2767916485979327</v>
      </c>
      <c r="J10" s="69">
        <f t="shared" si="27"/>
        <v>3.4259642410208304</v>
      </c>
      <c r="L10" t="str">
        <f t="shared" si="28"/>
        <v>21 Science, research, engineering and technology professionals</v>
      </c>
      <c r="M10" s="69">
        <v>7.2555882475294391</v>
      </c>
      <c r="N10" s="69">
        <v>9.4870611035091379</v>
      </c>
      <c r="O10" s="69">
        <v>9.6734069443145572</v>
      </c>
      <c r="P10" s="69">
        <v>13.041946923309704</v>
      </c>
      <c r="Q10" s="69">
        <v>19.351259278295483</v>
      </c>
      <c r="R10" s="11"/>
      <c r="S10" s="69">
        <f t="shared" si="29"/>
        <v>9.6778523339809261</v>
      </c>
      <c r="T10" s="69">
        <f>'RD T1'!E67</f>
        <v>5.7376490647635787</v>
      </c>
      <c r="U10" s="69">
        <f t="shared" si="30"/>
        <v>15.415501398744505</v>
      </c>
      <c r="W10" t="str">
        <f t="shared" si="31"/>
        <v>21 Science, research, engineering and technology professionals</v>
      </c>
      <c r="X10" s="69">
        <v>14.05594663003693</v>
      </c>
      <c r="Y10" s="69">
        <v>14.303619670225091</v>
      </c>
      <c r="Z10" s="69">
        <v>14.724751291704624</v>
      </c>
      <c r="AA10" s="69">
        <v>15.596772182298094</v>
      </c>
      <c r="AB10" s="69">
        <v>16.136231505088901</v>
      </c>
      <c r="AC10" s="69"/>
      <c r="AD10" s="69">
        <f t="shared" si="32"/>
        <v>1.4114802133842765</v>
      </c>
      <c r="AE10" s="69">
        <f>'RD T1'!E96</f>
        <v>6.4224306049676132</v>
      </c>
      <c r="AF10" s="69">
        <f t="shared" si="33"/>
        <v>7.8339108183518897</v>
      </c>
      <c r="AH10" t="str">
        <f t="shared" si="34"/>
        <v>21 Science, research, engineering and technology professionals</v>
      </c>
      <c r="AI10" s="69">
        <v>1.5329668464345054</v>
      </c>
      <c r="AJ10" s="69">
        <v>1.446982697104588</v>
      </c>
      <c r="AK10" s="69">
        <v>1.6620788522914511</v>
      </c>
      <c r="AL10" s="69">
        <v>1.7365051944197547</v>
      </c>
      <c r="AM10" s="69">
        <v>1.8662293563829737</v>
      </c>
      <c r="AN10" s="69"/>
      <c r="AO10" s="69">
        <f t="shared" si="35"/>
        <v>0.20415050409152258</v>
      </c>
      <c r="AP10" s="69">
        <f>'RD T1'!E125</f>
        <v>0.71084744443983439</v>
      </c>
      <c r="AQ10" s="69">
        <f t="shared" si="36"/>
        <v>0.91499794853135696</v>
      </c>
      <c r="AS10" t="str">
        <f t="shared" si="37"/>
        <v>21 Science, research, engineering and technology professionals</v>
      </c>
      <c r="AT10" s="69">
        <v>4.1822866085236248</v>
      </c>
      <c r="AU10" s="69">
        <v>4.1482414304632034</v>
      </c>
      <c r="AV10" s="69">
        <v>4.1810198266896768</v>
      </c>
      <c r="AW10" s="69">
        <v>3.9662220348704307</v>
      </c>
      <c r="AX10" s="69">
        <v>3.7800194770327575</v>
      </c>
      <c r="AY10" s="69"/>
      <c r="AZ10" s="69">
        <f t="shared" si="38"/>
        <v>-0.40100034965691922</v>
      </c>
      <c r="BA10" s="69">
        <f>'RD T1'!E154</f>
        <v>1.4757536197297523</v>
      </c>
      <c r="BB10" s="69">
        <f t="shared" si="39"/>
        <v>1.0747532700728331</v>
      </c>
      <c r="BD10" t="str">
        <f t="shared" si="40"/>
        <v>21 Science, research, engineering and technology professionals</v>
      </c>
      <c r="BE10" s="69">
        <v>6.3390392102778197</v>
      </c>
      <c r="BF10" s="69">
        <v>7.0057554940570848</v>
      </c>
      <c r="BG10" s="69">
        <v>7.458415030108223</v>
      </c>
      <c r="BH10" s="69">
        <v>6.9120003605725886</v>
      </c>
      <c r="BI10" s="69">
        <v>6.7975865697096269</v>
      </c>
      <c r="BJ10" s="69"/>
      <c r="BK10" s="69">
        <f t="shared" si="41"/>
        <v>-0.66082846039859611</v>
      </c>
      <c r="BL10" s="69">
        <f>'RD T1'!E183</f>
        <v>1.9379495505702184</v>
      </c>
      <c r="BM10" s="69">
        <f t="shared" si="42"/>
        <v>1.2771210901716223</v>
      </c>
      <c r="BO10" t="str">
        <f t="shared" si="43"/>
        <v>21 Science, research, engineering and technology professionals</v>
      </c>
      <c r="BP10" s="69">
        <v>4.2784073381119274</v>
      </c>
      <c r="BQ10" s="69">
        <v>4.2647100821713995</v>
      </c>
      <c r="BR10" s="69">
        <v>4.7734091088597044</v>
      </c>
      <c r="BS10" s="69">
        <v>4.0310483020701326</v>
      </c>
      <c r="BT10" s="69">
        <v>3.2478382235957337</v>
      </c>
      <c r="BU10" s="69"/>
      <c r="BV10" s="69">
        <f t="shared" si="44"/>
        <v>-1.5255708852639707</v>
      </c>
      <c r="BW10" s="69">
        <f>'RD T1'!E212</f>
        <v>1.3393830971692093</v>
      </c>
      <c r="BX10" s="69">
        <f t="shared" si="45"/>
        <v>-0.18618778809476133</v>
      </c>
      <c r="BZ10" t="str">
        <f t="shared" si="46"/>
        <v>21 Science, research, engineering and technology professionals</v>
      </c>
      <c r="CA10" s="69">
        <v>2.1398341856939127</v>
      </c>
      <c r="CB10" s="69">
        <v>2.8670825531484079</v>
      </c>
      <c r="CC10" s="69">
        <v>2.9087364982721131</v>
      </c>
      <c r="CD10" s="69">
        <v>2.6004797588966393</v>
      </c>
      <c r="CE10" s="69">
        <v>1.9658926959328231</v>
      </c>
      <c r="CF10" s="69"/>
      <c r="CG10" s="69">
        <f t="shared" si="47"/>
        <v>-0.94284380233928999</v>
      </c>
      <c r="CH10" s="69">
        <f>'RD T1'!E241</f>
        <v>0.66714714837331457</v>
      </c>
      <c r="CI10" s="69">
        <f t="shared" si="48"/>
        <v>-0.27569665396597542</v>
      </c>
      <c r="CK10" t="str">
        <f t="shared" si="49"/>
        <v>21 Science, research, engineering and technology professionals</v>
      </c>
      <c r="CL10" s="69">
        <v>0.28861169776347378</v>
      </c>
      <c r="CM10" s="69">
        <v>0.38714842717628972</v>
      </c>
      <c r="CN10" s="69">
        <v>0.59122500866933159</v>
      </c>
      <c r="CO10" s="69">
        <v>0.54282712961607726</v>
      </c>
      <c r="CP10" s="69">
        <v>0.49187611753143784</v>
      </c>
      <c r="CQ10" s="69"/>
      <c r="CR10" s="69">
        <f t="shared" si="50"/>
        <v>-9.9348891137893747E-2</v>
      </c>
      <c r="CS10" s="69">
        <f>'RD T1'!E270</f>
        <v>0.15637447580703631</v>
      </c>
      <c r="CT10" s="69">
        <f t="shared" si="51"/>
        <v>5.7025584669142565E-2</v>
      </c>
    </row>
    <row r="11" spans="1:98" x14ac:dyDescent="0.2">
      <c r="A11" s="10" t="str">
        <f>name!D7</f>
        <v>22 Health professionals</v>
      </c>
      <c r="B11" s="69">
        <v>2.3723371888301141</v>
      </c>
      <c r="C11" s="69">
        <v>2.9636935736355134</v>
      </c>
      <c r="D11" s="69">
        <v>2.9879216650098006</v>
      </c>
      <c r="E11" s="69">
        <v>4.1248768582036366</v>
      </c>
      <c r="F11" s="69">
        <v>6.3843067970863538</v>
      </c>
      <c r="G11" s="11"/>
      <c r="H11" s="69">
        <f t="shared" si="26"/>
        <v>3.3963851320765532</v>
      </c>
      <c r="I11" s="69">
        <f>'RD T1'!E39</f>
        <v>2.282980587061779</v>
      </c>
      <c r="J11" s="69">
        <f t="shared" si="27"/>
        <v>5.6793657191383318</v>
      </c>
      <c r="L11" t="str">
        <f t="shared" si="28"/>
        <v>22 Health professionals</v>
      </c>
      <c r="M11" s="69">
        <v>6.470359161377889</v>
      </c>
      <c r="N11" s="69">
        <v>8.3022414986175423</v>
      </c>
      <c r="O11" s="69">
        <v>8.2127480653543081</v>
      </c>
      <c r="P11" s="69">
        <v>10.762188948031209</v>
      </c>
      <c r="Q11" s="69">
        <v>16.042975465427254</v>
      </c>
      <c r="R11" s="11"/>
      <c r="S11" s="69">
        <f t="shared" si="29"/>
        <v>7.8302274000729462</v>
      </c>
      <c r="T11" s="69">
        <f>'RD T1'!E68</f>
        <v>6.286307719058021</v>
      </c>
      <c r="U11" s="69">
        <f t="shared" si="30"/>
        <v>14.116535119130967</v>
      </c>
      <c r="W11" t="str">
        <f t="shared" si="31"/>
        <v>22 Health professionals</v>
      </c>
      <c r="X11" s="69">
        <v>14.556213631062381</v>
      </c>
      <c r="Y11" s="69">
        <v>15.098235711650425</v>
      </c>
      <c r="Z11" s="69">
        <v>15.401267805624235</v>
      </c>
      <c r="AA11" s="69">
        <v>17.759387675027892</v>
      </c>
      <c r="AB11" s="69">
        <v>19.598903948773764</v>
      </c>
      <c r="AC11" s="69"/>
      <c r="AD11" s="69">
        <f t="shared" si="32"/>
        <v>4.1976361431495288</v>
      </c>
      <c r="AE11" s="69">
        <f>'RD T1'!E97</f>
        <v>10.650657481811622</v>
      </c>
      <c r="AF11" s="69">
        <f t="shared" si="33"/>
        <v>14.848293624961151</v>
      </c>
      <c r="AH11" t="str">
        <f t="shared" si="34"/>
        <v>22 Health professionals</v>
      </c>
      <c r="AI11" s="69">
        <v>7.7136149418875686</v>
      </c>
      <c r="AJ11" s="69">
        <v>5.3838243621173447</v>
      </c>
      <c r="AK11" s="69">
        <v>4.9481686033698065</v>
      </c>
      <c r="AL11" s="69">
        <v>3.0029775831103636</v>
      </c>
      <c r="AM11" s="69">
        <v>1.1481268759427723</v>
      </c>
      <c r="AN11" s="69"/>
      <c r="AO11" s="69">
        <f t="shared" si="35"/>
        <v>-3.8000417274270344</v>
      </c>
      <c r="AP11" s="69">
        <f>'RD T1'!E126</f>
        <v>1.0116315494321069</v>
      </c>
      <c r="AQ11" s="69">
        <f t="shared" si="36"/>
        <v>-2.7884101779949275</v>
      </c>
      <c r="AS11" t="str">
        <f t="shared" si="37"/>
        <v>22 Health professionals</v>
      </c>
      <c r="AT11" s="69">
        <v>0.98713355333962072</v>
      </c>
      <c r="AU11" s="69">
        <v>1.0233676218562844</v>
      </c>
      <c r="AV11" s="69">
        <v>1.1497831998690979</v>
      </c>
      <c r="AW11" s="69">
        <v>1.2811909987873018</v>
      </c>
      <c r="AX11" s="69">
        <v>1.4293153388505135</v>
      </c>
      <c r="AY11" s="69"/>
      <c r="AZ11" s="69">
        <f t="shared" si="38"/>
        <v>0.2795321389814156</v>
      </c>
      <c r="BA11" s="69">
        <f>'RD T1'!E155</f>
        <v>0.70266537055796541</v>
      </c>
      <c r="BB11" s="69">
        <f t="shared" si="39"/>
        <v>0.98219750953938101</v>
      </c>
      <c r="BD11" t="str">
        <f t="shared" si="40"/>
        <v>22 Health professionals</v>
      </c>
      <c r="BE11" s="69">
        <v>3.6086646777177167</v>
      </c>
      <c r="BF11" s="69">
        <v>4.7603064733749498</v>
      </c>
      <c r="BG11" s="69">
        <v>4.7136130236475235</v>
      </c>
      <c r="BH11" s="69">
        <v>5.3837320432959963</v>
      </c>
      <c r="BI11" s="69">
        <v>6.0351029678155275</v>
      </c>
      <c r="BJ11" s="69"/>
      <c r="BK11" s="69">
        <f t="shared" si="41"/>
        <v>1.3214899441680039</v>
      </c>
      <c r="BL11" s="69">
        <f>'RD T1'!E184</f>
        <v>2.9411639509517276</v>
      </c>
      <c r="BM11" s="69">
        <f t="shared" si="42"/>
        <v>4.2626538951197315</v>
      </c>
      <c r="BO11" t="str">
        <f t="shared" si="43"/>
        <v>22 Health professionals</v>
      </c>
      <c r="BP11" s="69">
        <v>2.9686229809734748</v>
      </c>
      <c r="BQ11" s="69">
        <v>3.3666148028717462</v>
      </c>
      <c r="BR11" s="69">
        <v>3.2117222436246169</v>
      </c>
      <c r="BS11" s="69">
        <v>3.0697707317282674</v>
      </c>
      <c r="BT11" s="69">
        <v>2.3122014581833437</v>
      </c>
      <c r="BU11" s="69"/>
      <c r="BV11" s="69">
        <f t="shared" si="44"/>
        <v>-0.89952078544127323</v>
      </c>
      <c r="BW11" s="69">
        <f>'RD T1'!E213</f>
        <v>1.435297242858697</v>
      </c>
      <c r="BX11" s="69">
        <f t="shared" si="45"/>
        <v>0.53577645741742375</v>
      </c>
      <c r="BZ11" t="str">
        <f t="shared" si="46"/>
        <v>22 Health professionals</v>
      </c>
      <c r="CA11" s="69">
        <v>1.3279882082037742</v>
      </c>
      <c r="CB11" s="69">
        <v>1.8546659922130213</v>
      </c>
      <c r="CC11" s="69">
        <v>1.7081707330605145</v>
      </c>
      <c r="CD11" s="69">
        <v>1.6413160025874256</v>
      </c>
      <c r="CE11" s="69">
        <v>1.1949207917197602</v>
      </c>
      <c r="CF11" s="69"/>
      <c r="CG11" s="69">
        <f t="shared" si="47"/>
        <v>-0.5132499413407543</v>
      </c>
      <c r="CH11" s="69">
        <f>'RD T1'!E242</f>
        <v>0.5681040065223244</v>
      </c>
      <c r="CI11" s="69">
        <f t="shared" si="48"/>
        <v>5.48540651815701E-2</v>
      </c>
      <c r="CK11" t="str">
        <f t="shared" si="49"/>
        <v>22 Health professionals</v>
      </c>
      <c r="CL11" s="69">
        <v>0.13788233346716156</v>
      </c>
      <c r="CM11" s="69">
        <v>0.15812039505122835</v>
      </c>
      <c r="CN11" s="69">
        <v>0.21278406492599719</v>
      </c>
      <c r="CO11" s="69">
        <v>0.30971744226302123</v>
      </c>
      <c r="CP11" s="69">
        <v>0.41247360957557866</v>
      </c>
      <c r="CQ11" s="69"/>
      <c r="CR11" s="69">
        <f t="shared" si="50"/>
        <v>0.19968954464958147</v>
      </c>
      <c r="CS11" s="69">
        <f>'RD T1'!E271</f>
        <v>0.15978602221303997</v>
      </c>
      <c r="CT11" s="69">
        <f t="shared" si="51"/>
        <v>0.35947556686262144</v>
      </c>
    </row>
    <row r="12" spans="1:98" x14ac:dyDescent="0.2">
      <c r="A12" s="10" t="str">
        <f>name!D8</f>
        <v>23 Teaching and other educational professionals</v>
      </c>
      <c r="B12" s="69">
        <v>3.4024465727299167</v>
      </c>
      <c r="C12" s="69">
        <v>4.0616816797407749</v>
      </c>
      <c r="D12" s="69">
        <v>3.9675194714802799</v>
      </c>
      <c r="E12" s="69">
        <v>4.7066157129341626</v>
      </c>
      <c r="F12" s="69">
        <v>5.9013914910163576</v>
      </c>
      <c r="G12" s="11"/>
      <c r="H12" s="69">
        <f t="shared" si="26"/>
        <v>1.9338720195360777</v>
      </c>
      <c r="I12" s="69">
        <f>'RD T1'!E40</f>
        <v>2.5044122494727019</v>
      </c>
      <c r="J12" s="69">
        <f t="shared" si="27"/>
        <v>4.4382842690087791</v>
      </c>
      <c r="L12" t="str">
        <f t="shared" si="28"/>
        <v>23 Teaching and other educational professionals</v>
      </c>
      <c r="M12" s="69">
        <v>18.243389746244553</v>
      </c>
      <c r="N12" s="69">
        <v>22.479564928007786</v>
      </c>
      <c r="O12" s="69">
        <v>22.849272096485659</v>
      </c>
      <c r="P12" s="69">
        <v>26.55244216960304</v>
      </c>
      <c r="Q12" s="69">
        <v>33.044067011890085</v>
      </c>
      <c r="R12" s="11"/>
      <c r="S12" s="69">
        <f t="shared" si="29"/>
        <v>10.194794915404426</v>
      </c>
      <c r="T12" s="69">
        <f>'RD T1'!E69</f>
        <v>14.714355642232695</v>
      </c>
      <c r="U12" s="69">
        <f t="shared" si="30"/>
        <v>24.909150557637119</v>
      </c>
      <c r="W12" t="str">
        <f t="shared" si="31"/>
        <v>23 Teaching and other educational professionals</v>
      </c>
      <c r="X12" s="69">
        <v>13.141116149902881</v>
      </c>
      <c r="Y12" s="69">
        <v>11.640618331395597</v>
      </c>
      <c r="Z12" s="69">
        <v>12.275106994221009</v>
      </c>
      <c r="AA12" s="69">
        <v>10.887881327688817</v>
      </c>
      <c r="AB12" s="69">
        <v>8.3794040557155558</v>
      </c>
      <c r="AC12" s="69"/>
      <c r="AD12" s="69">
        <f t="shared" si="32"/>
        <v>-3.8957029385054529</v>
      </c>
      <c r="AE12" s="69">
        <f>'RD T1'!E98</f>
        <v>5.4928144808651114</v>
      </c>
      <c r="AF12" s="69">
        <f t="shared" si="33"/>
        <v>1.5971115423596585</v>
      </c>
      <c r="AH12" t="str">
        <f t="shared" si="34"/>
        <v>23 Teaching and other educational professionals</v>
      </c>
      <c r="AI12" s="69">
        <v>2.0573802721650547</v>
      </c>
      <c r="AJ12" s="69">
        <v>1.2161056763358731</v>
      </c>
      <c r="AK12" s="69">
        <v>1.0530396108578353</v>
      </c>
      <c r="AL12" s="69">
        <v>0.77579525125016524</v>
      </c>
      <c r="AM12" s="69">
        <v>0.80931394876788576</v>
      </c>
      <c r="AN12" s="69"/>
      <c r="AO12" s="69">
        <f t="shared" si="35"/>
        <v>-0.2437256620899495</v>
      </c>
      <c r="AP12" s="69">
        <f>'RD T1'!E127</f>
        <v>0.28200650961237789</v>
      </c>
      <c r="AQ12" s="69">
        <f t="shared" si="36"/>
        <v>3.8280847522428385E-2</v>
      </c>
      <c r="AS12" t="str">
        <f t="shared" si="37"/>
        <v>23 Teaching and other educational professionals</v>
      </c>
      <c r="AT12" s="69">
        <v>0.5116284819356518</v>
      </c>
      <c r="AU12" s="69">
        <v>0.52686872574291477</v>
      </c>
      <c r="AV12" s="69">
        <v>0.47678937114399733</v>
      </c>
      <c r="AW12" s="69">
        <v>0.40453340818172384</v>
      </c>
      <c r="AX12" s="69">
        <v>0.31468387116786523</v>
      </c>
      <c r="AY12" s="69"/>
      <c r="AZ12" s="69">
        <f t="shared" si="38"/>
        <v>-0.16210549997613211</v>
      </c>
      <c r="BA12" s="69">
        <f>'RD T1'!E156</f>
        <v>0.20097733627635558</v>
      </c>
      <c r="BB12" s="69">
        <f t="shared" si="39"/>
        <v>3.8871836300223478E-2</v>
      </c>
      <c r="BD12" t="str">
        <f t="shared" si="40"/>
        <v>23 Teaching and other educational professionals</v>
      </c>
      <c r="BE12" s="69">
        <v>2.0180387445672716</v>
      </c>
      <c r="BF12" s="69">
        <v>2.3247567284512272</v>
      </c>
      <c r="BG12" s="69">
        <v>2.220310902779294</v>
      </c>
      <c r="BH12" s="69">
        <v>2.1995008949379504</v>
      </c>
      <c r="BI12" s="69">
        <v>2.3924519880627146</v>
      </c>
      <c r="BJ12" s="69"/>
      <c r="BK12" s="69">
        <f t="shared" si="41"/>
        <v>0.17214108528342065</v>
      </c>
      <c r="BL12" s="69">
        <f>'RD T1'!E185</f>
        <v>0.94416617331678221</v>
      </c>
      <c r="BM12" s="69">
        <f t="shared" si="42"/>
        <v>1.116307258600203</v>
      </c>
      <c r="BO12" t="str">
        <f t="shared" si="43"/>
        <v>23 Teaching and other educational professionals</v>
      </c>
      <c r="BP12" s="69">
        <v>1.4211109614011286</v>
      </c>
      <c r="BQ12" s="69">
        <v>1.5062167905970942</v>
      </c>
      <c r="BR12" s="69">
        <v>1.372350397750687</v>
      </c>
      <c r="BS12" s="69">
        <v>1.1904552220621087</v>
      </c>
      <c r="BT12" s="69">
        <v>0.88944674982286653</v>
      </c>
      <c r="BU12" s="69"/>
      <c r="BV12" s="69">
        <f t="shared" si="44"/>
        <v>-0.48290364792782048</v>
      </c>
      <c r="BW12" s="69">
        <f>'RD T1'!E214</f>
        <v>0.53553377627632803</v>
      </c>
      <c r="BX12" s="69">
        <f t="shared" si="45"/>
        <v>5.2630128348507554E-2</v>
      </c>
      <c r="BZ12" t="str">
        <f t="shared" si="46"/>
        <v>23 Teaching and other educational professionals</v>
      </c>
      <c r="CA12" s="69">
        <v>0.8916803042539394</v>
      </c>
      <c r="CB12" s="69">
        <v>1.1598357650357558</v>
      </c>
      <c r="CC12" s="69">
        <v>1.2404099890236759</v>
      </c>
      <c r="CD12" s="69">
        <v>1.1332242243092274</v>
      </c>
      <c r="CE12" s="69">
        <v>0.93937025483900227</v>
      </c>
      <c r="CF12" s="69"/>
      <c r="CG12" s="69">
        <f t="shared" si="47"/>
        <v>-0.30103973418467367</v>
      </c>
      <c r="CH12" s="69">
        <f>'RD T1'!E243</f>
        <v>0.43006897238920128</v>
      </c>
      <c r="CI12" s="69">
        <f t="shared" si="48"/>
        <v>0.12902923820452761</v>
      </c>
      <c r="CK12" t="str">
        <f t="shared" si="49"/>
        <v>23 Teaching and other educational professionals</v>
      </c>
      <c r="CL12" s="69">
        <v>0.13210908154078835</v>
      </c>
      <c r="CM12" s="69">
        <v>0.1622602262801707</v>
      </c>
      <c r="CN12" s="69">
        <v>0.2298469262226204</v>
      </c>
      <c r="CO12" s="69">
        <v>0.24360625224035815</v>
      </c>
      <c r="CP12" s="69">
        <v>0.19698958080516102</v>
      </c>
      <c r="CQ12" s="69"/>
      <c r="CR12" s="69">
        <f t="shared" si="50"/>
        <v>-3.2857345417459383E-2</v>
      </c>
      <c r="CS12" s="69">
        <f>'RD T1'!E272</f>
        <v>9.5169022820253329E-2</v>
      </c>
      <c r="CT12" s="69">
        <f t="shared" si="51"/>
        <v>6.2311677402793947E-2</v>
      </c>
    </row>
    <row r="13" spans="1:98" x14ac:dyDescent="0.2">
      <c r="A13" s="10" t="str">
        <f>name!D9</f>
        <v>24 Business, media and public service professionals</v>
      </c>
      <c r="B13" s="69">
        <v>0.70527638172645968</v>
      </c>
      <c r="C13" s="69">
        <v>0.93183664152962031</v>
      </c>
      <c r="D13" s="69">
        <v>0.9416229872498133</v>
      </c>
      <c r="E13" s="69">
        <v>1.3603025499737391</v>
      </c>
      <c r="F13" s="69">
        <v>2.1140584256589205</v>
      </c>
      <c r="G13" s="11"/>
      <c r="H13" s="69">
        <f t="shared" si="26"/>
        <v>1.1724354384091074</v>
      </c>
      <c r="I13" s="69">
        <f>'RD T1'!E41</f>
        <v>0.72988720388756434</v>
      </c>
      <c r="J13" s="69">
        <f t="shared" si="27"/>
        <v>1.9023226422966717</v>
      </c>
      <c r="L13" t="str">
        <f t="shared" si="28"/>
        <v>24 Business, media and public service professionals</v>
      </c>
      <c r="M13" s="69">
        <v>9.1142594903436098</v>
      </c>
      <c r="N13" s="69">
        <v>11.940244160123376</v>
      </c>
      <c r="O13" s="69">
        <v>12.76044330059209</v>
      </c>
      <c r="P13" s="69">
        <v>17.078624909900022</v>
      </c>
      <c r="Q13" s="69">
        <v>24.956548302169761</v>
      </c>
      <c r="R13" s="11"/>
      <c r="S13" s="69">
        <f t="shared" si="29"/>
        <v>12.196105001577671</v>
      </c>
      <c r="T13" s="69">
        <f>'RD T1'!E70</f>
        <v>9.3401191651800151</v>
      </c>
      <c r="U13" s="69">
        <f t="shared" si="30"/>
        <v>21.536224166757684</v>
      </c>
      <c r="W13" t="str">
        <f t="shared" si="31"/>
        <v>24 Business, media and public service professionals</v>
      </c>
      <c r="X13" s="69">
        <v>16.674879066474038</v>
      </c>
      <c r="Y13" s="69">
        <v>17.248761215613783</v>
      </c>
      <c r="Z13" s="69">
        <v>18.952259572766657</v>
      </c>
      <c r="AA13" s="69">
        <v>21.245681417203425</v>
      </c>
      <c r="AB13" s="69">
        <v>22.262535436079272</v>
      </c>
      <c r="AC13" s="69"/>
      <c r="AD13" s="69">
        <f t="shared" si="32"/>
        <v>3.310275863312615</v>
      </c>
      <c r="AE13" s="69">
        <f>'RD T1'!E99</f>
        <v>11.242039867924248</v>
      </c>
      <c r="AF13" s="69">
        <f t="shared" si="33"/>
        <v>14.552315731236863</v>
      </c>
      <c r="AH13" t="str">
        <f t="shared" si="34"/>
        <v>24 Business, media and public service professionals</v>
      </c>
      <c r="AI13" s="69">
        <v>1.9404799520599896</v>
      </c>
      <c r="AJ13" s="69">
        <v>1.6859134277468055</v>
      </c>
      <c r="AK13" s="69">
        <v>1.8909079253285761</v>
      </c>
      <c r="AL13" s="69">
        <v>1.873330188387315</v>
      </c>
      <c r="AM13" s="69">
        <v>1.8823718568615726</v>
      </c>
      <c r="AN13" s="69"/>
      <c r="AO13" s="69">
        <f t="shared" si="35"/>
        <v>-8.5360684670034992E-3</v>
      </c>
      <c r="AP13" s="69">
        <f>'RD T1'!E128</f>
        <v>0.72712267719989787</v>
      </c>
      <c r="AQ13" s="69">
        <f t="shared" si="36"/>
        <v>0.71858660873289437</v>
      </c>
      <c r="AS13" t="str">
        <f t="shared" si="37"/>
        <v>24 Business, media and public service professionals</v>
      </c>
      <c r="AT13" s="69">
        <v>2.8317091229989226</v>
      </c>
      <c r="AU13" s="69">
        <v>2.8537262239693484</v>
      </c>
      <c r="AV13" s="69">
        <v>3.195476206806779</v>
      </c>
      <c r="AW13" s="69">
        <v>3.5286819064785613</v>
      </c>
      <c r="AX13" s="69">
        <v>3.7546378818468678</v>
      </c>
      <c r="AY13" s="69"/>
      <c r="AZ13" s="69">
        <f t="shared" si="38"/>
        <v>0.55916167504008873</v>
      </c>
      <c r="BA13" s="69">
        <f>'RD T1'!E157</f>
        <v>1.7859777959205001</v>
      </c>
      <c r="BB13" s="69">
        <f t="shared" si="39"/>
        <v>2.3451394709605888</v>
      </c>
      <c r="BD13" t="str">
        <f t="shared" si="40"/>
        <v>24 Business, media and public service professionals</v>
      </c>
      <c r="BE13" s="69">
        <v>6.713321515608337</v>
      </c>
      <c r="BF13" s="69">
        <v>7.8251902886629772</v>
      </c>
      <c r="BG13" s="69">
        <v>8.4177166304266304</v>
      </c>
      <c r="BH13" s="69">
        <v>9.0304547459796858</v>
      </c>
      <c r="BI13" s="69">
        <v>9.8838392033079252</v>
      </c>
      <c r="BJ13" s="69"/>
      <c r="BK13" s="69">
        <f t="shared" si="41"/>
        <v>1.4661225728812948</v>
      </c>
      <c r="BL13" s="69">
        <f>'RD T1'!E186</f>
        <v>3.6887120418303763</v>
      </c>
      <c r="BM13" s="69">
        <f t="shared" si="42"/>
        <v>5.154834614711671</v>
      </c>
      <c r="BO13" t="str">
        <f t="shared" si="43"/>
        <v>24 Business, media and public service professionals</v>
      </c>
      <c r="BP13" s="69">
        <v>4.4233078612841092</v>
      </c>
      <c r="BQ13" s="69">
        <v>4.4702707653492002</v>
      </c>
      <c r="BR13" s="69">
        <v>5.1651922331196349</v>
      </c>
      <c r="BS13" s="69">
        <v>4.6645452105606786</v>
      </c>
      <c r="BT13" s="69">
        <v>3.6479181863512844</v>
      </c>
      <c r="BU13" s="69"/>
      <c r="BV13" s="69">
        <f t="shared" si="44"/>
        <v>-1.5172740467683505</v>
      </c>
      <c r="BW13" s="69">
        <f>'RD T1'!E215</f>
        <v>1.8390343522539374</v>
      </c>
      <c r="BX13" s="69">
        <f t="shared" si="45"/>
        <v>0.32176030548558687</v>
      </c>
      <c r="BZ13" t="str">
        <f t="shared" si="46"/>
        <v>24 Business, media and public service professionals</v>
      </c>
      <c r="CA13" s="69">
        <v>2.3060014361930263</v>
      </c>
      <c r="CB13" s="69">
        <v>3.1967656698491984</v>
      </c>
      <c r="CC13" s="69">
        <v>3.3511787557666981</v>
      </c>
      <c r="CD13" s="69">
        <v>3.1948447654305965</v>
      </c>
      <c r="CE13" s="69">
        <v>2.5918435359742351</v>
      </c>
      <c r="CF13" s="69"/>
      <c r="CG13" s="69">
        <f t="shared" si="47"/>
        <v>-0.75933521979246299</v>
      </c>
      <c r="CH13" s="69">
        <f>'RD T1'!E244</f>
        <v>1.0418806198908108</v>
      </c>
      <c r="CI13" s="69">
        <f t="shared" si="48"/>
        <v>0.28254540009834783</v>
      </c>
      <c r="CK13" t="str">
        <f t="shared" si="49"/>
        <v>24 Business, media and public service professionals</v>
      </c>
      <c r="CL13" s="69">
        <v>0.35376041124290569</v>
      </c>
      <c r="CM13" s="69">
        <v>0.44752890162293624</v>
      </c>
      <c r="CN13" s="69">
        <v>0.62887654347274258</v>
      </c>
      <c r="CO13" s="69">
        <v>0.59171708024672243</v>
      </c>
      <c r="CP13" s="69">
        <v>0.50393917509393382</v>
      </c>
      <c r="CQ13" s="69"/>
      <c r="CR13" s="69">
        <f t="shared" si="50"/>
        <v>-0.12493736837880876</v>
      </c>
      <c r="CS13" s="69">
        <f>'RD T1'!E273</f>
        <v>0.20498416661216343</v>
      </c>
      <c r="CT13" s="69">
        <f t="shared" si="51"/>
        <v>8.0046798233354671E-2</v>
      </c>
    </row>
    <row r="14" spans="1:98" x14ac:dyDescent="0.2">
      <c r="A14" s="10" t="str">
        <f>name!D10</f>
        <v>31 Science, engineering and technology associate professionals</v>
      </c>
      <c r="B14" s="69">
        <v>0.21968925783943982</v>
      </c>
      <c r="C14" s="69">
        <v>0.31400843134209777</v>
      </c>
      <c r="D14" s="69">
        <v>0.36369812154969372</v>
      </c>
      <c r="E14" s="69">
        <v>0.43167280701815347</v>
      </c>
      <c r="F14" s="69">
        <v>0.69612159477149205</v>
      </c>
      <c r="G14" s="11"/>
      <c r="H14" s="69">
        <f t="shared" si="26"/>
        <v>0.33242347322179833</v>
      </c>
      <c r="I14" s="69">
        <f>'RD T1'!E42</f>
        <v>0.23119618383137203</v>
      </c>
      <c r="J14" s="69">
        <f t="shared" si="27"/>
        <v>0.56361965705317041</v>
      </c>
      <c r="L14" t="str">
        <f t="shared" si="28"/>
        <v>31 Science, engineering and technology associate professionals</v>
      </c>
      <c r="M14" s="69">
        <v>1.3375251256665031</v>
      </c>
      <c r="N14" s="69">
        <v>1.7680543344110435</v>
      </c>
      <c r="O14" s="69">
        <v>1.910634254350142</v>
      </c>
      <c r="P14" s="69">
        <v>2.196242112057345</v>
      </c>
      <c r="Q14" s="69">
        <v>3.3046637070159273</v>
      </c>
      <c r="R14" s="11"/>
      <c r="S14" s="69">
        <f t="shared" si="29"/>
        <v>1.3940294526657853</v>
      </c>
      <c r="T14" s="69">
        <f>'RD T1'!E71</f>
        <v>1.0993973012711276</v>
      </c>
      <c r="U14" s="69">
        <f t="shared" si="30"/>
        <v>2.4934267539369128</v>
      </c>
      <c r="W14" t="str">
        <f t="shared" si="31"/>
        <v>31 Science, engineering and technology associate professionals</v>
      </c>
      <c r="X14" s="69">
        <v>3.1536733008032787</v>
      </c>
      <c r="Y14" s="69">
        <v>3.4385325384009384</v>
      </c>
      <c r="Z14" s="69">
        <v>3.7778164052478136</v>
      </c>
      <c r="AA14" s="69">
        <v>3.5414436306574411</v>
      </c>
      <c r="AB14" s="69">
        <v>3.8017621771350645</v>
      </c>
      <c r="AC14" s="69"/>
      <c r="AD14" s="69">
        <f t="shared" si="32"/>
        <v>2.3945771887250888E-2</v>
      </c>
      <c r="AE14" s="69">
        <f>'RD T1'!E100</f>
        <v>1.6843015760240378</v>
      </c>
      <c r="AF14" s="69">
        <f t="shared" si="33"/>
        <v>1.7082473479112887</v>
      </c>
      <c r="AH14" t="str">
        <f t="shared" si="34"/>
        <v>31 Science, engineering and technology associate professionals</v>
      </c>
      <c r="AI14" s="69">
        <v>0.62360273157462476</v>
      </c>
      <c r="AJ14" s="69">
        <v>0.71601559454522956</v>
      </c>
      <c r="AK14" s="69">
        <v>0.74979583619393209</v>
      </c>
      <c r="AL14" s="69">
        <v>0.78021753821668327</v>
      </c>
      <c r="AM14" s="69">
        <v>0.99611797245222211</v>
      </c>
      <c r="AN14" s="69"/>
      <c r="AO14" s="69">
        <f t="shared" si="35"/>
        <v>0.24632213625829003</v>
      </c>
      <c r="AP14" s="69">
        <f>'RD T1'!E129</f>
        <v>0.41033546804073989</v>
      </c>
      <c r="AQ14" s="69">
        <f t="shared" si="36"/>
        <v>0.65665760429902997</v>
      </c>
      <c r="AS14" t="str">
        <f t="shared" si="37"/>
        <v>31 Science, engineering and technology associate professionals</v>
      </c>
      <c r="AT14" s="69">
        <v>1.6207236399895582</v>
      </c>
      <c r="AU14" s="69">
        <v>1.64863058528613</v>
      </c>
      <c r="AV14" s="69">
        <v>1.7063773078680522</v>
      </c>
      <c r="AW14" s="69">
        <v>1.4543043128135806</v>
      </c>
      <c r="AX14" s="69">
        <v>1.4210904210089434</v>
      </c>
      <c r="AY14" s="69"/>
      <c r="AZ14" s="69">
        <f t="shared" si="38"/>
        <v>-0.28528688685910875</v>
      </c>
      <c r="BA14" s="69">
        <f>'RD T1'!E158</f>
        <v>0.58969091145087782</v>
      </c>
      <c r="BB14" s="69">
        <f t="shared" si="39"/>
        <v>0.30440402459176907</v>
      </c>
      <c r="BD14" t="str">
        <f t="shared" si="40"/>
        <v>31 Science, engineering and technology associate professionals</v>
      </c>
      <c r="BE14" s="69">
        <v>2.7407020450548973</v>
      </c>
      <c r="BF14" s="69">
        <v>2.9830376332070938</v>
      </c>
      <c r="BG14" s="69">
        <v>3.3602232897282254</v>
      </c>
      <c r="BH14" s="69">
        <v>2.5196183987476801</v>
      </c>
      <c r="BI14" s="69">
        <v>2.0478420610076937</v>
      </c>
      <c r="BJ14" s="69"/>
      <c r="BK14" s="69">
        <f t="shared" si="41"/>
        <v>-1.3123812287205316</v>
      </c>
      <c r="BL14" s="69">
        <f>'RD T1'!E187</f>
        <v>0.81654548516265479</v>
      </c>
      <c r="BM14" s="69">
        <f t="shared" si="42"/>
        <v>-0.49583574355787685</v>
      </c>
      <c r="BO14" t="str">
        <f t="shared" si="43"/>
        <v>31 Science, engineering and technology associate professionals</v>
      </c>
      <c r="BP14" s="69">
        <v>1.8372958105907693</v>
      </c>
      <c r="BQ14" s="69">
        <v>1.9622563233792765</v>
      </c>
      <c r="BR14" s="69">
        <v>2.2975783378002181</v>
      </c>
      <c r="BS14" s="69">
        <v>1.7238323191268774</v>
      </c>
      <c r="BT14" s="69">
        <v>1.5254593259699389</v>
      </c>
      <c r="BU14" s="69"/>
      <c r="BV14" s="69">
        <f t="shared" si="44"/>
        <v>-0.7721190118302792</v>
      </c>
      <c r="BW14" s="69">
        <f>'RD T1'!E216</f>
        <v>0.67890576860264207</v>
      </c>
      <c r="BX14" s="69">
        <f t="shared" si="45"/>
        <v>-9.3213243227637133E-2</v>
      </c>
      <c r="BZ14" t="str">
        <f t="shared" si="46"/>
        <v>31 Science, engineering and technology associate professionals</v>
      </c>
      <c r="CA14" s="69">
        <v>1.2031080368203328</v>
      </c>
      <c r="CB14" s="69">
        <v>1.6931876159482022</v>
      </c>
      <c r="CC14" s="69">
        <v>1.8588980289555659</v>
      </c>
      <c r="CD14" s="69">
        <v>1.4872569202033386</v>
      </c>
      <c r="CE14" s="69">
        <v>1.3666044085693032</v>
      </c>
      <c r="CF14" s="69"/>
      <c r="CG14" s="69">
        <f t="shared" si="47"/>
        <v>-0.49229362038626268</v>
      </c>
      <c r="CH14" s="69">
        <f>'RD T1'!E245</f>
        <v>0.48290991395824712</v>
      </c>
      <c r="CI14" s="69">
        <f t="shared" si="48"/>
        <v>-9.3837064280155591E-3</v>
      </c>
      <c r="CK14" t="str">
        <f t="shared" si="49"/>
        <v>31 Science, engineering and technology associate professionals</v>
      </c>
      <c r="CL14" s="69">
        <v>0.17201569136682945</v>
      </c>
      <c r="CM14" s="69">
        <v>0.23490136275743106</v>
      </c>
      <c r="CN14" s="69">
        <v>0.34068573210326519</v>
      </c>
      <c r="CO14" s="69">
        <v>0.32825891914905936</v>
      </c>
      <c r="CP14" s="69">
        <v>0.3958534562515893</v>
      </c>
      <c r="CQ14" s="69"/>
      <c r="CR14" s="69">
        <f t="shared" si="50"/>
        <v>5.5167724148324104E-2</v>
      </c>
      <c r="CS14" s="69">
        <f>'RD T1'!E274</f>
        <v>0.13655794473702809</v>
      </c>
      <c r="CT14" s="69">
        <f t="shared" si="51"/>
        <v>0.1917256688853522</v>
      </c>
    </row>
    <row r="15" spans="1:98" x14ac:dyDescent="0.2">
      <c r="A15" s="10" t="str">
        <f>name!D11</f>
        <v>32 Health and social care associate professionals</v>
      </c>
      <c r="B15" s="69">
        <v>8.31571499250955E-2</v>
      </c>
      <c r="C15" s="69">
        <v>0.10565616979985139</v>
      </c>
      <c r="D15" s="69">
        <v>8.9960926001813532E-2</v>
      </c>
      <c r="E15" s="69">
        <v>0.12805425744484442</v>
      </c>
      <c r="F15" s="69">
        <v>0.22553689530702939</v>
      </c>
      <c r="G15" s="11"/>
      <c r="H15" s="69">
        <f t="shared" si="26"/>
        <v>0.13557596930521587</v>
      </c>
      <c r="I15" s="69">
        <f>'RD T1'!E43</f>
        <v>9.1363441079648569E-2</v>
      </c>
      <c r="J15" s="69">
        <f t="shared" si="27"/>
        <v>0.22693941038486443</v>
      </c>
      <c r="L15" t="str">
        <f t="shared" si="28"/>
        <v>32 Health and social care associate professionals</v>
      </c>
      <c r="M15" s="69">
        <v>1.6083491695734988</v>
      </c>
      <c r="N15" s="69">
        <v>2.000150306631669</v>
      </c>
      <c r="O15" s="69">
        <v>2.0151164500377399</v>
      </c>
      <c r="P15" s="69">
        <v>2.6295783424203898</v>
      </c>
      <c r="Q15" s="69">
        <v>4.4285829520525217</v>
      </c>
      <c r="R15" s="11"/>
      <c r="S15" s="69">
        <f t="shared" si="29"/>
        <v>2.4134665020147819</v>
      </c>
      <c r="T15" s="69">
        <f>'RD T1'!E72</f>
        <v>1.8278732515345912</v>
      </c>
      <c r="U15" s="69">
        <f t="shared" si="30"/>
        <v>4.2413397535493731</v>
      </c>
      <c r="W15" t="str">
        <f t="shared" si="31"/>
        <v>32 Health and social care associate professionals</v>
      </c>
      <c r="X15" s="69">
        <v>5.2005373395701415</v>
      </c>
      <c r="Y15" s="69">
        <v>5.1474535591551742</v>
      </c>
      <c r="Z15" s="69">
        <v>5.4543735605750969</v>
      </c>
      <c r="AA15" s="69">
        <v>6.2861703768818806</v>
      </c>
      <c r="AB15" s="69">
        <v>7.6956349110215445</v>
      </c>
      <c r="AC15" s="69"/>
      <c r="AD15" s="69">
        <f t="shared" si="32"/>
        <v>2.2412613504464476</v>
      </c>
      <c r="AE15" s="69">
        <f>'RD T1'!E101</f>
        <v>4.3310697780257561</v>
      </c>
      <c r="AF15" s="69">
        <f t="shared" si="33"/>
        <v>6.5723311284722037</v>
      </c>
      <c r="AH15" t="str">
        <f t="shared" si="34"/>
        <v>32 Health and social care associate professionals</v>
      </c>
      <c r="AI15" s="69">
        <v>3.6653320201852639</v>
      </c>
      <c r="AJ15" s="69">
        <v>2.7205922682060986</v>
      </c>
      <c r="AK15" s="69">
        <v>2.7292373890268387</v>
      </c>
      <c r="AL15" s="69">
        <v>2.1408195365943294</v>
      </c>
      <c r="AM15" s="69">
        <v>1.3560312900746259</v>
      </c>
      <c r="AN15" s="69"/>
      <c r="AO15" s="69">
        <f t="shared" si="35"/>
        <v>-1.3732060989522128</v>
      </c>
      <c r="AP15" s="69">
        <f>'RD T1'!E130</f>
        <v>0.87359228151172541</v>
      </c>
      <c r="AQ15" s="69">
        <f t="shared" si="36"/>
        <v>-0.49961381744048738</v>
      </c>
      <c r="AS15" t="str">
        <f t="shared" si="37"/>
        <v>32 Health and social care associate professionals</v>
      </c>
      <c r="AT15" s="69">
        <v>0.79880904001710817</v>
      </c>
      <c r="AU15" s="69">
        <v>0.78760041798090452</v>
      </c>
      <c r="AV15" s="69">
        <v>0.89687182343645644</v>
      </c>
      <c r="AW15" s="69">
        <v>0.92222252879064459</v>
      </c>
      <c r="AX15" s="69">
        <v>1.0442317780721155</v>
      </c>
      <c r="AY15" s="69"/>
      <c r="AZ15" s="69">
        <f t="shared" si="38"/>
        <v>0.1473599546356591</v>
      </c>
      <c r="BA15" s="69">
        <f>'RD T1'!E159</f>
        <v>0.57273794157656099</v>
      </c>
      <c r="BB15" s="69">
        <f t="shared" si="39"/>
        <v>0.72009789621222009</v>
      </c>
      <c r="BD15" t="str">
        <f t="shared" si="40"/>
        <v>32 Health and social care associate professionals</v>
      </c>
      <c r="BE15" s="69">
        <v>2.9675605412457604</v>
      </c>
      <c r="BF15" s="69">
        <v>3.7371626445801511</v>
      </c>
      <c r="BG15" s="69">
        <v>3.7291625927514613</v>
      </c>
      <c r="BH15" s="69">
        <v>3.9504122170655114</v>
      </c>
      <c r="BI15" s="69">
        <v>4.6437743025399598</v>
      </c>
      <c r="BJ15" s="69"/>
      <c r="BK15" s="69">
        <f t="shared" si="41"/>
        <v>0.91461170978849848</v>
      </c>
      <c r="BL15" s="69">
        <f>'RD T1'!E188</f>
        <v>2.2305972824178708</v>
      </c>
      <c r="BM15" s="69">
        <f t="shared" si="42"/>
        <v>3.1452089922063693</v>
      </c>
      <c r="BO15" t="str">
        <f t="shared" si="43"/>
        <v>32 Health and social care associate professionals</v>
      </c>
      <c r="BP15" s="69">
        <v>2.5767340164458101</v>
      </c>
      <c r="BQ15" s="69">
        <v>2.7949370584461426</v>
      </c>
      <c r="BR15" s="69">
        <v>2.5522462864833022</v>
      </c>
      <c r="BS15" s="69">
        <v>2.2705591614177014</v>
      </c>
      <c r="BT15" s="69">
        <v>1.7267888140359369</v>
      </c>
      <c r="BU15" s="69"/>
      <c r="BV15" s="69">
        <f t="shared" si="44"/>
        <v>-0.82545747244736534</v>
      </c>
      <c r="BW15" s="69">
        <f>'RD T1'!E217</f>
        <v>1.1263648218993638</v>
      </c>
      <c r="BX15" s="69">
        <f t="shared" si="45"/>
        <v>0.30090734945199848</v>
      </c>
      <c r="BZ15" t="str">
        <f t="shared" si="46"/>
        <v>32 Health and social care associate professionals</v>
      </c>
      <c r="CA15" s="69">
        <v>0.82182971449557807</v>
      </c>
      <c r="CB15" s="69">
        <v>0.88295918076952051</v>
      </c>
      <c r="CC15" s="69">
        <v>0.83195082220386019</v>
      </c>
      <c r="CD15" s="69">
        <v>0.70779334433015895</v>
      </c>
      <c r="CE15" s="69">
        <v>0.53087518187694338</v>
      </c>
      <c r="CF15" s="69"/>
      <c r="CG15" s="69">
        <f t="shared" si="47"/>
        <v>-0.3010756403269168</v>
      </c>
      <c r="CH15" s="69">
        <f>'RD T1'!E246</f>
        <v>0.25590414874482648</v>
      </c>
      <c r="CI15" s="69">
        <f t="shared" si="48"/>
        <v>-4.5171491582090328E-2</v>
      </c>
      <c r="CK15" t="str">
        <f t="shared" si="49"/>
        <v>32 Health and social care associate professionals</v>
      </c>
      <c r="CL15" s="69">
        <v>7.9405322495563299E-2</v>
      </c>
      <c r="CM15" s="69">
        <v>7.6594330044895409E-2</v>
      </c>
      <c r="CN15" s="69">
        <v>0.11088792557428062</v>
      </c>
      <c r="CO15" s="69">
        <v>0.11725215951486445</v>
      </c>
      <c r="CP15" s="69">
        <v>0.1467671515897567</v>
      </c>
      <c r="CQ15" s="69"/>
      <c r="CR15" s="69">
        <f t="shared" si="50"/>
        <v>3.5879226015476079E-2</v>
      </c>
      <c r="CS15" s="69">
        <f>'RD T1'!E275</f>
        <v>5.6668270376234745E-2</v>
      </c>
      <c r="CT15" s="69">
        <f t="shared" si="51"/>
        <v>9.2547496391710823E-2</v>
      </c>
    </row>
    <row r="16" spans="1:98" x14ac:dyDescent="0.2">
      <c r="A16" s="10" t="str">
        <f>name!D12</f>
        <v>33 Protective service occupations</v>
      </c>
      <c r="B16" s="69">
        <v>1.829878043029496E-2</v>
      </c>
      <c r="C16" s="69">
        <v>2.0618423121624214E-2</v>
      </c>
      <c r="D16" s="69">
        <v>2.1735373293273987E-2</v>
      </c>
      <c r="E16" s="69">
        <v>3.8996414098406811E-2</v>
      </c>
      <c r="F16" s="69">
        <v>6.8526169833166617E-2</v>
      </c>
      <c r="G16" s="11"/>
      <c r="H16" s="69">
        <f t="shared" si="26"/>
        <v>4.6790796539892626E-2</v>
      </c>
      <c r="I16" s="69">
        <f>'RD T1'!E44</f>
        <v>1.4809102518240113E-2</v>
      </c>
      <c r="J16" s="69">
        <f t="shared" si="27"/>
        <v>6.1599899058132741E-2</v>
      </c>
      <c r="L16" t="str">
        <f t="shared" si="28"/>
        <v>33 Protective service occupations</v>
      </c>
      <c r="M16" s="69">
        <v>0.30625925535450377</v>
      </c>
      <c r="N16" s="69">
        <v>0.36947557668197573</v>
      </c>
      <c r="O16" s="69">
        <v>0.38737355353499592</v>
      </c>
      <c r="P16" s="69">
        <v>0.64950484101234462</v>
      </c>
      <c r="Q16" s="69">
        <v>1.1766624189404269</v>
      </c>
      <c r="R16" s="11"/>
      <c r="S16" s="69">
        <f t="shared" si="29"/>
        <v>0.78928886540543097</v>
      </c>
      <c r="T16" s="69">
        <f>'RD T1'!E73</f>
        <v>0.24126798905653549</v>
      </c>
      <c r="U16" s="69">
        <f t="shared" si="30"/>
        <v>1.0305568544619665</v>
      </c>
      <c r="W16" t="str">
        <f t="shared" si="31"/>
        <v>33 Protective service occupations</v>
      </c>
      <c r="X16" s="69">
        <v>1.4603883623331615</v>
      </c>
      <c r="Y16" s="69">
        <v>1.5373875465616149</v>
      </c>
      <c r="Z16" s="69">
        <v>1.7277079764480905</v>
      </c>
      <c r="AA16" s="69">
        <v>2.3867948758974875</v>
      </c>
      <c r="AB16" s="69">
        <v>3.2416945300460829</v>
      </c>
      <c r="AC16" s="69"/>
      <c r="AD16" s="69">
        <f t="shared" si="32"/>
        <v>1.5139865535979924</v>
      </c>
      <c r="AE16" s="69">
        <f>'RD T1'!E102</f>
        <v>1.1239783513160202</v>
      </c>
      <c r="AF16" s="69">
        <f t="shared" si="33"/>
        <v>2.6379649049140124</v>
      </c>
      <c r="AH16" t="str">
        <f t="shared" si="34"/>
        <v>33 Protective service occupations</v>
      </c>
      <c r="AI16" s="69">
        <v>0.40106073987114438</v>
      </c>
      <c r="AJ16" s="69">
        <v>0.41236604369957508</v>
      </c>
      <c r="AK16" s="69">
        <v>0.46714016197136782</v>
      </c>
      <c r="AL16" s="69">
        <v>0.63831006200655771</v>
      </c>
      <c r="AM16" s="69">
        <v>0.86181314586359026</v>
      </c>
      <c r="AN16" s="69"/>
      <c r="AO16" s="69">
        <f t="shared" si="35"/>
        <v>0.39467298389222244</v>
      </c>
      <c r="AP16" s="69">
        <f>'RD T1'!E131</f>
        <v>0.26758580626641432</v>
      </c>
      <c r="AQ16" s="69">
        <f t="shared" si="36"/>
        <v>0.66225879015863676</v>
      </c>
      <c r="AS16" t="str">
        <f t="shared" si="37"/>
        <v>33 Protective service occupations</v>
      </c>
      <c r="AT16" s="69">
        <v>0.37399455249025604</v>
      </c>
      <c r="AU16" s="69">
        <v>0.33261334591720487</v>
      </c>
      <c r="AV16" s="69">
        <v>0.37202853572257588</v>
      </c>
      <c r="AW16" s="69">
        <v>0.42873798618534514</v>
      </c>
      <c r="AX16" s="69">
        <v>0.46539462697755318</v>
      </c>
      <c r="AY16" s="69"/>
      <c r="AZ16" s="69">
        <f t="shared" si="38"/>
        <v>9.3366091254977301E-2</v>
      </c>
      <c r="BA16" s="69">
        <f>'RD T1'!E160</f>
        <v>0.1633953221247412</v>
      </c>
      <c r="BB16" s="69">
        <f t="shared" si="39"/>
        <v>0.25676141337971847</v>
      </c>
      <c r="BD16" t="str">
        <f t="shared" si="40"/>
        <v>33 Protective service occupations</v>
      </c>
      <c r="BE16" s="69">
        <v>1.5106876170922188</v>
      </c>
      <c r="BF16" s="69">
        <v>1.4048694003344169</v>
      </c>
      <c r="BG16" s="69">
        <v>1.4539454798351699</v>
      </c>
      <c r="BH16" s="69">
        <v>1.624726999645316</v>
      </c>
      <c r="BI16" s="69">
        <v>1.5723833926525344</v>
      </c>
      <c r="BJ16" s="69"/>
      <c r="BK16" s="69">
        <f t="shared" si="41"/>
        <v>0.11843791281736449</v>
      </c>
      <c r="BL16" s="69">
        <f>'RD T1'!E189</f>
        <v>0.37713438401339122</v>
      </c>
      <c r="BM16" s="69">
        <f t="shared" si="42"/>
        <v>0.49557229683075571</v>
      </c>
      <c r="BO16" t="str">
        <f t="shared" si="43"/>
        <v>33 Protective service occupations</v>
      </c>
      <c r="BP16" s="69">
        <v>1.5955287116685684</v>
      </c>
      <c r="BQ16" s="69">
        <v>1.4505513956509837</v>
      </c>
      <c r="BR16" s="69">
        <v>1.5646721774504284</v>
      </c>
      <c r="BS16" s="69">
        <v>1.5412291362756401</v>
      </c>
      <c r="BT16" s="69">
        <v>1.0620397182229668</v>
      </c>
      <c r="BU16" s="69"/>
      <c r="BV16" s="69">
        <f t="shared" si="44"/>
        <v>-0.50263245922746158</v>
      </c>
      <c r="BW16" s="69">
        <f>'RD T1'!E218</f>
        <v>0.43045594233725304</v>
      </c>
      <c r="BX16" s="69">
        <f t="shared" si="45"/>
        <v>-7.2176516890208542E-2</v>
      </c>
      <c r="BZ16" t="str">
        <f t="shared" si="46"/>
        <v>33 Protective service occupations</v>
      </c>
      <c r="CA16" s="69">
        <v>0.78153743773475337</v>
      </c>
      <c r="CB16" s="69">
        <v>0.96537283210084557</v>
      </c>
      <c r="CC16" s="69">
        <v>0.97850904580921894</v>
      </c>
      <c r="CD16" s="69">
        <v>1.1139065851121728</v>
      </c>
      <c r="CE16" s="69">
        <v>1.1564205713469313</v>
      </c>
      <c r="CF16" s="69"/>
      <c r="CG16" s="69">
        <f t="shared" si="47"/>
        <v>0.17791152553771239</v>
      </c>
      <c r="CH16" s="69">
        <f>'RD T1'!E247</f>
        <v>0.35024469002285308</v>
      </c>
      <c r="CI16" s="69">
        <f t="shared" si="48"/>
        <v>0.52815621556056547</v>
      </c>
      <c r="CK16" t="str">
        <f t="shared" si="49"/>
        <v>33 Protective service occupations</v>
      </c>
      <c r="CL16" s="69">
        <v>8.573490090291544E-2</v>
      </c>
      <c r="CM16" s="69">
        <v>7.5913467777966773E-2</v>
      </c>
      <c r="CN16" s="69">
        <v>0.11278540070876661</v>
      </c>
      <c r="CO16" s="69">
        <v>8.1113257421628879E-2</v>
      </c>
      <c r="CP16" s="69">
        <v>8.6466656840789594E-2</v>
      </c>
      <c r="CQ16" s="69"/>
      <c r="CR16" s="69">
        <f t="shared" si="50"/>
        <v>-2.6318743867977015E-2</v>
      </c>
      <c r="CS16" s="69">
        <f>'RD T1'!E276</f>
        <v>1.8959571918139417E-2</v>
      </c>
      <c r="CT16" s="69">
        <f t="shared" si="51"/>
        <v>-7.3591719498375986E-3</v>
      </c>
    </row>
    <row r="17" spans="1:98" x14ac:dyDescent="0.2">
      <c r="A17" s="10" t="str">
        <f>name!D13</f>
        <v>34 Culture, media and sports occupations</v>
      </c>
      <c r="B17" s="69">
        <v>0.15614159252908802</v>
      </c>
      <c r="C17" s="69">
        <v>0.25218463220131593</v>
      </c>
      <c r="D17" s="69">
        <v>0.23947506388984516</v>
      </c>
      <c r="E17" s="69">
        <v>0.29425017237764239</v>
      </c>
      <c r="F17" s="69">
        <v>0.44516097842409763</v>
      </c>
      <c r="G17" s="11"/>
      <c r="H17" s="69">
        <f t="shared" si="26"/>
        <v>0.20568591453425247</v>
      </c>
      <c r="I17" s="69">
        <f>'RD T1'!E45</f>
        <v>0.17988348451520397</v>
      </c>
      <c r="J17" s="69">
        <f t="shared" si="27"/>
        <v>0.38556939904945642</v>
      </c>
      <c r="L17" t="str">
        <f t="shared" si="28"/>
        <v>34 Culture, media and sports occupations</v>
      </c>
      <c r="M17" s="69">
        <v>2.7793399721484096</v>
      </c>
      <c r="N17" s="69">
        <v>3.6087218810132611</v>
      </c>
      <c r="O17" s="69">
        <v>3.7328403807551176</v>
      </c>
      <c r="P17" s="69">
        <v>4.7318131406881552</v>
      </c>
      <c r="Q17" s="69">
        <v>7.1446044196660532</v>
      </c>
      <c r="R17" s="11"/>
      <c r="S17" s="69">
        <f t="shared" si="29"/>
        <v>3.4117640389109356</v>
      </c>
      <c r="T17" s="69">
        <f>'RD T1'!E74</f>
        <v>2.8142952060890223</v>
      </c>
      <c r="U17" s="69">
        <f t="shared" si="30"/>
        <v>6.2260592449999574</v>
      </c>
      <c r="W17" t="str">
        <f t="shared" si="31"/>
        <v>34 Culture, media and sports occupations</v>
      </c>
      <c r="X17" s="69">
        <v>6.4913782525167942</v>
      </c>
      <c r="Y17" s="69">
        <v>6.2719629679841873</v>
      </c>
      <c r="Z17" s="69">
        <v>6.3468846770101424</v>
      </c>
      <c r="AA17" s="69">
        <v>6.7110422738169628</v>
      </c>
      <c r="AB17" s="69">
        <v>7.240501257013447</v>
      </c>
      <c r="AC17" s="69"/>
      <c r="AD17" s="69">
        <f t="shared" si="32"/>
        <v>0.89361658000330468</v>
      </c>
      <c r="AE17" s="69">
        <f>'RD T1'!E103</f>
        <v>3.5084802654915275</v>
      </c>
      <c r="AF17" s="69">
        <f t="shared" si="33"/>
        <v>4.4020968454948317</v>
      </c>
      <c r="AH17" t="str">
        <f t="shared" si="34"/>
        <v>34 Culture, media and sports occupations</v>
      </c>
      <c r="AI17" s="69">
        <v>0.77056039303349366</v>
      </c>
      <c r="AJ17" s="69">
        <v>0.68005922773742677</v>
      </c>
      <c r="AK17" s="69">
        <v>0.8394723514977589</v>
      </c>
      <c r="AL17" s="69">
        <v>0.88817051860662033</v>
      </c>
      <c r="AM17" s="69">
        <v>1.0971962472182244</v>
      </c>
      <c r="AN17" s="69"/>
      <c r="AO17" s="69">
        <f t="shared" si="35"/>
        <v>0.2577238957204655</v>
      </c>
      <c r="AP17" s="69">
        <f>'RD T1'!E132</f>
        <v>0.48740677792200426</v>
      </c>
      <c r="AQ17" s="69">
        <f t="shared" si="36"/>
        <v>0.74513067364246977</v>
      </c>
      <c r="AS17" t="str">
        <f t="shared" si="37"/>
        <v>34 Culture, media and sports occupations</v>
      </c>
      <c r="AT17" s="69">
        <v>1.1568823455258854</v>
      </c>
      <c r="AU17" s="69">
        <v>1.0590871287102792</v>
      </c>
      <c r="AV17" s="69">
        <v>1.0761499271414341</v>
      </c>
      <c r="AW17" s="69">
        <v>1.0729649493237157</v>
      </c>
      <c r="AX17" s="69">
        <v>1.1023309363090144</v>
      </c>
      <c r="AY17" s="69"/>
      <c r="AZ17" s="69">
        <f t="shared" si="38"/>
        <v>2.618100916758026E-2</v>
      </c>
      <c r="BA17" s="69">
        <f>'RD T1'!E161</f>
        <v>0.53225456688897499</v>
      </c>
      <c r="BB17" s="69">
        <f t="shared" si="39"/>
        <v>0.55843557605655525</v>
      </c>
      <c r="BD17" t="str">
        <f t="shared" si="40"/>
        <v>34 Culture, media and sports occupations</v>
      </c>
      <c r="BE17" s="69">
        <v>3.1107478575078544</v>
      </c>
      <c r="BF17" s="69">
        <v>3.1134098980983325</v>
      </c>
      <c r="BG17" s="69">
        <v>2.9283440206593285</v>
      </c>
      <c r="BH17" s="69">
        <v>2.8415799188814841</v>
      </c>
      <c r="BI17" s="69">
        <v>3.1066408571358322</v>
      </c>
      <c r="BJ17" s="69"/>
      <c r="BK17" s="69">
        <f t="shared" si="41"/>
        <v>0.17829683647650363</v>
      </c>
      <c r="BL17" s="69">
        <f>'RD T1'!E190</f>
        <v>1.1450559492725729</v>
      </c>
      <c r="BM17" s="69">
        <f t="shared" si="42"/>
        <v>1.3233527857490766</v>
      </c>
      <c r="BO17" t="str">
        <f t="shared" si="43"/>
        <v>34 Culture, media and sports occupations</v>
      </c>
      <c r="BP17" s="69">
        <v>1.6383601333770839</v>
      </c>
      <c r="BQ17" s="69">
        <v>1.4349752950225796</v>
      </c>
      <c r="BR17" s="69">
        <v>1.2537430217321699</v>
      </c>
      <c r="BS17" s="69">
        <v>0.92836332751188411</v>
      </c>
      <c r="BT17" s="69">
        <v>0.50358127408299436</v>
      </c>
      <c r="BU17" s="69"/>
      <c r="BV17" s="69">
        <f t="shared" si="44"/>
        <v>-0.75016174764917554</v>
      </c>
      <c r="BW17" s="69">
        <f>'RD T1'!E219</f>
        <v>0.31851006736976867</v>
      </c>
      <c r="BX17" s="69">
        <f t="shared" si="45"/>
        <v>-0.43165168027940687</v>
      </c>
      <c r="BZ17" t="str">
        <f t="shared" si="46"/>
        <v>34 Culture, media and sports occupations</v>
      </c>
      <c r="CA17" s="69">
        <v>1.08062655415582</v>
      </c>
      <c r="CB17" s="69">
        <v>1.2781219231148802</v>
      </c>
      <c r="CC17" s="69">
        <v>1.1681936184152391</v>
      </c>
      <c r="CD17" s="69">
        <v>0.95962782281415626</v>
      </c>
      <c r="CE17" s="69">
        <v>0.74770270696043839</v>
      </c>
      <c r="CF17" s="69"/>
      <c r="CG17" s="69">
        <f t="shared" si="47"/>
        <v>-0.42049091145480066</v>
      </c>
      <c r="CH17" s="69">
        <f>'RD T1'!E248</f>
        <v>0.31891809200699744</v>
      </c>
      <c r="CI17" s="69">
        <f t="shared" si="48"/>
        <v>-0.10157281944780322</v>
      </c>
      <c r="CK17" t="str">
        <f t="shared" si="49"/>
        <v>34 Culture, media and sports occupations</v>
      </c>
      <c r="CL17" s="69">
        <v>0.19905538428368486</v>
      </c>
      <c r="CM17" s="69">
        <v>0.24887692777283824</v>
      </c>
      <c r="CN17" s="69">
        <v>0.29739434329619691</v>
      </c>
      <c r="CO17" s="69">
        <v>0.26615379633595454</v>
      </c>
      <c r="CP17" s="69">
        <v>0.22499026206173744</v>
      </c>
      <c r="CQ17" s="69"/>
      <c r="CR17" s="69">
        <f t="shared" si="50"/>
        <v>-7.2404081234459461E-2</v>
      </c>
      <c r="CS17" s="69">
        <f>'RD T1'!E277</f>
        <v>8.9512818565174304E-2</v>
      </c>
      <c r="CT17" s="69">
        <f t="shared" si="51"/>
        <v>1.7108737330714843E-2</v>
      </c>
    </row>
    <row r="18" spans="1:98" x14ac:dyDescent="0.2">
      <c r="A18" s="10" t="str">
        <f>name!D14</f>
        <v>35 Business and public service associate professionals</v>
      </c>
      <c r="B18" s="69">
        <v>0.52063470460091954</v>
      </c>
      <c r="C18" s="69">
        <v>0.63734836910429915</v>
      </c>
      <c r="D18" s="69">
        <v>0.62396502562610967</v>
      </c>
      <c r="E18" s="69">
        <v>0.81266339929318576</v>
      </c>
      <c r="F18" s="69">
        <v>1.2663583369886089</v>
      </c>
      <c r="G18" s="11"/>
      <c r="H18" s="69">
        <f t="shared" si="26"/>
        <v>0.64239331136249922</v>
      </c>
      <c r="I18" s="69">
        <f>'RD T1'!E46</f>
        <v>0.43827410223975566</v>
      </c>
      <c r="J18" s="69">
        <f t="shared" si="27"/>
        <v>1.0806674136022549</v>
      </c>
      <c r="L18" t="str">
        <f t="shared" si="28"/>
        <v>35 Business and public service associate professionals</v>
      </c>
      <c r="M18" s="69">
        <v>5.3553901465080234</v>
      </c>
      <c r="N18" s="69">
        <v>6.658230307441829</v>
      </c>
      <c r="O18" s="69">
        <v>6.9823578972395728</v>
      </c>
      <c r="P18" s="69">
        <v>8.6948558559494806</v>
      </c>
      <c r="Q18" s="69">
        <v>12.519434752699993</v>
      </c>
      <c r="R18" s="11"/>
      <c r="S18" s="69">
        <f t="shared" si="29"/>
        <v>5.5370768554604206</v>
      </c>
      <c r="T18" s="69">
        <f>'RD T1'!E75</f>
        <v>4.7843081129167215</v>
      </c>
      <c r="U18" s="69">
        <f t="shared" si="30"/>
        <v>10.321384968377142</v>
      </c>
      <c r="W18" t="str">
        <f t="shared" si="31"/>
        <v>35 Business and public service associate professionals</v>
      </c>
      <c r="X18" s="69">
        <v>11.969979164436005</v>
      </c>
      <c r="Y18" s="69">
        <v>11.853942228155075</v>
      </c>
      <c r="Z18" s="69">
        <v>12.481830442439634</v>
      </c>
      <c r="AA18" s="69">
        <v>12.787439945588027</v>
      </c>
      <c r="AB18" s="69">
        <v>13.287948419122484</v>
      </c>
      <c r="AC18" s="69"/>
      <c r="AD18" s="69">
        <f t="shared" si="32"/>
        <v>0.80611797668285057</v>
      </c>
      <c r="AE18" s="69">
        <f>'RD T1'!E104</f>
        <v>6.815636449734038</v>
      </c>
      <c r="AF18" s="69">
        <f t="shared" si="33"/>
        <v>7.6217544264168886</v>
      </c>
      <c r="AH18" t="str">
        <f t="shared" si="34"/>
        <v>35 Business and public service associate professionals</v>
      </c>
      <c r="AI18" s="69">
        <v>3.3058396250051238</v>
      </c>
      <c r="AJ18" s="69">
        <v>3.242172236229667</v>
      </c>
      <c r="AK18" s="69">
        <v>3.5992420626137172</v>
      </c>
      <c r="AL18" s="69">
        <v>3.6772138725533581</v>
      </c>
      <c r="AM18" s="69">
        <v>3.9738848495300432</v>
      </c>
      <c r="AN18" s="69"/>
      <c r="AO18" s="69">
        <f t="shared" si="35"/>
        <v>0.37464278691632602</v>
      </c>
      <c r="AP18" s="69">
        <f>'RD T1'!E133</f>
        <v>1.8668085461164938</v>
      </c>
      <c r="AQ18" s="69">
        <f t="shared" si="36"/>
        <v>2.2414513330328196</v>
      </c>
      <c r="AS18" t="str">
        <f t="shared" si="37"/>
        <v>35 Business and public service associate professionals</v>
      </c>
      <c r="AT18" s="69">
        <v>3.0203091446743962</v>
      </c>
      <c r="AU18" s="69">
        <v>2.8532054136147753</v>
      </c>
      <c r="AV18" s="69">
        <v>3.0663878740975559</v>
      </c>
      <c r="AW18" s="69">
        <v>3.0504829714075741</v>
      </c>
      <c r="AX18" s="69">
        <v>3.2350448805784868</v>
      </c>
      <c r="AY18" s="69"/>
      <c r="AZ18" s="69">
        <f t="shared" si="38"/>
        <v>0.16865700648093096</v>
      </c>
      <c r="BA18" s="69">
        <f>'RD T1'!E162</f>
        <v>1.5191404955223311</v>
      </c>
      <c r="BB18" s="69">
        <f t="shared" si="39"/>
        <v>1.6877975020032621</v>
      </c>
      <c r="BD18" t="str">
        <f t="shared" si="40"/>
        <v>35 Business and public service associate professionals</v>
      </c>
      <c r="BE18" s="69">
        <v>9.4682799362124381</v>
      </c>
      <c r="BF18" s="69">
        <v>10.055560944109047</v>
      </c>
      <c r="BG18" s="69">
        <v>10.458839373612854</v>
      </c>
      <c r="BH18" s="69">
        <v>9.595678106803236</v>
      </c>
      <c r="BI18" s="69">
        <v>9.5450889658573974</v>
      </c>
      <c r="BJ18" s="69"/>
      <c r="BK18" s="69">
        <f t="shared" si="41"/>
        <v>-0.91375040775545635</v>
      </c>
      <c r="BL18" s="69">
        <f>'RD T1'!E191</f>
        <v>3.8134221144396423</v>
      </c>
      <c r="BM18" s="69">
        <f t="shared" si="42"/>
        <v>2.8996717066841859</v>
      </c>
      <c r="BO18" t="str">
        <f t="shared" si="43"/>
        <v>35 Business and public service associate professionals</v>
      </c>
      <c r="BP18" s="69">
        <v>7.3425228631829338</v>
      </c>
      <c r="BQ18" s="69">
        <v>6.9275706788147113</v>
      </c>
      <c r="BR18" s="69">
        <v>7.4241805653755515</v>
      </c>
      <c r="BS18" s="69">
        <v>5.8897242882597229</v>
      </c>
      <c r="BT18" s="69">
        <v>4.4587276403102178</v>
      </c>
      <c r="BU18" s="69"/>
      <c r="BV18" s="69">
        <f t="shared" si="44"/>
        <v>-2.9654529250653336</v>
      </c>
      <c r="BW18" s="69">
        <f>'RD T1'!E220</f>
        <v>2.2481134920266124</v>
      </c>
      <c r="BX18" s="69">
        <f t="shared" si="45"/>
        <v>-0.71733943303872127</v>
      </c>
      <c r="BZ18" t="str">
        <f t="shared" si="46"/>
        <v>35 Business and public service associate professionals</v>
      </c>
      <c r="CA18" s="69">
        <v>3.9346730247897934</v>
      </c>
      <c r="CB18" s="69">
        <v>4.8355863203884066</v>
      </c>
      <c r="CC18" s="69">
        <v>4.6346057400164096</v>
      </c>
      <c r="CD18" s="69">
        <v>3.7308250402929226</v>
      </c>
      <c r="CE18" s="69">
        <v>2.6365326388162607</v>
      </c>
      <c r="CF18" s="69"/>
      <c r="CG18" s="69">
        <f t="shared" si="47"/>
        <v>-1.9980731012001489</v>
      </c>
      <c r="CH18" s="69">
        <f>'RD T1'!E249</f>
        <v>1.1026485877725756</v>
      </c>
      <c r="CI18" s="69">
        <f t="shared" si="48"/>
        <v>-0.89542451342757334</v>
      </c>
      <c r="CK18" t="str">
        <f t="shared" si="49"/>
        <v>35 Business and public service associate professionals</v>
      </c>
      <c r="CL18" s="69">
        <v>0.62590516495865467</v>
      </c>
      <c r="CM18" s="69">
        <v>0.65419745362524695</v>
      </c>
      <c r="CN18" s="69">
        <v>0.83429003935262813</v>
      </c>
      <c r="CO18" s="69">
        <v>0.59142787185116208</v>
      </c>
      <c r="CP18" s="69">
        <v>0.45349677796218663</v>
      </c>
      <c r="CQ18" s="69"/>
      <c r="CR18" s="69">
        <f t="shared" si="50"/>
        <v>-0.38079326139044151</v>
      </c>
      <c r="CS18" s="69">
        <f>'RD T1'!E278</f>
        <v>0.19010388442330886</v>
      </c>
      <c r="CT18" s="69">
        <f t="shared" si="51"/>
        <v>-0.19068937696713265</v>
      </c>
    </row>
    <row r="19" spans="1:98" x14ac:dyDescent="0.2">
      <c r="A19" s="10" t="str">
        <f>name!D15</f>
        <v>41 Administrative occupations</v>
      </c>
      <c r="B19" s="69">
        <v>0.31490021243166194</v>
      </c>
      <c r="C19" s="69">
        <v>0.37725884745685268</v>
      </c>
      <c r="D19" s="69">
        <v>0.38035323821567085</v>
      </c>
      <c r="E19" s="69">
        <v>0.49906805959468892</v>
      </c>
      <c r="F19" s="69">
        <v>0.830463062908262</v>
      </c>
      <c r="G19" s="11"/>
      <c r="H19" s="69">
        <f t="shared" si="26"/>
        <v>0.45010982469259114</v>
      </c>
      <c r="I19" s="69">
        <f>'RD T1'!E47</f>
        <v>0.32299328370848107</v>
      </c>
      <c r="J19" s="69">
        <f t="shared" si="27"/>
        <v>0.77310310840107221</v>
      </c>
      <c r="L19" t="str">
        <f t="shared" si="28"/>
        <v>41 Administrative occupations</v>
      </c>
      <c r="M19" s="69">
        <v>3.5321529731079271</v>
      </c>
      <c r="N19" s="69">
        <v>4.2336374432501342</v>
      </c>
      <c r="O19" s="69">
        <v>4.5742367596024227</v>
      </c>
      <c r="P19" s="69">
        <v>5.7932493703094146</v>
      </c>
      <c r="Q19" s="69">
        <v>9.0965487008758004</v>
      </c>
      <c r="R19" s="11"/>
      <c r="S19" s="69">
        <f t="shared" si="29"/>
        <v>4.5223119412733777</v>
      </c>
      <c r="T19" s="69">
        <f>'RD T1'!E76</f>
        <v>3.7028810936183336</v>
      </c>
      <c r="U19" s="69">
        <f t="shared" si="30"/>
        <v>8.2251930348917117</v>
      </c>
      <c r="W19" t="str">
        <f t="shared" si="31"/>
        <v>41 Administrative occupations</v>
      </c>
      <c r="X19" s="69">
        <v>12.449078174964168</v>
      </c>
      <c r="Y19" s="69">
        <v>11.614263659140189</v>
      </c>
      <c r="Z19" s="69">
        <v>13.252907409456494</v>
      </c>
      <c r="AA19" s="69">
        <v>14.278356042511383</v>
      </c>
      <c r="AB19" s="69">
        <v>16.315669758341173</v>
      </c>
      <c r="AC19" s="69"/>
      <c r="AD19" s="69">
        <f t="shared" si="32"/>
        <v>3.0627623488846787</v>
      </c>
      <c r="AE19" s="69">
        <f>'RD T1'!E105</f>
        <v>8.6384686221758695</v>
      </c>
      <c r="AF19" s="69">
        <f t="shared" si="33"/>
        <v>11.701230971060548</v>
      </c>
      <c r="AH19" t="str">
        <f t="shared" si="34"/>
        <v>41 Administrative occupations</v>
      </c>
      <c r="AI19" s="69">
        <v>5.0296897349276461</v>
      </c>
      <c r="AJ19" s="69">
        <v>4.6909954544583048</v>
      </c>
      <c r="AK19" s="69">
        <v>5.2318302111783863</v>
      </c>
      <c r="AL19" s="69">
        <v>5.4944438719546307</v>
      </c>
      <c r="AM19" s="69">
        <v>6.1959059294643808</v>
      </c>
      <c r="AN19" s="69"/>
      <c r="AO19" s="69">
        <f t="shared" si="35"/>
        <v>0.96407571828599448</v>
      </c>
      <c r="AP19" s="69">
        <f>'RD T1'!E134</f>
        <v>3.4643566890192634</v>
      </c>
      <c r="AQ19" s="69">
        <f t="shared" si="36"/>
        <v>4.4284324073052579</v>
      </c>
      <c r="AS19" t="str">
        <f t="shared" si="37"/>
        <v>41 Administrative occupations</v>
      </c>
      <c r="AT19" s="69">
        <v>4.6355419750320896</v>
      </c>
      <c r="AU19" s="69">
        <v>4.3533658589156579</v>
      </c>
      <c r="AV19" s="69">
        <v>4.913636279911473</v>
      </c>
      <c r="AW19" s="69">
        <v>5.0234093510603506</v>
      </c>
      <c r="AX19" s="69">
        <v>5.5695885164683974</v>
      </c>
      <c r="AY19" s="69"/>
      <c r="AZ19" s="69">
        <f t="shared" si="38"/>
        <v>0.65595223655692436</v>
      </c>
      <c r="BA19" s="69">
        <f>'RD T1'!E163</f>
        <v>2.9610474762394303</v>
      </c>
      <c r="BB19" s="69">
        <f t="shared" si="39"/>
        <v>3.6169997127963547</v>
      </c>
      <c r="BD19" t="str">
        <f t="shared" si="40"/>
        <v>41 Administrative occupations</v>
      </c>
      <c r="BE19" s="69">
        <v>15.177560845421738</v>
      </c>
      <c r="BF19" s="69">
        <v>15.398106086858709</v>
      </c>
      <c r="BG19" s="69">
        <v>15.933586968771923</v>
      </c>
      <c r="BH19" s="69">
        <v>14.509707338620828</v>
      </c>
      <c r="BI19" s="69">
        <v>12.868515541674865</v>
      </c>
      <c r="BJ19" s="69"/>
      <c r="BK19" s="69">
        <f t="shared" si="41"/>
        <v>-3.0650714270970578</v>
      </c>
      <c r="BL19" s="69">
        <f>'RD T1'!E192</f>
        <v>6.3578352617989671</v>
      </c>
      <c r="BM19" s="69">
        <f t="shared" si="42"/>
        <v>3.2927638347019093</v>
      </c>
      <c r="BO19" t="str">
        <f t="shared" si="43"/>
        <v>41 Administrative occupations</v>
      </c>
      <c r="BP19" s="69">
        <v>17.649522802757375</v>
      </c>
      <c r="BQ19" s="69">
        <v>15.889198062876405</v>
      </c>
      <c r="BR19" s="69">
        <v>15.572193500925499</v>
      </c>
      <c r="BS19" s="69">
        <v>11.905508685791958</v>
      </c>
      <c r="BT19" s="69">
        <v>7.2196603248480491</v>
      </c>
      <c r="BU19" s="69"/>
      <c r="BV19" s="69">
        <f t="shared" si="44"/>
        <v>-8.3525331760774506</v>
      </c>
      <c r="BW19" s="69">
        <f>'RD T1'!E221</f>
        <v>4.7059283860699388</v>
      </c>
      <c r="BX19" s="69">
        <f t="shared" si="45"/>
        <v>-3.6466047900075118</v>
      </c>
      <c r="BZ19" t="str">
        <f t="shared" si="46"/>
        <v>41 Administrative occupations</v>
      </c>
      <c r="CA19" s="69">
        <v>7.9990603657015233</v>
      </c>
      <c r="CB19" s="69">
        <v>8.1544593505057819</v>
      </c>
      <c r="CC19" s="69">
        <v>8.3745992678500425</v>
      </c>
      <c r="CD19" s="69">
        <v>5.6589874484697118</v>
      </c>
      <c r="CE19" s="69">
        <v>2.1935858981706282</v>
      </c>
      <c r="CF19" s="69"/>
      <c r="CG19" s="69">
        <f t="shared" si="47"/>
        <v>-6.1810133696794143</v>
      </c>
      <c r="CH19" s="69">
        <f>'RD T1'!E250</f>
        <v>1.5750492066947821</v>
      </c>
      <c r="CI19" s="69">
        <f t="shared" si="48"/>
        <v>-4.6059641629846322</v>
      </c>
      <c r="CK19" t="str">
        <f t="shared" si="49"/>
        <v>41 Administrative occupations</v>
      </c>
      <c r="CL19" s="69">
        <v>1.5590351871003267</v>
      </c>
      <c r="CM19" s="69">
        <v>1.2368242061222396</v>
      </c>
      <c r="CN19" s="69">
        <v>1.4125029723292017</v>
      </c>
      <c r="CO19" s="69">
        <v>0.90118567824257167</v>
      </c>
      <c r="CP19" s="69">
        <v>0.41950107512778489</v>
      </c>
      <c r="CQ19" s="69"/>
      <c r="CR19" s="69">
        <f t="shared" si="50"/>
        <v>-0.99300189720141685</v>
      </c>
      <c r="CS19" s="69">
        <f>'RD T1'!E279</f>
        <v>0.24797951966440271</v>
      </c>
      <c r="CT19" s="69">
        <f t="shared" si="51"/>
        <v>-0.74502237753701417</v>
      </c>
    </row>
    <row r="20" spans="1:98" x14ac:dyDescent="0.2">
      <c r="A20" s="10" t="str">
        <f>name!D16</f>
        <v>42 Secretarial and related occupations</v>
      </c>
      <c r="B20" s="69">
        <v>3.8100182753643477E-2</v>
      </c>
      <c r="C20" s="69">
        <v>4.8111912074845067E-2</v>
      </c>
      <c r="D20" s="69">
        <v>4.37274055870732E-2</v>
      </c>
      <c r="E20" s="69">
        <v>7.4324264794378675E-2</v>
      </c>
      <c r="F20" s="69">
        <v>0.16109358733219245</v>
      </c>
      <c r="G20" s="11"/>
      <c r="H20" s="69">
        <f t="shared" si="26"/>
        <v>0.11736618174511926</v>
      </c>
      <c r="I20" s="69">
        <f>'RD T1'!E48</f>
        <v>6.420301717091198E-2</v>
      </c>
      <c r="J20" s="69">
        <f t="shared" si="27"/>
        <v>0.18156919891603124</v>
      </c>
      <c r="L20" t="str">
        <f t="shared" si="28"/>
        <v>42 Secretarial and related occupations</v>
      </c>
      <c r="M20" s="69">
        <v>0.74399353728422457</v>
      </c>
      <c r="N20" s="69">
        <v>0.7675798528308766</v>
      </c>
      <c r="O20" s="69">
        <v>0.82168612017943121</v>
      </c>
      <c r="P20" s="69">
        <v>1.3995082315015517</v>
      </c>
      <c r="Q20" s="69">
        <v>2.024099392705633</v>
      </c>
      <c r="R20" s="11"/>
      <c r="S20" s="69">
        <f t="shared" si="29"/>
        <v>1.2024132725262018</v>
      </c>
      <c r="T20" s="69">
        <f>'RD T1'!E77</f>
        <v>0.91481720061543881</v>
      </c>
      <c r="U20" s="69">
        <f t="shared" si="30"/>
        <v>2.1172304731416407</v>
      </c>
      <c r="W20" t="str">
        <f t="shared" si="31"/>
        <v>42 Secretarial and related occupations</v>
      </c>
      <c r="X20" s="69">
        <v>2.4991359683328516</v>
      </c>
      <c r="Y20" s="69">
        <v>2.1724548702355038</v>
      </c>
      <c r="Z20" s="69">
        <v>2.3467659630790503</v>
      </c>
      <c r="AA20" s="69">
        <v>3.6321997646260948</v>
      </c>
      <c r="AB20" s="69">
        <v>6.4956907520958795</v>
      </c>
      <c r="AC20" s="69"/>
      <c r="AD20" s="69">
        <f t="shared" si="32"/>
        <v>4.1489247890168297</v>
      </c>
      <c r="AE20" s="69">
        <f>'RD T1'!E106</f>
        <v>2.6438804100776609</v>
      </c>
      <c r="AF20" s="69">
        <f t="shared" si="33"/>
        <v>6.7928051990944907</v>
      </c>
      <c r="AH20" t="str">
        <f t="shared" si="34"/>
        <v>42 Secretarial and related occupations</v>
      </c>
      <c r="AI20" s="69">
        <v>1.1951687189337667</v>
      </c>
      <c r="AJ20" s="69">
        <v>0.95408987190552652</v>
      </c>
      <c r="AK20" s="69">
        <v>1.1156774408830346</v>
      </c>
      <c r="AL20" s="69">
        <v>1.5491861544660472</v>
      </c>
      <c r="AM20" s="69">
        <v>1.7188127160934776</v>
      </c>
      <c r="AN20" s="69"/>
      <c r="AO20" s="69">
        <f t="shared" si="35"/>
        <v>0.60313527521044308</v>
      </c>
      <c r="AP20" s="69">
        <f>'RD T1'!E135</f>
        <v>1.0087818063894922</v>
      </c>
      <c r="AQ20" s="69">
        <f t="shared" si="36"/>
        <v>1.6119170815999353</v>
      </c>
      <c r="AS20" t="str">
        <f t="shared" si="37"/>
        <v>42 Secretarial and related occupations</v>
      </c>
      <c r="AT20" s="69">
        <v>0.94284093779302414</v>
      </c>
      <c r="AU20" s="69">
        <v>0.76211954831039519</v>
      </c>
      <c r="AV20" s="69">
        <v>0.94226138786797387</v>
      </c>
      <c r="AW20" s="69">
        <v>1.2002217773330837</v>
      </c>
      <c r="AX20" s="69">
        <v>1.8208761862967036</v>
      </c>
      <c r="AY20" s="69"/>
      <c r="AZ20" s="69">
        <f t="shared" si="38"/>
        <v>0.87861479842872969</v>
      </c>
      <c r="BA20" s="69">
        <f>'RD T1'!E164</f>
        <v>0.72959619917326801</v>
      </c>
      <c r="BB20" s="69">
        <f t="shared" si="39"/>
        <v>1.6082109976019976</v>
      </c>
      <c r="BD20" t="str">
        <f t="shared" si="40"/>
        <v>42 Secretarial and related occupations</v>
      </c>
      <c r="BE20" s="69">
        <v>3.7113724621692836</v>
      </c>
      <c r="BF20" s="69">
        <v>3.4544411635312873</v>
      </c>
      <c r="BG20" s="69">
        <v>3.2263114785157638</v>
      </c>
      <c r="BH20" s="69">
        <v>3.7163461886048856</v>
      </c>
      <c r="BI20" s="69">
        <v>1.4077505779661998</v>
      </c>
      <c r="BJ20" s="69"/>
      <c r="BK20" s="69">
        <f t="shared" si="41"/>
        <v>-1.818560900549564</v>
      </c>
      <c r="BL20" s="69">
        <f>'RD T1'!E193</f>
        <v>1.2239828442335592</v>
      </c>
      <c r="BM20" s="69">
        <f t="shared" si="42"/>
        <v>-0.5945780563160048</v>
      </c>
      <c r="BO20" t="str">
        <f t="shared" si="43"/>
        <v>42 Secretarial and related occupations</v>
      </c>
      <c r="BP20" s="69">
        <v>5.0895223848402882</v>
      </c>
      <c r="BQ20" s="69">
        <v>4.1090936282183996</v>
      </c>
      <c r="BR20" s="69">
        <v>3.4985226701174938</v>
      </c>
      <c r="BS20" s="69">
        <v>2.7471441116186881</v>
      </c>
      <c r="BT20" s="69">
        <v>0.69145338745121721</v>
      </c>
      <c r="BU20" s="69"/>
      <c r="BV20" s="69">
        <f t="shared" si="44"/>
        <v>-2.8070692826662764</v>
      </c>
      <c r="BW20" s="69">
        <f>'RD T1'!E222</f>
        <v>0.99818317287493685</v>
      </c>
      <c r="BX20" s="69">
        <f t="shared" si="45"/>
        <v>-1.8088861097913396</v>
      </c>
      <c r="BZ20" t="str">
        <f t="shared" si="46"/>
        <v>42 Secretarial and related occupations</v>
      </c>
      <c r="CA20" s="69">
        <v>3.3223629645833279</v>
      </c>
      <c r="CB20" s="69">
        <v>3.3906967498492087</v>
      </c>
      <c r="CC20" s="69">
        <v>3.2789771731806092</v>
      </c>
      <c r="CD20" s="69">
        <v>1.9251784873617637</v>
      </c>
      <c r="CE20" s="69">
        <v>0.60478421267381155</v>
      </c>
      <c r="CF20" s="69"/>
      <c r="CG20" s="69">
        <f t="shared" si="47"/>
        <v>-2.6741929605067978</v>
      </c>
      <c r="CH20" s="69">
        <f>'RD T1'!E251</f>
        <v>0.63001145208575637</v>
      </c>
      <c r="CI20" s="69">
        <f t="shared" si="48"/>
        <v>-2.0441815084210413</v>
      </c>
      <c r="CK20" t="str">
        <f t="shared" si="49"/>
        <v>42 Secretarial and related occupations</v>
      </c>
      <c r="CL20" s="69">
        <v>0.62930983789947526</v>
      </c>
      <c r="CM20" s="69">
        <v>0.52281257052939922</v>
      </c>
      <c r="CN20" s="69">
        <v>0.55956306944677847</v>
      </c>
      <c r="CO20" s="69">
        <v>0.56188233449350944</v>
      </c>
      <c r="CP20" s="69">
        <v>0.1961811418282092</v>
      </c>
      <c r="CQ20" s="69"/>
      <c r="CR20" s="69">
        <f t="shared" si="50"/>
        <v>-0.36338192761856924</v>
      </c>
      <c r="CS20" s="69">
        <f>'RD T1'!E280</f>
        <v>0.17292639129470877</v>
      </c>
      <c r="CT20" s="69">
        <f t="shared" si="51"/>
        <v>-0.19045553632386047</v>
      </c>
    </row>
    <row r="21" spans="1:98" x14ac:dyDescent="0.2">
      <c r="A21" s="10" t="str">
        <f>name!D17</f>
        <v>51 Skilled agricultural and related trades</v>
      </c>
      <c r="B21" s="69">
        <v>3.0038773668051289E-2</v>
      </c>
      <c r="C21" s="69">
        <v>5.3728526031790916E-2</v>
      </c>
      <c r="D21" s="69">
        <v>4.5472211410213195E-2</v>
      </c>
      <c r="E21" s="69">
        <v>6.0537596348093373E-2</v>
      </c>
      <c r="F21" s="69">
        <v>0.10491070098648919</v>
      </c>
      <c r="G21" s="11"/>
      <c r="H21" s="69">
        <f t="shared" si="26"/>
        <v>5.9438489576275996E-2</v>
      </c>
      <c r="I21" s="69">
        <f>'RD T1'!E49</f>
        <v>5.5898839953132308E-2</v>
      </c>
      <c r="J21" s="69">
        <f t="shared" si="27"/>
        <v>0.11533732952940831</v>
      </c>
      <c r="L21" t="str">
        <f t="shared" si="28"/>
        <v>51 Skilled agricultural and related trades</v>
      </c>
      <c r="M21" s="69">
        <v>0.20174762324394679</v>
      </c>
      <c r="N21" s="69">
        <v>0.20763296357838984</v>
      </c>
      <c r="O21" s="69">
        <v>0.22850237526699091</v>
      </c>
      <c r="P21" s="69">
        <v>0.30150960408168048</v>
      </c>
      <c r="Q21" s="69">
        <v>0.48696882593733981</v>
      </c>
      <c r="R21" s="11"/>
      <c r="S21" s="69">
        <f t="shared" si="29"/>
        <v>0.2584664506703489</v>
      </c>
      <c r="T21" s="69">
        <f>'RD T1'!E78</f>
        <v>0.18052262074797765</v>
      </c>
      <c r="U21" s="69">
        <f t="shared" si="30"/>
        <v>0.43898907141832655</v>
      </c>
      <c r="W21" t="str">
        <f t="shared" si="31"/>
        <v>51 Skilled agricultural and related trades</v>
      </c>
      <c r="X21" s="69">
        <v>1.6980963652483572</v>
      </c>
      <c r="Y21" s="69">
        <v>1.5446403292569639</v>
      </c>
      <c r="Z21" s="69">
        <v>1.8574516374583274</v>
      </c>
      <c r="AA21" s="69">
        <v>2.2545200230460298</v>
      </c>
      <c r="AB21" s="69">
        <v>3.1348741769877644</v>
      </c>
      <c r="AC21" s="69"/>
      <c r="AD21" s="69">
        <f t="shared" si="32"/>
        <v>1.277422539529437</v>
      </c>
      <c r="AE21" s="69">
        <f>'RD T1'!E107</f>
        <v>1.6857538339623566</v>
      </c>
      <c r="AF21" s="69">
        <f t="shared" si="33"/>
        <v>2.9631763734917937</v>
      </c>
      <c r="AH21" t="str">
        <f t="shared" si="34"/>
        <v>51 Skilled agricultural and related trades</v>
      </c>
      <c r="AI21" s="69">
        <v>0.77271161597053739</v>
      </c>
      <c r="AJ21" s="69">
        <v>0.77619645051348507</v>
      </c>
      <c r="AK21" s="69">
        <v>0.79902479447059593</v>
      </c>
      <c r="AL21" s="69">
        <v>1.0005997730995062</v>
      </c>
      <c r="AM21" s="69">
        <v>1.3481887578816221</v>
      </c>
      <c r="AN21" s="69"/>
      <c r="AO21" s="69">
        <f t="shared" si="35"/>
        <v>0.54916396341102613</v>
      </c>
      <c r="AP21" s="69">
        <f>'RD T1'!E136</f>
        <v>0.77707297506347239</v>
      </c>
      <c r="AQ21" s="69">
        <f t="shared" si="36"/>
        <v>1.3262369384744985</v>
      </c>
      <c r="AS21" t="str">
        <f t="shared" si="37"/>
        <v>51 Skilled agricultural and related trades</v>
      </c>
      <c r="AT21" s="69">
        <v>1.2757882391525026</v>
      </c>
      <c r="AU21" s="69">
        <v>1.1995572652560107</v>
      </c>
      <c r="AV21" s="69">
        <v>1.2539073092603794</v>
      </c>
      <c r="AW21" s="69">
        <v>1.4788099126043861</v>
      </c>
      <c r="AX21" s="69">
        <v>1.9406398905060736</v>
      </c>
      <c r="AY21" s="69"/>
      <c r="AZ21" s="69">
        <f t="shared" si="38"/>
        <v>0.68673258124569414</v>
      </c>
      <c r="BA21" s="69">
        <f>'RD T1'!E165</f>
        <v>1.0195221164012682</v>
      </c>
      <c r="BB21" s="69">
        <f t="shared" si="39"/>
        <v>1.7062546976469624</v>
      </c>
      <c r="BD21" t="str">
        <f t="shared" si="40"/>
        <v>51 Skilled agricultural and related trades</v>
      </c>
      <c r="BE21" s="69">
        <v>2.6280899237870554</v>
      </c>
      <c r="BF21" s="69">
        <v>2.3697878269070034</v>
      </c>
      <c r="BG21" s="69">
        <v>2.3912094852189516</v>
      </c>
      <c r="BH21" s="69">
        <v>2.3697853896995493</v>
      </c>
      <c r="BI21" s="69">
        <v>2.5287206368462374</v>
      </c>
      <c r="BJ21" s="69"/>
      <c r="BK21" s="69">
        <f t="shared" si="41"/>
        <v>0.13751115162728578</v>
      </c>
      <c r="BL21" s="69">
        <f>'RD T1'!E194</f>
        <v>1.1443779301414481</v>
      </c>
      <c r="BM21" s="69">
        <f t="shared" si="42"/>
        <v>1.2818890817687338</v>
      </c>
      <c r="BO21" t="str">
        <f t="shared" si="43"/>
        <v>51 Skilled agricultural and related trades</v>
      </c>
      <c r="BP21" s="69">
        <v>3.5925900293186057</v>
      </c>
      <c r="BQ21" s="69">
        <v>2.9406493525108486</v>
      </c>
      <c r="BR21" s="69">
        <v>3.0778192358295229</v>
      </c>
      <c r="BS21" s="69">
        <v>2.7978323917172521</v>
      </c>
      <c r="BT21" s="69">
        <v>2.6712036972927717</v>
      </c>
      <c r="BU21" s="69"/>
      <c r="BV21" s="69">
        <f t="shared" si="44"/>
        <v>-0.40661553853675114</v>
      </c>
      <c r="BW21" s="69">
        <f>'RD T1'!E223</f>
        <v>1.4947764154869194</v>
      </c>
      <c r="BX21" s="69">
        <f t="shared" si="45"/>
        <v>1.0881608769501683</v>
      </c>
      <c r="BZ21" t="str">
        <f t="shared" si="46"/>
        <v>51 Skilled agricultural and related trades</v>
      </c>
      <c r="CA21" s="69">
        <v>2.8523821055764431</v>
      </c>
      <c r="CB21" s="69">
        <v>2.9580399499232883</v>
      </c>
      <c r="CC21" s="69">
        <v>2.7560476113100223</v>
      </c>
      <c r="CD21" s="69">
        <v>2.5754771113579382</v>
      </c>
      <c r="CE21" s="69">
        <v>2.7177598037151967</v>
      </c>
      <c r="CF21" s="69"/>
      <c r="CG21" s="69">
        <f t="shared" si="47"/>
        <v>-3.828780759482564E-2</v>
      </c>
      <c r="CH21" s="69">
        <f>'RD T1'!E252</f>
        <v>1.0677603649858818</v>
      </c>
      <c r="CI21" s="69">
        <f t="shared" si="48"/>
        <v>1.0294725573910561</v>
      </c>
      <c r="CK21" t="str">
        <f t="shared" si="49"/>
        <v>51 Skilled agricultural and related trades</v>
      </c>
      <c r="CL21" s="69">
        <v>1.2981889873324139</v>
      </c>
      <c r="CM21" s="69">
        <v>1.2840882403407305</v>
      </c>
      <c r="CN21" s="69">
        <v>2.0511847221711683</v>
      </c>
      <c r="CO21" s="69">
        <v>1.569405494418598</v>
      </c>
      <c r="CP21" s="69">
        <v>0.58477000758958775</v>
      </c>
      <c r="CQ21" s="69"/>
      <c r="CR21" s="69">
        <f t="shared" si="50"/>
        <v>-1.4664147145815805</v>
      </c>
      <c r="CS21" s="69">
        <f>'RD T1'!E281</f>
        <v>0.45832214085314948</v>
      </c>
      <c r="CT21" s="69">
        <f t="shared" si="51"/>
        <v>-1.008092573728431</v>
      </c>
    </row>
    <row r="22" spans="1:98" x14ac:dyDescent="0.2">
      <c r="A22" s="10" t="str">
        <f>name!D18</f>
        <v>52 Skilled metal, electrical and electronic trades</v>
      </c>
      <c r="B22" s="69">
        <v>2.5485739936798639E-2</v>
      </c>
      <c r="C22" s="69">
        <v>3.3339913897878867E-2</v>
      </c>
      <c r="D22" s="69">
        <v>3.4104050488729949E-2</v>
      </c>
      <c r="E22" s="69">
        <v>4.8860243146709302E-2</v>
      </c>
      <c r="F22" s="69">
        <v>7.5543954745178665E-2</v>
      </c>
      <c r="G22" s="11"/>
      <c r="H22" s="69">
        <f t="shared" si="26"/>
        <v>4.1439904256448716E-2</v>
      </c>
      <c r="I22" s="69">
        <f>'RD T1'!E50</f>
        <v>2.2420036212610756E-2</v>
      </c>
      <c r="J22" s="69">
        <f t="shared" si="27"/>
        <v>6.3859940469059476E-2</v>
      </c>
      <c r="L22" t="str">
        <f t="shared" si="28"/>
        <v>52 Skilled metal, electrical and electronic trades</v>
      </c>
      <c r="M22" s="69">
        <v>0.59002931010081705</v>
      </c>
      <c r="N22" s="69">
        <v>0.74241336309096295</v>
      </c>
      <c r="O22" s="69">
        <v>0.59754594379826442</v>
      </c>
      <c r="P22" s="69">
        <v>1.0736301383579345</v>
      </c>
      <c r="Q22" s="69">
        <v>2.1026697926547082</v>
      </c>
      <c r="R22" s="11"/>
      <c r="S22" s="69">
        <f t="shared" si="29"/>
        <v>1.5051238488564438</v>
      </c>
      <c r="T22" s="69">
        <f>'RD T1'!E79</f>
        <v>0.68155518020150274</v>
      </c>
      <c r="U22" s="69">
        <f t="shared" si="30"/>
        <v>2.1866790290579465</v>
      </c>
      <c r="W22" t="str">
        <f t="shared" si="31"/>
        <v>52 Skilled metal, electrical and electronic trades</v>
      </c>
      <c r="X22" s="69">
        <v>1.7836857766318377</v>
      </c>
      <c r="Y22" s="69">
        <v>1.7989589741773591</v>
      </c>
      <c r="Z22" s="69">
        <v>1.5355735390330072</v>
      </c>
      <c r="AA22" s="69">
        <v>2.1004743392104883</v>
      </c>
      <c r="AB22" s="69">
        <v>2.8073865283340802</v>
      </c>
      <c r="AC22" s="69"/>
      <c r="AD22" s="69">
        <f t="shared" si="32"/>
        <v>1.271812989301073</v>
      </c>
      <c r="AE22" s="69">
        <f>'RD T1'!E108</f>
        <v>1.1938054504816116</v>
      </c>
      <c r="AF22" s="69">
        <f t="shared" si="33"/>
        <v>2.4656184397826846</v>
      </c>
      <c r="AH22" t="str">
        <f t="shared" si="34"/>
        <v>52 Skilled metal, electrical and electronic trades</v>
      </c>
      <c r="AI22" s="69">
        <v>0.69002280574770281</v>
      </c>
      <c r="AJ22" s="69">
        <v>0.66729328281476052</v>
      </c>
      <c r="AK22" s="69">
        <v>0.59799644872877511</v>
      </c>
      <c r="AL22" s="69">
        <v>0.72690551238016987</v>
      </c>
      <c r="AM22" s="69">
        <v>0.88338311761678678</v>
      </c>
      <c r="AN22" s="69"/>
      <c r="AO22" s="69">
        <f t="shared" si="35"/>
        <v>0.28538666888801167</v>
      </c>
      <c r="AP22" s="69">
        <f>'RD T1'!E137</f>
        <v>0.36417511770315408</v>
      </c>
      <c r="AQ22" s="69">
        <f t="shared" si="36"/>
        <v>0.64956178659116581</v>
      </c>
      <c r="AS22" t="str">
        <f t="shared" si="37"/>
        <v>52 Skilled metal, electrical and electronic trades</v>
      </c>
      <c r="AT22" s="69">
        <v>2.7096721791010276</v>
      </c>
      <c r="AU22" s="69">
        <v>2.5450598457743343</v>
      </c>
      <c r="AV22" s="69">
        <v>2.2687540217650972</v>
      </c>
      <c r="AW22" s="69">
        <v>2.6355370444245687</v>
      </c>
      <c r="AX22" s="69">
        <v>3.1987318641791571</v>
      </c>
      <c r="AY22" s="69"/>
      <c r="AZ22" s="69">
        <f t="shared" si="38"/>
        <v>0.9299778424140599</v>
      </c>
      <c r="BA22" s="69">
        <f>'RD T1'!E166</f>
        <v>1.3100462886788622</v>
      </c>
      <c r="BB22" s="69">
        <f t="shared" si="39"/>
        <v>2.2400241310929223</v>
      </c>
      <c r="BD22" t="str">
        <f t="shared" si="40"/>
        <v>52 Skilled metal, electrical and electronic trades</v>
      </c>
      <c r="BE22" s="69">
        <v>16.769769755542949</v>
      </c>
      <c r="BF22" s="69">
        <v>16.017229652820255</v>
      </c>
      <c r="BG22" s="69">
        <v>14.227787337325154</v>
      </c>
      <c r="BH22" s="69">
        <v>14.209271291340668</v>
      </c>
      <c r="BI22" s="69">
        <v>14.396901056734769</v>
      </c>
      <c r="BJ22" s="69"/>
      <c r="BK22" s="69">
        <f t="shared" si="41"/>
        <v>0.16911371940961573</v>
      </c>
      <c r="BL22" s="69">
        <f>'RD T1'!E195</f>
        <v>4.8353789244969674</v>
      </c>
      <c r="BM22" s="69">
        <f t="shared" si="42"/>
        <v>5.0044926439065831</v>
      </c>
      <c r="BO22" t="str">
        <f t="shared" si="43"/>
        <v>52 Skilled metal, electrical and electronic trades</v>
      </c>
      <c r="BP22" s="69">
        <v>9.1331944257010615</v>
      </c>
      <c r="BQ22" s="69">
        <v>7.6514041358759428</v>
      </c>
      <c r="BR22" s="69">
        <v>7.4608045334143522</v>
      </c>
      <c r="BS22" s="69">
        <v>6.2921283483473944</v>
      </c>
      <c r="BT22" s="69">
        <v>4.7445930235155203</v>
      </c>
      <c r="BU22" s="69"/>
      <c r="BV22" s="69">
        <f t="shared" si="44"/>
        <v>-2.716211509898832</v>
      </c>
      <c r="BW22" s="69">
        <f>'RD T1'!E224</f>
        <v>2.3292844756864972</v>
      </c>
      <c r="BX22" s="69">
        <f t="shared" si="45"/>
        <v>-0.38692703421233476</v>
      </c>
      <c r="BZ22" t="str">
        <f t="shared" si="46"/>
        <v>52 Skilled metal, electrical and electronic trades</v>
      </c>
      <c r="CA22" s="69">
        <v>4.2652393607457659</v>
      </c>
      <c r="CB22" s="69">
        <v>4.7278955734648198</v>
      </c>
      <c r="CC22" s="69">
        <v>3.7611993988607288</v>
      </c>
      <c r="CD22" s="69">
        <v>3.4082961912689265</v>
      </c>
      <c r="CE22" s="69">
        <v>1.9685051506478308</v>
      </c>
      <c r="CF22" s="69"/>
      <c r="CG22" s="69">
        <f t="shared" si="47"/>
        <v>-1.792694248212898</v>
      </c>
      <c r="CH22" s="69">
        <f>'RD T1'!E253</f>
        <v>1.0188458778053775</v>
      </c>
      <c r="CI22" s="69">
        <f t="shared" si="48"/>
        <v>-0.77384837040752052</v>
      </c>
      <c r="CK22" t="str">
        <f t="shared" si="49"/>
        <v>52 Skilled metal, electrical and electronic trades</v>
      </c>
      <c r="CL22" s="69">
        <v>1.0027868772313704</v>
      </c>
      <c r="CM22" s="69">
        <v>1.0572854507447889</v>
      </c>
      <c r="CN22" s="69">
        <v>1.3075520890915322</v>
      </c>
      <c r="CO22" s="69">
        <v>0.91251249531515921</v>
      </c>
      <c r="CP22" s="69">
        <v>0.43075601933172203</v>
      </c>
      <c r="CQ22" s="69"/>
      <c r="CR22" s="69">
        <f t="shared" si="50"/>
        <v>-0.87679606975981017</v>
      </c>
      <c r="CS22" s="69">
        <f>'RD T1'!E282</f>
        <v>0.25449623516618974</v>
      </c>
      <c r="CT22" s="69">
        <f t="shared" si="51"/>
        <v>-0.62229983459362037</v>
      </c>
    </row>
    <row r="23" spans="1:98" x14ac:dyDescent="0.2">
      <c r="A23" s="10" t="str">
        <f>name!D19</f>
        <v>53 Skilled construction and building trades</v>
      </c>
      <c r="B23" s="69">
        <v>1.7348095496794641E-2</v>
      </c>
      <c r="C23" s="69">
        <v>1.2525017595437643E-2</v>
      </c>
      <c r="D23" s="69">
        <v>8.2009280217923922E-3</v>
      </c>
      <c r="E23" s="69">
        <v>1.6907497230843012E-2</v>
      </c>
      <c r="F23" s="69">
        <v>2.1515591099574211E-2</v>
      </c>
      <c r="G23" s="11"/>
      <c r="H23" s="69">
        <f t="shared" si="26"/>
        <v>1.3314663077781818E-2</v>
      </c>
      <c r="I23" s="69">
        <f>'RD T1'!E51</f>
        <v>7.4293473545011552E-3</v>
      </c>
      <c r="J23" s="69">
        <f t="shared" si="27"/>
        <v>2.0744010432282974E-2</v>
      </c>
      <c r="L23" t="str">
        <f t="shared" si="28"/>
        <v>53 Skilled construction and building trades</v>
      </c>
      <c r="M23" s="69">
        <v>0.30168822918383087</v>
      </c>
      <c r="N23" s="69">
        <v>0.34297025189969271</v>
      </c>
      <c r="O23" s="69">
        <v>0.2537006094684805</v>
      </c>
      <c r="P23" s="69">
        <v>0.44081350845709671</v>
      </c>
      <c r="Q23" s="69">
        <v>0.66485986395321162</v>
      </c>
      <c r="R23" s="11"/>
      <c r="S23" s="69">
        <f t="shared" si="29"/>
        <v>0.41115925448473112</v>
      </c>
      <c r="T23" s="69">
        <f>'RD T1'!E80</f>
        <v>0.23181874887661247</v>
      </c>
      <c r="U23" s="69">
        <f t="shared" si="30"/>
        <v>0.64297800336134359</v>
      </c>
      <c r="W23" t="str">
        <f t="shared" si="31"/>
        <v>53 Skilled construction and building trades</v>
      </c>
      <c r="X23" s="69">
        <v>1.2849338673316364</v>
      </c>
      <c r="Y23" s="69">
        <v>1.1165808360746547</v>
      </c>
      <c r="Z23" s="69">
        <v>0.93569641911564239</v>
      </c>
      <c r="AA23" s="69">
        <v>1.332184847030097</v>
      </c>
      <c r="AB23" s="69">
        <v>1.6315754508295151</v>
      </c>
      <c r="AC23" s="69"/>
      <c r="AD23" s="69">
        <f t="shared" si="32"/>
        <v>0.69587903171387266</v>
      </c>
      <c r="AE23" s="69">
        <f>'RD T1'!E109</f>
        <v>0.72815889021714209</v>
      </c>
      <c r="AF23" s="69">
        <f t="shared" si="33"/>
        <v>1.4240379219310149</v>
      </c>
      <c r="AH23" t="str">
        <f t="shared" si="34"/>
        <v>53 Skilled construction and building trades</v>
      </c>
      <c r="AI23" s="69">
        <v>0.73211948339367716</v>
      </c>
      <c r="AJ23" s="69">
        <v>0.78050029887918948</v>
      </c>
      <c r="AK23" s="69">
        <v>0.61448077953592661</v>
      </c>
      <c r="AL23" s="69">
        <v>0.87725580323639663</v>
      </c>
      <c r="AM23" s="69">
        <v>1.1118801514776595</v>
      </c>
      <c r="AN23" s="69"/>
      <c r="AO23" s="69">
        <f t="shared" si="35"/>
        <v>0.49739937194173289</v>
      </c>
      <c r="AP23" s="69">
        <f>'RD T1'!E138</f>
        <v>0.53250691939379646</v>
      </c>
      <c r="AQ23" s="69">
        <f t="shared" si="36"/>
        <v>1.0299062913355295</v>
      </c>
      <c r="AS23" t="str">
        <f t="shared" si="37"/>
        <v>53 Skilled construction and building trades</v>
      </c>
      <c r="AT23" s="69">
        <v>1.2068470608952271</v>
      </c>
      <c r="AU23" s="69">
        <v>1.1317402871095563</v>
      </c>
      <c r="AV23" s="69">
        <v>0.92521714530712085</v>
      </c>
      <c r="AW23" s="69">
        <v>1.3520288401991938</v>
      </c>
      <c r="AX23" s="69">
        <v>1.6476134410434466</v>
      </c>
      <c r="AY23" s="69"/>
      <c r="AZ23" s="69">
        <f t="shared" si="38"/>
        <v>0.7223962957363258</v>
      </c>
      <c r="BA23" s="69">
        <f>'RD T1'!E167</f>
        <v>0.8062868090092975</v>
      </c>
      <c r="BB23" s="69">
        <f t="shared" si="39"/>
        <v>1.5286831047456233</v>
      </c>
      <c r="BD23" t="str">
        <f t="shared" si="40"/>
        <v>53 Skilled construction and building trades</v>
      </c>
      <c r="BE23" s="69">
        <v>14.156483140640736</v>
      </c>
      <c r="BF23" s="69">
        <v>13.013524320723253</v>
      </c>
      <c r="BG23" s="69">
        <v>10.032693945046448</v>
      </c>
      <c r="BH23" s="69">
        <v>11.166763408314736</v>
      </c>
      <c r="BI23" s="69">
        <v>11.21536257383501</v>
      </c>
      <c r="BJ23" s="69"/>
      <c r="BK23" s="69">
        <f t="shared" si="41"/>
        <v>1.1826686287885622</v>
      </c>
      <c r="BL23" s="69">
        <f>'RD T1'!E196</f>
        <v>4.0983333929734886</v>
      </c>
      <c r="BM23" s="69">
        <f t="shared" si="42"/>
        <v>5.2810020217620508</v>
      </c>
      <c r="BO23" t="str">
        <f t="shared" si="43"/>
        <v>53 Skilled construction and building trades</v>
      </c>
      <c r="BP23" s="69">
        <v>11.064142655665238</v>
      </c>
      <c r="BQ23" s="69">
        <v>10.117544634143441</v>
      </c>
      <c r="BR23" s="69">
        <v>8.7941431101687009</v>
      </c>
      <c r="BS23" s="69">
        <v>9.4516505261506243</v>
      </c>
      <c r="BT23" s="69">
        <v>9.2951712453591036</v>
      </c>
      <c r="BU23" s="69"/>
      <c r="BV23" s="69">
        <f t="shared" si="44"/>
        <v>0.50102813519040268</v>
      </c>
      <c r="BW23" s="69">
        <f>'RD T1'!E225</f>
        <v>4.4920805878272434</v>
      </c>
      <c r="BX23" s="69">
        <f t="shared" si="45"/>
        <v>4.9931087230176461</v>
      </c>
      <c r="BZ23" t="str">
        <f t="shared" si="46"/>
        <v>53 Skilled construction and building trades</v>
      </c>
      <c r="CA23" s="69">
        <v>5.3085027341280755</v>
      </c>
      <c r="CB23" s="69">
        <v>6.1384806263613632</v>
      </c>
      <c r="CC23" s="69">
        <v>4.342710740956135</v>
      </c>
      <c r="CD23" s="69">
        <v>4.7395030792181627</v>
      </c>
      <c r="CE23" s="69">
        <v>5.0464030230198098</v>
      </c>
      <c r="CF23" s="69"/>
      <c r="CG23" s="69">
        <f t="shared" si="47"/>
        <v>0.70369228206367485</v>
      </c>
      <c r="CH23" s="69">
        <f>'RD T1'!E254</f>
        <v>1.7621135094907536</v>
      </c>
      <c r="CI23" s="69">
        <f t="shared" si="48"/>
        <v>2.4658057915544287</v>
      </c>
      <c r="CK23" t="str">
        <f t="shared" si="49"/>
        <v>53 Skilled construction and building trades</v>
      </c>
      <c r="CL23" s="69">
        <v>1.7486074037379462</v>
      </c>
      <c r="CM23" s="69">
        <v>1.7878238401339448</v>
      </c>
      <c r="CN23" s="69">
        <v>2.0396179920416935</v>
      </c>
      <c r="CO23" s="69">
        <v>1.2939713896857004</v>
      </c>
      <c r="CP23" s="69">
        <v>0.42673431265156275</v>
      </c>
      <c r="CQ23" s="69"/>
      <c r="CR23" s="69">
        <f t="shared" si="50"/>
        <v>-1.6128836793901307</v>
      </c>
      <c r="CS23" s="69">
        <f>'RD T1'!E283</f>
        <v>0.32704466698755075</v>
      </c>
      <c r="CT23" s="69">
        <f t="shared" si="51"/>
        <v>-1.28583901240258</v>
      </c>
    </row>
    <row r="24" spans="1:98" x14ac:dyDescent="0.2">
      <c r="A24" s="10" t="str">
        <f>name!D20</f>
        <v>54 Textiles, printing and other skilled trades</v>
      </c>
      <c r="B24" s="69">
        <v>6.3606129778690498E-2</v>
      </c>
      <c r="C24" s="69">
        <v>7.1340025166038212E-2</v>
      </c>
      <c r="D24" s="69">
        <v>6.405706478897083E-2</v>
      </c>
      <c r="E24" s="69">
        <v>9.5812549152400867E-2</v>
      </c>
      <c r="F24" s="69">
        <v>0.15798501172497795</v>
      </c>
      <c r="G24" s="11"/>
      <c r="H24" s="69">
        <f t="shared" si="26"/>
        <v>9.3927946936007117E-2</v>
      </c>
      <c r="I24" s="69">
        <f>'RD T1'!E52</f>
        <v>5.6639636399156951E-2</v>
      </c>
      <c r="J24" s="69">
        <f t="shared" si="27"/>
        <v>0.15056758333516407</v>
      </c>
      <c r="L24" t="str">
        <f t="shared" si="28"/>
        <v>54 Textiles, printing and other skilled trades</v>
      </c>
      <c r="M24" s="69">
        <v>0.48822547180163461</v>
      </c>
      <c r="N24" s="69">
        <v>0.6781649555360868</v>
      </c>
      <c r="O24" s="69">
        <v>0.68878437140464954</v>
      </c>
      <c r="P24" s="69">
        <v>1.0012275627793294</v>
      </c>
      <c r="Q24" s="69">
        <v>1.6115612006233007</v>
      </c>
      <c r="R24" s="11"/>
      <c r="S24" s="69">
        <f t="shared" si="29"/>
        <v>0.92277682921865112</v>
      </c>
      <c r="T24" s="69">
        <f>'RD T1'!E81</f>
        <v>0.66374785258099966</v>
      </c>
      <c r="U24" s="69">
        <f t="shared" si="30"/>
        <v>1.5865246817996508</v>
      </c>
      <c r="W24" t="str">
        <f t="shared" si="31"/>
        <v>54 Textiles, printing and other skilled trades</v>
      </c>
      <c r="X24" s="69">
        <v>1.4515363622058464</v>
      </c>
      <c r="Y24" s="69">
        <v>1.3800088144996077</v>
      </c>
      <c r="Z24" s="69">
        <v>1.4106157588769472</v>
      </c>
      <c r="AA24" s="69">
        <v>1.7874953245665099</v>
      </c>
      <c r="AB24" s="69">
        <v>2.0668059326981436</v>
      </c>
      <c r="AC24" s="69"/>
      <c r="AD24" s="69">
        <f t="shared" si="32"/>
        <v>0.65619017382119638</v>
      </c>
      <c r="AE24" s="69">
        <f>'RD T1'!E110</f>
        <v>1.0813072177598515</v>
      </c>
      <c r="AF24" s="69">
        <f t="shared" si="33"/>
        <v>1.7374973915810479</v>
      </c>
      <c r="AH24" t="str">
        <f t="shared" si="34"/>
        <v>54 Textiles, printing and other skilled trades</v>
      </c>
      <c r="AI24" s="69">
        <v>0.67713497475972784</v>
      </c>
      <c r="AJ24" s="69">
        <v>0.58664576748483566</v>
      </c>
      <c r="AK24" s="69">
        <v>0.69941495876309157</v>
      </c>
      <c r="AL24" s="69">
        <v>0.82651291665016779</v>
      </c>
      <c r="AM24" s="69">
        <v>1.0673208188793089</v>
      </c>
      <c r="AN24" s="69"/>
      <c r="AO24" s="69">
        <f t="shared" si="35"/>
        <v>0.36790586011621729</v>
      </c>
      <c r="AP24" s="69">
        <f>'RD T1'!E139</f>
        <v>0.55642003895506131</v>
      </c>
      <c r="AQ24" s="69">
        <f t="shared" si="36"/>
        <v>0.9243258990712786</v>
      </c>
      <c r="AS24" t="str">
        <f t="shared" si="37"/>
        <v>54 Textiles, printing and other skilled trades</v>
      </c>
      <c r="AT24" s="69">
        <v>0.71254327220806823</v>
      </c>
      <c r="AU24" s="69">
        <v>0.64531033310352193</v>
      </c>
      <c r="AV24" s="69">
        <v>0.70607256696111087</v>
      </c>
      <c r="AW24" s="69">
        <v>0.87072839458203721</v>
      </c>
      <c r="AX24" s="69">
        <v>0.84045060820904394</v>
      </c>
      <c r="AY24" s="69"/>
      <c r="AZ24" s="69">
        <f t="shared" si="38"/>
        <v>0.13437804124793307</v>
      </c>
      <c r="BA24" s="69">
        <f>'RD T1'!E168</f>
        <v>0.5132024622408411</v>
      </c>
      <c r="BB24" s="69">
        <f t="shared" si="39"/>
        <v>0.64758050348877416</v>
      </c>
      <c r="BD24" t="str">
        <f t="shared" si="40"/>
        <v>54 Textiles, printing and other skilled trades</v>
      </c>
      <c r="BE24" s="69">
        <v>4.9666459367824629</v>
      </c>
      <c r="BF24" s="69">
        <v>4.6894828461590743</v>
      </c>
      <c r="BG24" s="69">
        <v>4.1115705569873882</v>
      </c>
      <c r="BH24" s="69">
        <v>4.4732925783035347</v>
      </c>
      <c r="BI24" s="69">
        <v>4.4856161199702784</v>
      </c>
      <c r="BJ24" s="69"/>
      <c r="BK24" s="69">
        <f t="shared" si="41"/>
        <v>0.37404556298289027</v>
      </c>
      <c r="BL24" s="69">
        <f>'RD T1'!E197</f>
        <v>1.7745510047344824</v>
      </c>
      <c r="BM24" s="69">
        <f t="shared" si="42"/>
        <v>2.1485965677173726</v>
      </c>
      <c r="BO24" t="str">
        <f t="shared" si="43"/>
        <v>54 Textiles, printing and other skilled trades</v>
      </c>
      <c r="BP24" s="69">
        <v>5.4232118361722303</v>
      </c>
      <c r="BQ24" s="69">
        <v>4.4468307391765949</v>
      </c>
      <c r="BR24" s="69">
        <v>4.4550229615259216</v>
      </c>
      <c r="BS24" s="69">
        <v>3.9323059834147549</v>
      </c>
      <c r="BT24" s="69">
        <v>3.3275746312486798</v>
      </c>
      <c r="BU24" s="69"/>
      <c r="BV24" s="69">
        <f t="shared" si="44"/>
        <v>-1.1274483302772418</v>
      </c>
      <c r="BW24" s="69">
        <f>'RD T1'!E226</f>
        <v>1.5368273641633639</v>
      </c>
      <c r="BX24" s="69">
        <f t="shared" si="45"/>
        <v>0.40937903388612207</v>
      </c>
      <c r="BZ24" t="str">
        <f t="shared" si="46"/>
        <v>54 Textiles, printing and other skilled trades</v>
      </c>
      <c r="CA24" s="69">
        <v>3.7693577827391556</v>
      </c>
      <c r="CB24" s="69">
        <v>4.0781200950915002</v>
      </c>
      <c r="CC24" s="69">
        <v>3.7759458366345435</v>
      </c>
      <c r="CD24" s="69">
        <v>3.6157066660970338</v>
      </c>
      <c r="CE24" s="69">
        <v>2.7011860971355643</v>
      </c>
      <c r="CF24" s="69"/>
      <c r="CG24" s="69">
        <f t="shared" si="47"/>
        <v>-1.0747597394989792</v>
      </c>
      <c r="CH24" s="69">
        <f>'RD T1'!E255</f>
        <v>1.1655913161125995</v>
      </c>
      <c r="CI24" s="69">
        <f t="shared" si="48"/>
        <v>9.0831576613620291E-2</v>
      </c>
      <c r="CK24" t="str">
        <f t="shared" si="49"/>
        <v>54 Textiles, printing and other skilled trades</v>
      </c>
      <c r="CL24" s="69">
        <v>1.1519334338320251</v>
      </c>
      <c r="CM24" s="69">
        <v>1.0026465240568181</v>
      </c>
      <c r="CN24" s="69">
        <v>1.2400162613048908</v>
      </c>
      <c r="CO24" s="69">
        <v>0.69488302483514641</v>
      </c>
      <c r="CP24" s="69">
        <v>0.37613237761878382</v>
      </c>
      <c r="CQ24" s="69"/>
      <c r="CR24" s="69">
        <f t="shared" si="50"/>
        <v>-0.86388388368610702</v>
      </c>
      <c r="CS24" s="69">
        <f>'RD T1'!E284</f>
        <v>0.21099797812695256</v>
      </c>
      <c r="CT24" s="69">
        <f t="shared" si="51"/>
        <v>-0.65288590555915449</v>
      </c>
    </row>
    <row r="25" spans="1:98" x14ac:dyDescent="0.2">
      <c r="A25" s="10" t="str">
        <f>name!D21</f>
        <v>61 Caring personal service occupations</v>
      </c>
      <c r="B25" s="69">
        <v>4.088160497076513E-2</v>
      </c>
      <c r="C25" s="69">
        <v>4.6782529599413342E-2</v>
      </c>
      <c r="D25" s="69">
        <v>4.4721922309157516E-2</v>
      </c>
      <c r="E25" s="69">
        <v>6.4548292907630228E-2</v>
      </c>
      <c r="F25" s="69">
        <v>0.11010227892056335</v>
      </c>
      <c r="G25" s="11"/>
      <c r="H25" s="69">
        <f t="shared" si="26"/>
        <v>6.5380356611405829E-2</v>
      </c>
      <c r="I25" s="69">
        <f>'RD T1'!E53</f>
        <v>4.3644466811924278E-2</v>
      </c>
      <c r="J25" s="69">
        <f t="shared" si="27"/>
        <v>0.10902482342333011</v>
      </c>
      <c r="L25" t="str">
        <f t="shared" si="28"/>
        <v>61 Caring personal service occupations</v>
      </c>
      <c r="M25" s="69">
        <v>2.2314845175890867</v>
      </c>
      <c r="N25" s="69">
        <v>2.5756529743723964</v>
      </c>
      <c r="O25" s="69">
        <v>2.6403926240691704</v>
      </c>
      <c r="P25" s="69">
        <v>3.7447294571749161</v>
      </c>
      <c r="Q25" s="69">
        <v>6.2818598311724889</v>
      </c>
      <c r="R25" s="11"/>
      <c r="S25" s="69">
        <f t="shared" si="29"/>
        <v>3.6414672071033185</v>
      </c>
      <c r="T25" s="69">
        <f>'RD T1'!E82</f>
        <v>2.6950752952337327</v>
      </c>
      <c r="U25" s="69">
        <f t="shared" si="30"/>
        <v>6.3365425023370516</v>
      </c>
      <c r="W25" t="str">
        <f t="shared" si="31"/>
        <v>61 Caring personal service occupations</v>
      </c>
      <c r="X25" s="69">
        <v>8.0310144699692039</v>
      </c>
      <c r="Y25" s="69">
        <v>7.4790468450290639</v>
      </c>
      <c r="Z25" s="69">
        <v>8.0930831155370662</v>
      </c>
      <c r="AA25" s="69">
        <v>9.8081924907462668</v>
      </c>
      <c r="AB25" s="69">
        <v>11.917808645889659</v>
      </c>
      <c r="AC25" s="69"/>
      <c r="AD25" s="69">
        <f t="shared" si="32"/>
        <v>3.8247255303525929</v>
      </c>
      <c r="AE25" s="69">
        <f>'RD T1'!E111</f>
        <v>7.0489281125682233</v>
      </c>
      <c r="AF25" s="69">
        <f t="shared" si="33"/>
        <v>10.873653642920816</v>
      </c>
      <c r="AH25" t="str">
        <f t="shared" si="34"/>
        <v>61 Caring personal service occupations</v>
      </c>
      <c r="AI25" s="69">
        <v>7.5080024628106621</v>
      </c>
      <c r="AJ25" s="69">
        <v>6.0653230175445545</v>
      </c>
      <c r="AK25" s="69">
        <v>6.5576984678514343</v>
      </c>
      <c r="AL25" s="69">
        <v>7.1298969132908052</v>
      </c>
      <c r="AM25" s="69">
        <v>7.5298752841837837</v>
      </c>
      <c r="AN25" s="69"/>
      <c r="AO25" s="69">
        <f t="shared" si="35"/>
        <v>0.97217681633234942</v>
      </c>
      <c r="AP25" s="69">
        <f>'RD T1'!E140</f>
        <v>4.4157253948870361</v>
      </c>
      <c r="AQ25" s="69">
        <f t="shared" si="36"/>
        <v>5.3879022112193855</v>
      </c>
      <c r="AS25" t="str">
        <f t="shared" si="37"/>
        <v>61 Caring personal service occupations</v>
      </c>
      <c r="AT25" s="69">
        <v>4.1263411266706358</v>
      </c>
      <c r="AU25" s="69">
        <v>3.68866763786782</v>
      </c>
      <c r="AV25" s="69">
        <v>4.1512600050562272</v>
      </c>
      <c r="AW25" s="69">
        <v>4.6800556467870731</v>
      </c>
      <c r="AX25" s="69">
        <v>5.2748902955303318</v>
      </c>
      <c r="AY25" s="69"/>
      <c r="AZ25" s="69">
        <f t="shared" si="38"/>
        <v>1.1236302904741047</v>
      </c>
      <c r="BA25" s="69">
        <f>'RD T1'!E169</f>
        <v>3.064112982201121</v>
      </c>
      <c r="BB25" s="69">
        <f t="shared" si="39"/>
        <v>4.1877432726752257</v>
      </c>
      <c r="BD25" t="str">
        <f t="shared" si="40"/>
        <v>61 Caring personal service occupations</v>
      </c>
      <c r="BE25" s="69">
        <v>24.79730318528113</v>
      </c>
      <c r="BF25" s="69">
        <v>27.302202883065796</v>
      </c>
      <c r="BG25" s="69">
        <v>25.838690883578806</v>
      </c>
      <c r="BH25" s="69">
        <v>29.697377439065868</v>
      </c>
      <c r="BI25" s="69">
        <v>35.340291604907598</v>
      </c>
      <c r="BJ25" s="69"/>
      <c r="BK25" s="69">
        <f t="shared" si="41"/>
        <v>9.5016007213287921</v>
      </c>
      <c r="BL25" s="69">
        <f>'RD T1'!E198</f>
        <v>16.793830254385256</v>
      </c>
      <c r="BM25" s="69">
        <f t="shared" si="42"/>
        <v>26.295430975714048</v>
      </c>
      <c r="BO25" t="str">
        <f t="shared" si="43"/>
        <v>61 Caring personal service occupations</v>
      </c>
      <c r="BP25" s="69">
        <v>21.050730347282638</v>
      </c>
      <c r="BQ25" s="69">
        <v>19.068585985638322</v>
      </c>
      <c r="BR25" s="69">
        <v>16.150526156183254</v>
      </c>
      <c r="BS25" s="69">
        <v>15.430124344505641</v>
      </c>
      <c r="BT25" s="69">
        <v>11.586063906956149</v>
      </c>
      <c r="BU25" s="69"/>
      <c r="BV25" s="69">
        <f t="shared" si="44"/>
        <v>-4.5644622492271054</v>
      </c>
      <c r="BW25" s="69">
        <f>'RD T1'!E227</f>
        <v>7.2599904870453988</v>
      </c>
      <c r="BX25" s="69">
        <f t="shared" si="45"/>
        <v>2.6955282378182934</v>
      </c>
      <c r="BZ25" t="str">
        <f t="shared" si="46"/>
        <v>61 Caring personal service occupations</v>
      </c>
      <c r="CA25" s="69">
        <v>4.7626663958185773</v>
      </c>
      <c r="CB25" s="69">
        <v>2.9437243138326408</v>
      </c>
      <c r="CC25" s="69">
        <v>2.6505227143495511</v>
      </c>
      <c r="CD25" s="69">
        <v>1.9050783771051885</v>
      </c>
      <c r="CE25" s="69">
        <v>1.9002241360503433</v>
      </c>
      <c r="CF25" s="69"/>
      <c r="CG25" s="69">
        <f t="shared" si="47"/>
        <v>-0.75029857829920776</v>
      </c>
      <c r="CH25" s="69">
        <f>'RD T1'!E256</f>
        <v>0.59657710568289979</v>
      </c>
      <c r="CI25" s="69">
        <f t="shared" si="48"/>
        <v>-0.15372147261630797</v>
      </c>
      <c r="CK25" t="str">
        <f t="shared" si="49"/>
        <v>61 Caring personal service occupations</v>
      </c>
      <c r="CL25" s="69">
        <v>0.54587865646756306</v>
      </c>
      <c r="CM25" s="69">
        <v>0.41013705721416138</v>
      </c>
      <c r="CN25" s="69">
        <v>0.50542157151716705</v>
      </c>
      <c r="CO25" s="69">
        <v>0.53453426131908022</v>
      </c>
      <c r="CP25" s="69">
        <v>0.60849364750052826</v>
      </c>
      <c r="CQ25" s="69"/>
      <c r="CR25" s="69">
        <f t="shared" si="50"/>
        <v>0.10307207598336121</v>
      </c>
      <c r="CS25" s="69">
        <f>'RD T1'!E285</f>
        <v>0.18839229804502802</v>
      </c>
      <c r="CT25" s="69">
        <f t="shared" si="51"/>
        <v>0.29146437402838921</v>
      </c>
    </row>
    <row r="26" spans="1:98" x14ac:dyDescent="0.2">
      <c r="A26" s="10" t="str">
        <f>name!D22</f>
        <v>62 Leisure, travel and related personal service occupations</v>
      </c>
      <c r="B26" s="69">
        <v>1.9174363554386415E-2</v>
      </c>
      <c r="C26" s="69">
        <v>4.0936273913897661E-2</v>
      </c>
      <c r="D26" s="69">
        <v>4.3320077859306985E-2</v>
      </c>
      <c r="E26" s="69">
        <v>6.294014408038319E-2</v>
      </c>
      <c r="F26" s="69">
        <v>0.10000202521534581</v>
      </c>
      <c r="G26" s="11"/>
      <c r="H26" s="69">
        <f t="shared" si="26"/>
        <v>5.668194735603882E-2</v>
      </c>
      <c r="I26" s="69">
        <f>'RD T1'!E54</f>
        <v>4.3682829893548068E-2</v>
      </c>
      <c r="J26" s="69">
        <f t="shared" si="27"/>
        <v>0.1003647772495869</v>
      </c>
      <c r="L26" t="str">
        <f t="shared" si="28"/>
        <v>62 Leisure, travel and related personal service occupations</v>
      </c>
      <c r="M26" s="69">
        <v>0.42480665282346475</v>
      </c>
      <c r="N26" s="69">
        <v>0.51295623848248884</v>
      </c>
      <c r="O26" s="69">
        <v>0.46145061026560968</v>
      </c>
      <c r="P26" s="69">
        <v>0.67649300976060256</v>
      </c>
      <c r="Q26" s="69">
        <v>1.1984233938236124</v>
      </c>
      <c r="R26" s="11"/>
      <c r="S26" s="69">
        <f t="shared" si="29"/>
        <v>0.73697278355800266</v>
      </c>
      <c r="T26" s="69">
        <f>'RD T1'!E83</f>
        <v>0.46383052671603514</v>
      </c>
      <c r="U26" s="69">
        <f t="shared" si="30"/>
        <v>1.2008033102740379</v>
      </c>
      <c r="W26" t="str">
        <f t="shared" si="31"/>
        <v>62 Leisure, travel and related personal service occupations</v>
      </c>
      <c r="X26" s="69">
        <v>1.6977551244832758</v>
      </c>
      <c r="Y26" s="69">
        <v>1.9220914220041716</v>
      </c>
      <c r="Z26" s="69">
        <v>1.8446366393920222</v>
      </c>
      <c r="AA26" s="69">
        <v>2.4699405022577832</v>
      </c>
      <c r="AB26" s="69">
        <v>3.389726760945639</v>
      </c>
      <c r="AC26" s="69"/>
      <c r="AD26" s="69">
        <f t="shared" si="32"/>
        <v>1.5450901215536168</v>
      </c>
      <c r="AE26" s="69">
        <f>'RD T1'!E112</f>
        <v>1.7554616549452142</v>
      </c>
      <c r="AF26" s="69">
        <f t="shared" si="33"/>
        <v>3.300551776498831</v>
      </c>
      <c r="AH26" t="str">
        <f t="shared" si="34"/>
        <v>62 Leisure, travel and related personal service occupations</v>
      </c>
      <c r="AI26" s="69">
        <v>1.1449730651351078</v>
      </c>
      <c r="AJ26" s="69">
        <v>1.2519761183190863</v>
      </c>
      <c r="AK26" s="69">
        <v>1.2370113895621704</v>
      </c>
      <c r="AL26" s="69">
        <v>1.5545847104436592</v>
      </c>
      <c r="AM26" s="69">
        <v>2.1517425614845176</v>
      </c>
      <c r="AN26" s="69"/>
      <c r="AO26" s="69">
        <f t="shared" si="35"/>
        <v>0.91473117192234721</v>
      </c>
      <c r="AP26" s="69">
        <f>'RD T1'!E141</f>
        <v>1.133126639718059</v>
      </c>
      <c r="AQ26" s="69">
        <f t="shared" si="36"/>
        <v>2.047857811640406</v>
      </c>
      <c r="AS26" t="str">
        <f t="shared" si="37"/>
        <v>62 Leisure, travel and related personal service occupations</v>
      </c>
      <c r="AT26" s="69">
        <v>1.2039685465258394</v>
      </c>
      <c r="AU26" s="69">
        <v>1.4675169231842524</v>
      </c>
      <c r="AV26" s="69">
        <v>1.4471685688142781</v>
      </c>
      <c r="AW26" s="69">
        <v>1.8642911979557135</v>
      </c>
      <c r="AX26" s="69">
        <v>2.6472360066219283</v>
      </c>
      <c r="AY26" s="69"/>
      <c r="AZ26" s="69">
        <f t="shared" si="38"/>
        <v>1.2000674378076501</v>
      </c>
      <c r="BA26" s="69">
        <f>'RD T1'!E170</f>
        <v>1.3702598839410254</v>
      </c>
      <c r="BB26" s="69">
        <f t="shared" si="39"/>
        <v>2.5703273217486755</v>
      </c>
      <c r="BD26" t="str">
        <f t="shared" si="40"/>
        <v>62 Leisure, travel and related personal service occupations</v>
      </c>
      <c r="BE26" s="69">
        <v>5.1056421469843665</v>
      </c>
      <c r="BF26" s="69">
        <v>5.5336177038461436</v>
      </c>
      <c r="BG26" s="69">
        <v>4.5702646019404014</v>
      </c>
      <c r="BH26" s="69">
        <v>4.7571104991591309</v>
      </c>
      <c r="BI26" s="69">
        <v>4.7721758982936562</v>
      </c>
      <c r="BJ26" s="69"/>
      <c r="BK26" s="69">
        <f t="shared" si="41"/>
        <v>0.20191129635325478</v>
      </c>
      <c r="BL26" s="69">
        <f>'RD T1'!E199</f>
        <v>2.063251103892326</v>
      </c>
      <c r="BM26" s="69">
        <f t="shared" si="42"/>
        <v>2.2651624002455808</v>
      </c>
      <c r="BO26" t="str">
        <f t="shared" si="43"/>
        <v>62 Leisure, travel and related personal service occupations</v>
      </c>
      <c r="BP26" s="69">
        <v>5.6444932805629433</v>
      </c>
      <c r="BQ26" s="69">
        <v>5.6576718950525651</v>
      </c>
      <c r="BR26" s="69">
        <v>4.6586317919313016</v>
      </c>
      <c r="BS26" s="69">
        <v>4.3562549697266517</v>
      </c>
      <c r="BT26" s="69">
        <v>3.4822722449698276</v>
      </c>
      <c r="BU26" s="69"/>
      <c r="BV26" s="69">
        <f t="shared" si="44"/>
        <v>-1.176359546961474</v>
      </c>
      <c r="BW26" s="69">
        <f>'RD T1'!E228</f>
        <v>2.0354221229251204</v>
      </c>
      <c r="BX26" s="69">
        <f t="shared" si="45"/>
        <v>0.85906257596364632</v>
      </c>
      <c r="BZ26" t="str">
        <f t="shared" si="46"/>
        <v>62 Leisure, travel and related personal service occupations</v>
      </c>
      <c r="CA26" s="69">
        <v>2.9414846040875715</v>
      </c>
      <c r="CB26" s="69">
        <v>3.8294492767851898</v>
      </c>
      <c r="CC26" s="69">
        <v>3.4873063998061866</v>
      </c>
      <c r="CD26" s="69">
        <v>3.7284780082472908</v>
      </c>
      <c r="CE26" s="69">
        <v>3.7369471718055141</v>
      </c>
      <c r="CF26" s="69"/>
      <c r="CG26" s="69">
        <f t="shared" si="47"/>
        <v>0.24964077199932744</v>
      </c>
      <c r="CH26" s="69">
        <f>'RD T1'!E257</f>
        <v>1.4636326700529125</v>
      </c>
      <c r="CI26" s="69">
        <f t="shared" si="48"/>
        <v>1.71327344205224</v>
      </c>
      <c r="CK26" t="str">
        <f t="shared" si="49"/>
        <v>62 Leisure, travel and related personal service occupations</v>
      </c>
      <c r="CL26" s="69">
        <v>0.85150835162186023</v>
      </c>
      <c r="CM26" s="69">
        <v>0.71076194350015776</v>
      </c>
      <c r="CN26" s="69">
        <v>0.79680399725699691</v>
      </c>
      <c r="CO26" s="69">
        <v>0.57556803006621104</v>
      </c>
      <c r="CP26" s="69">
        <v>0.40564683393961226</v>
      </c>
      <c r="CQ26" s="69"/>
      <c r="CR26" s="69">
        <f t="shared" si="50"/>
        <v>-0.39115716331738465</v>
      </c>
      <c r="CS26" s="69">
        <f>'RD T1'!E286</f>
        <v>0.19087536093285487</v>
      </c>
      <c r="CT26" s="69">
        <f t="shared" si="51"/>
        <v>-0.20028180238452978</v>
      </c>
    </row>
    <row r="27" spans="1:98" x14ac:dyDescent="0.2">
      <c r="A27" s="10" t="str">
        <f>name!D23</f>
        <v>63 Community and civil enforcement occupations</v>
      </c>
      <c r="B27" s="69">
        <v>1.2889919604986105E-3</v>
      </c>
      <c r="C27" s="69">
        <v>1.1777257406194307E-3</v>
      </c>
      <c r="D27" s="69">
        <v>1.321983522457939E-3</v>
      </c>
      <c r="E27" s="69">
        <v>1.7218982160476517E-3</v>
      </c>
      <c r="F27" s="69">
        <v>2.8093902403423794E-3</v>
      </c>
      <c r="G27" s="11"/>
      <c r="H27" s="69">
        <f t="shared" si="26"/>
        <v>1.4874067178844404E-3</v>
      </c>
      <c r="I27" s="69">
        <f>'RD T1'!E55</f>
        <v>1.0400532045889016E-3</v>
      </c>
      <c r="J27" s="69">
        <f t="shared" si="27"/>
        <v>2.5274599224733418E-3</v>
      </c>
      <c r="L27" t="str">
        <f t="shared" si="28"/>
        <v>63 Community and civil enforcement occupations</v>
      </c>
      <c r="M27" s="69">
        <v>2.3101430671643448E-2</v>
      </c>
      <c r="N27" s="69">
        <v>2.168066242774502E-2</v>
      </c>
      <c r="O27" s="69">
        <v>2.9421423217255434E-2</v>
      </c>
      <c r="P27" s="69">
        <v>3.0678899287507447E-2</v>
      </c>
      <c r="Q27" s="69">
        <v>5.1260954595088115E-2</v>
      </c>
      <c r="R27" s="11"/>
      <c r="S27" s="69">
        <f t="shared" si="29"/>
        <v>2.1839531377832681E-2</v>
      </c>
      <c r="T27" s="69">
        <f>'RD T1'!E84</f>
        <v>1.8596899049788982E-2</v>
      </c>
      <c r="U27" s="69">
        <f t="shared" si="30"/>
        <v>4.0436430427621663E-2</v>
      </c>
      <c r="W27" t="str">
        <f t="shared" si="31"/>
        <v>63 Community and civil enforcement occupations</v>
      </c>
      <c r="X27" s="69">
        <v>0.10882402322892855</v>
      </c>
      <c r="Y27" s="69">
        <v>0.10334969432385675</v>
      </c>
      <c r="Z27" s="69">
        <v>0.11875675151777165</v>
      </c>
      <c r="AA27" s="69">
        <v>0.13380274021064506</v>
      </c>
      <c r="AB27" s="69">
        <v>0.15556844970852884</v>
      </c>
      <c r="AC27" s="69"/>
      <c r="AD27" s="69">
        <f t="shared" si="32"/>
        <v>3.6811698190757192E-2</v>
      </c>
      <c r="AE27" s="69">
        <f>'RD T1'!E113</f>
        <v>9.1712526373888451E-2</v>
      </c>
      <c r="AF27" s="69">
        <f t="shared" si="33"/>
        <v>0.12852422456464563</v>
      </c>
      <c r="AH27" t="str">
        <f t="shared" si="34"/>
        <v>63 Community and civil enforcement occupations</v>
      </c>
      <c r="AI27" s="69">
        <v>3.336847973790253E-2</v>
      </c>
      <c r="AJ27" s="69">
        <v>2.8946109053701975E-2</v>
      </c>
      <c r="AK27" s="69">
        <v>3.897690747605044E-2</v>
      </c>
      <c r="AL27" s="69">
        <v>3.6223355249715337E-2</v>
      </c>
      <c r="AM27" s="69">
        <v>4.2190839718874794E-2</v>
      </c>
      <c r="AN27" s="69"/>
      <c r="AO27" s="69">
        <f t="shared" si="35"/>
        <v>3.2139322428243536E-3</v>
      </c>
      <c r="AP27" s="69">
        <f>'RD T1'!E142</f>
        <v>2.3342496903828294E-2</v>
      </c>
      <c r="AQ27" s="69">
        <f t="shared" si="36"/>
        <v>2.6556429146652648E-2</v>
      </c>
      <c r="AS27" t="str">
        <f t="shared" si="37"/>
        <v>63 Community and civil enforcement occupations</v>
      </c>
      <c r="AT27" s="69">
        <v>3.3604142719214795E-2</v>
      </c>
      <c r="AU27" s="69">
        <v>2.6684353494572575E-2</v>
      </c>
      <c r="AV27" s="69">
        <v>3.5738863601620659E-2</v>
      </c>
      <c r="AW27" s="69">
        <v>2.9325757151263038E-2</v>
      </c>
      <c r="AX27" s="69">
        <v>2.9619769180763762E-2</v>
      </c>
      <c r="AY27" s="69"/>
      <c r="AZ27" s="69">
        <f t="shared" si="38"/>
        <v>-6.1190944208568965E-3</v>
      </c>
      <c r="BA27" s="69">
        <f>'RD T1'!E171</f>
        <v>1.8206891579149839E-2</v>
      </c>
      <c r="BB27" s="69">
        <f t="shared" si="39"/>
        <v>1.2087797158292942E-2</v>
      </c>
      <c r="BD27" t="str">
        <f t="shared" si="40"/>
        <v>63 Community and civil enforcement occupations</v>
      </c>
      <c r="BE27" s="69">
        <v>0.15382638349751876</v>
      </c>
      <c r="BF27" s="69">
        <v>0.10104790521447037</v>
      </c>
      <c r="BG27" s="69">
        <v>0.14627439036572559</v>
      </c>
      <c r="BH27" s="69">
        <v>9.1668803305460581E-2</v>
      </c>
      <c r="BI27" s="69">
        <v>9.1678066175380851E-2</v>
      </c>
      <c r="BJ27" s="69"/>
      <c r="BK27" s="69">
        <f t="shared" si="41"/>
        <v>-5.4596324190344742E-2</v>
      </c>
      <c r="BL27" s="69">
        <f>'RD T1'!E200</f>
        <v>3.3308002436668205E-2</v>
      </c>
      <c r="BM27" s="69">
        <f t="shared" si="42"/>
        <v>-2.1288321753676537E-2</v>
      </c>
      <c r="BO27" t="str">
        <f t="shared" si="43"/>
        <v>63 Community and civil enforcement occupations</v>
      </c>
      <c r="BP27" s="69">
        <v>0.20203585067840987</v>
      </c>
      <c r="BQ27" s="69">
        <v>0.14864008728935527</v>
      </c>
      <c r="BR27" s="69">
        <v>0.20588845044248055</v>
      </c>
      <c r="BS27" s="69">
        <v>0.13459499651983051</v>
      </c>
      <c r="BT27" s="69">
        <v>0.11125184385404804</v>
      </c>
      <c r="BU27" s="69"/>
      <c r="BV27" s="69">
        <f t="shared" si="44"/>
        <v>-9.4636606588432509E-2</v>
      </c>
      <c r="BW27" s="69">
        <f>'RD T1'!E229</f>
        <v>5.8721813343887382E-2</v>
      </c>
      <c r="BX27" s="69">
        <f t="shared" si="45"/>
        <v>-3.5914793244545128E-2</v>
      </c>
      <c r="BZ27" t="str">
        <f t="shared" si="46"/>
        <v>63 Community and civil enforcement occupations</v>
      </c>
      <c r="CA27" s="69">
        <v>0.15309486761111246</v>
      </c>
      <c r="CB27" s="69">
        <v>0.1516664605793186</v>
      </c>
      <c r="CC27" s="69">
        <v>0.18426616614782934</v>
      </c>
      <c r="CD27" s="69">
        <v>0.14983592195442152</v>
      </c>
      <c r="CE27" s="69">
        <v>0.14919770031506313</v>
      </c>
      <c r="CF27" s="69"/>
      <c r="CG27" s="69">
        <f t="shared" si="47"/>
        <v>-3.506846583276621E-2</v>
      </c>
      <c r="CH27" s="69">
        <f>'RD T1'!E258</f>
        <v>5.4326760006979967E-2</v>
      </c>
      <c r="CI27" s="69">
        <f t="shared" si="48"/>
        <v>1.9258294174213757E-2</v>
      </c>
      <c r="CK27" t="str">
        <f t="shared" si="49"/>
        <v>63 Community and civil enforcement occupations</v>
      </c>
      <c r="CL27" s="69">
        <v>3.3580985409061626E-2</v>
      </c>
      <c r="CM27" s="69">
        <v>2.3343384055519348E-2</v>
      </c>
      <c r="CN27" s="69">
        <v>5.0954398766862849E-2</v>
      </c>
      <c r="CO27" s="69">
        <v>2.1714343755465958E-2</v>
      </c>
      <c r="CP27" s="69">
        <v>1.7959836062798575E-2</v>
      </c>
      <c r="CQ27" s="69"/>
      <c r="CR27" s="69">
        <f t="shared" si="50"/>
        <v>-3.299456270406427E-2</v>
      </c>
      <c r="CS27" s="69">
        <f>'RD T1'!E287</f>
        <v>6.4894389960910423E-3</v>
      </c>
      <c r="CT27" s="69">
        <f t="shared" si="51"/>
        <v>-2.6505123707973227E-2</v>
      </c>
    </row>
    <row r="28" spans="1:98" x14ac:dyDescent="0.2">
      <c r="A28" s="10" t="str">
        <f>name!D24</f>
        <v>71 Sales occupations</v>
      </c>
      <c r="B28" s="69">
        <v>0.12941007623719661</v>
      </c>
      <c r="C28" s="69">
        <v>0.14756411746379408</v>
      </c>
      <c r="D28" s="69">
        <v>0.12668517011461181</v>
      </c>
      <c r="E28" s="69">
        <v>0.17016876992477703</v>
      </c>
      <c r="F28" s="69">
        <v>0.2500138462442143</v>
      </c>
      <c r="G28" s="11"/>
      <c r="H28" s="69">
        <f t="shared" si="26"/>
        <v>0.12332867612960249</v>
      </c>
      <c r="I28" s="69">
        <f>'RD T1'!E56</f>
        <v>8.4064141471883999E-2</v>
      </c>
      <c r="J28" s="69">
        <f t="shared" si="27"/>
        <v>0.20739281760148648</v>
      </c>
      <c r="L28" t="str">
        <f t="shared" si="28"/>
        <v>71 Sales occupations</v>
      </c>
      <c r="M28" s="69">
        <v>1.8636213143337537</v>
      </c>
      <c r="N28" s="69">
        <v>2.0782244731740613</v>
      </c>
      <c r="O28" s="69">
        <v>2.0628412855603266</v>
      </c>
      <c r="P28" s="69">
        <v>2.7952859884904191</v>
      </c>
      <c r="Q28" s="69">
        <v>4.7828854526021694</v>
      </c>
      <c r="R28" s="11"/>
      <c r="S28" s="69">
        <f t="shared" si="29"/>
        <v>2.7200441670418427</v>
      </c>
      <c r="T28" s="69">
        <f>'RD T1'!E85</f>
        <v>1.5951394670044658</v>
      </c>
      <c r="U28" s="69">
        <f t="shared" si="30"/>
        <v>4.3151836340463081</v>
      </c>
      <c r="W28" t="str">
        <f t="shared" si="31"/>
        <v>71 Sales occupations</v>
      </c>
      <c r="X28" s="69">
        <v>7.4754490390113952</v>
      </c>
      <c r="Y28" s="69">
        <v>6.987247414062729</v>
      </c>
      <c r="Z28" s="69">
        <v>7.6038643674540047</v>
      </c>
      <c r="AA28" s="69">
        <v>8.6332155771058652</v>
      </c>
      <c r="AB28" s="69">
        <v>10.859312573023695</v>
      </c>
      <c r="AC28" s="69"/>
      <c r="AD28" s="69">
        <f t="shared" si="32"/>
        <v>3.2554482055696905</v>
      </c>
      <c r="AE28" s="69">
        <f>'RD T1'!E114</f>
        <v>5.3685824639987842</v>
      </c>
      <c r="AF28" s="69">
        <f t="shared" si="33"/>
        <v>8.6240306695684747</v>
      </c>
      <c r="AH28" t="str">
        <f t="shared" si="34"/>
        <v>71 Sales occupations</v>
      </c>
      <c r="AI28" s="69">
        <v>2.6659424751142518</v>
      </c>
      <c r="AJ28" s="69">
        <v>2.4573780363914328</v>
      </c>
      <c r="AK28" s="69">
        <v>2.7798057103113516</v>
      </c>
      <c r="AL28" s="69">
        <v>3.0194462630506971</v>
      </c>
      <c r="AM28" s="69">
        <v>3.8030909352013218</v>
      </c>
      <c r="AN28" s="69"/>
      <c r="AO28" s="69">
        <f t="shared" si="35"/>
        <v>1.0232852248899702</v>
      </c>
      <c r="AP28" s="69">
        <f>'RD T1'!E143</f>
        <v>1.9187059036671505</v>
      </c>
      <c r="AQ28" s="69">
        <f t="shared" si="36"/>
        <v>2.9419911285571207</v>
      </c>
      <c r="AS28" t="str">
        <f t="shared" si="37"/>
        <v>71 Sales occupations</v>
      </c>
      <c r="AT28" s="69">
        <v>2.2259613598196362</v>
      </c>
      <c r="AU28" s="69">
        <v>1.9314469674125374</v>
      </c>
      <c r="AV28" s="69">
        <v>2.0711052643228864</v>
      </c>
      <c r="AW28" s="69">
        <v>2.1766252613650727</v>
      </c>
      <c r="AX28" s="69">
        <v>2.54679398813215</v>
      </c>
      <c r="AY28" s="69"/>
      <c r="AZ28" s="69">
        <f t="shared" si="38"/>
        <v>0.47568872380926353</v>
      </c>
      <c r="BA28" s="69">
        <f>'RD T1'!E172</f>
        <v>1.1766877271572118</v>
      </c>
      <c r="BB28" s="69">
        <f t="shared" si="39"/>
        <v>1.6523764509664753</v>
      </c>
      <c r="BD28" t="str">
        <f t="shared" si="40"/>
        <v>71 Sales occupations</v>
      </c>
      <c r="BE28" s="69">
        <v>17.976678883213889</v>
      </c>
      <c r="BF28" s="69">
        <v>17.505411676162222</v>
      </c>
      <c r="BG28" s="69">
        <v>17.41991844990384</v>
      </c>
      <c r="BH28" s="69">
        <v>17.236117237394172</v>
      </c>
      <c r="BI28" s="69">
        <v>18.642058583605259</v>
      </c>
      <c r="BJ28" s="69"/>
      <c r="BK28" s="69">
        <f t="shared" si="41"/>
        <v>1.2221401337014193</v>
      </c>
      <c r="BL28" s="69">
        <f>'RD T1'!E201</f>
        <v>7.7123509394729508</v>
      </c>
      <c r="BM28" s="69">
        <f t="shared" si="42"/>
        <v>8.934491073174371</v>
      </c>
      <c r="BO28" t="str">
        <f t="shared" si="43"/>
        <v>71 Sales occupations</v>
      </c>
      <c r="BP28" s="69">
        <v>19.476239362046712</v>
      </c>
      <c r="BQ28" s="69">
        <v>16.744039459479318</v>
      </c>
      <c r="BR28" s="69">
        <v>15.762906770372874</v>
      </c>
      <c r="BS28" s="69">
        <v>13.460539773924896</v>
      </c>
      <c r="BT28" s="69">
        <v>10.330992636931438</v>
      </c>
      <c r="BU28" s="69"/>
      <c r="BV28" s="69">
        <f t="shared" si="44"/>
        <v>-5.4319141334414365</v>
      </c>
      <c r="BW28" s="69">
        <f>'RD T1'!E230</f>
        <v>6.0635737285137568</v>
      </c>
      <c r="BX28" s="69">
        <f t="shared" si="45"/>
        <v>0.63165959507232028</v>
      </c>
      <c r="BZ28" t="str">
        <f t="shared" si="46"/>
        <v>71 Sales occupations</v>
      </c>
      <c r="CA28" s="69">
        <v>10.823816712170254</v>
      </c>
      <c r="CB28" s="69">
        <v>11.879805118372243</v>
      </c>
      <c r="CC28" s="69">
        <v>11.528524781571283</v>
      </c>
      <c r="CD28" s="69">
        <v>9.4679731812629431</v>
      </c>
      <c r="CE28" s="69">
        <v>3.3471575673174256</v>
      </c>
      <c r="CF28" s="69"/>
      <c r="CG28" s="69">
        <f t="shared" si="47"/>
        <v>-8.1813672142538572</v>
      </c>
      <c r="CH28" s="69">
        <f>'RD T1'!E259</f>
        <v>2.5810993502551436</v>
      </c>
      <c r="CI28" s="69">
        <f t="shared" si="48"/>
        <v>-5.6002678639987131</v>
      </c>
      <c r="CK28" t="str">
        <f t="shared" si="49"/>
        <v>71 Sales occupations</v>
      </c>
      <c r="CL28" s="69">
        <v>3.6366364058334635</v>
      </c>
      <c r="CM28" s="69">
        <v>2.7945062882967853</v>
      </c>
      <c r="CN28" s="69">
        <v>3.3168890089578253</v>
      </c>
      <c r="CO28" s="69">
        <v>1.9615277824262671</v>
      </c>
      <c r="CP28" s="69">
        <v>1.3301324961812822</v>
      </c>
      <c r="CQ28" s="69"/>
      <c r="CR28" s="69">
        <f t="shared" si="50"/>
        <v>-1.9867565127765432</v>
      </c>
      <c r="CS28" s="69">
        <f>'RD T1'!E288</f>
        <v>0.56530843071714487</v>
      </c>
      <c r="CT28" s="69">
        <f t="shared" si="51"/>
        <v>-1.4214480820593982</v>
      </c>
    </row>
    <row r="29" spans="1:98" x14ac:dyDescent="0.2">
      <c r="A29" s="10" t="str">
        <f>name!D25</f>
        <v>72 Customer service occupations</v>
      </c>
      <c r="B29" s="69">
        <v>3.7017360996116702E-2</v>
      </c>
      <c r="C29" s="69">
        <v>4.3665064588671365E-2</v>
      </c>
      <c r="D29" s="69">
        <v>4.7252679647595906E-2</v>
      </c>
      <c r="E29" s="69">
        <v>8.6802448417598516E-2</v>
      </c>
      <c r="F29" s="69">
        <v>0.15023313792589341</v>
      </c>
      <c r="G29" s="11"/>
      <c r="H29" s="69">
        <f>F29-D29</f>
        <v>0.10298045827829749</v>
      </c>
      <c r="I29" s="69">
        <f>'RD T1'!E57</f>
        <v>4.6497820985395323E-2</v>
      </c>
      <c r="J29" s="69">
        <f t="shared" si="27"/>
        <v>0.14947827926369281</v>
      </c>
      <c r="L29" t="str">
        <f t="shared" si="28"/>
        <v>72 Customer service occupations</v>
      </c>
      <c r="M29" s="69">
        <v>0.39995217519945853</v>
      </c>
      <c r="N29" s="69">
        <v>0.50312262012003039</v>
      </c>
      <c r="O29" s="69">
        <v>0.5395169744925693</v>
      </c>
      <c r="P29" s="69">
        <v>0.93597354435907298</v>
      </c>
      <c r="Q29" s="69">
        <v>1.5835724395700137</v>
      </c>
      <c r="R29" s="11"/>
      <c r="S29" s="69">
        <f t="shared" si="29"/>
        <v>1.0440554650774443</v>
      </c>
      <c r="T29" s="69">
        <f>'RD T1'!E86</f>
        <v>0.52620650843589245</v>
      </c>
      <c r="U29" s="69">
        <f t="shared" si="30"/>
        <v>1.5702619735133367</v>
      </c>
      <c r="W29" t="str">
        <f t="shared" si="31"/>
        <v>72 Customer service occupations</v>
      </c>
      <c r="X29" s="69">
        <v>1.9699934220993041</v>
      </c>
      <c r="Y29" s="69">
        <v>2.096849651409463</v>
      </c>
      <c r="Z29" s="69">
        <v>2.3954504817723294</v>
      </c>
      <c r="AA29" s="69">
        <v>3.5042089817297279</v>
      </c>
      <c r="AB29" s="69">
        <v>4.7757731205089362</v>
      </c>
      <c r="AC29" s="69"/>
      <c r="AD29" s="69">
        <f t="shared" si="32"/>
        <v>2.3803226387366068</v>
      </c>
      <c r="AE29" s="69">
        <f>'RD T1'!E115</f>
        <v>2.0394595218868088</v>
      </c>
      <c r="AF29" s="69">
        <f t="shared" si="33"/>
        <v>4.4197821606234156</v>
      </c>
      <c r="AH29" t="str">
        <f t="shared" si="34"/>
        <v>72 Customer service occupations</v>
      </c>
      <c r="AI29" s="69">
        <v>0.61200666995509756</v>
      </c>
      <c r="AJ29" s="69">
        <v>0.64926668168504564</v>
      </c>
      <c r="AK29" s="69">
        <v>0.74960963088276666</v>
      </c>
      <c r="AL29" s="69">
        <v>1.1019385528607941</v>
      </c>
      <c r="AM29" s="69">
        <v>1.4280389007683996</v>
      </c>
      <c r="AN29" s="69"/>
      <c r="AO29" s="69">
        <f t="shared" si="35"/>
        <v>0.6784292698856329</v>
      </c>
      <c r="AP29" s="69">
        <f>'RD T1'!E144</f>
        <v>0.66638598325281873</v>
      </c>
      <c r="AQ29" s="69">
        <f t="shared" si="36"/>
        <v>1.3448152531384516</v>
      </c>
      <c r="AS29" t="str">
        <f t="shared" si="37"/>
        <v>72 Customer service occupations</v>
      </c>
      <c r="AT29" s="69">
        <v>0.74830620106031387</v>
      </c>
      <c r="AU29" s="69">
        <v>0.7309310212794371</v>
      </c>
      <c r="AV29" s="69">
        <v>0.7988434378368956</v>
      </c>
      <c r="AW29" s="69">
        <v>1.1157276038794732</v>
      </c>
      <c r="AX29" s="69">
        <v>1.3300778367476316</v>
      </c>
      <c r="AY29" s="69"/>
      <c r="AZ29" s="69">
        <f t="shared" si="38"/>
        <v>0.53123439891073598</v>
      </c>
      <c r="BA29" s="69">
        <f>'RD T1'!E173</f>
        <v>0.5933698811767727</v>
      </c>
      <c r="BB29" s="69">
        <f t="shared" si="39"/>
        <v>1.1246042800875087</v>
      </c>
      <c r="BD29" t="str">
        <f t="shared" si="40"/>
        <v>72 Customer service occupations</v>
      </c>
      <c r="BE29" s="69">
        <v>3.137628176801079</v>
      </c>
      <c r="BF29" s="69">
        <v>3.5010018157124465</v>
      </c>
      <c r="BG29" s="69">
        <v>3.7499929862032788</v>
      </c>
      <c r="BH29" s="69">
        <v>4.7413621198017379</v>
      </c>
      <c r="BI29" s="69">
        <v>5.5932036210329477</v>
      </c>
      <c r="BJ29" s="69"/>
      <c r="BK29" s="69">
        <f t="shared" si="41"/>
        <v>1.8432106348296688</v>
      </c>
      <c r="BL29" s="69">
        <f>'RD T1'!E202</f>
        <v>2.096397216078131</v>
      </c>
      <c r="BM29" s="69">
        <f t="shared" si="42"/>
        <v>3.9396078509077999</v>
      </c>
      <c r="BO29" t="str">
        <f t="shared" si="43"/>
        <v>72 Customer service occupations</v>
      </c>
      <c r="BP29" s="69">
        <v>3.1701326805124261</v>
      </c>
      <c r="BQ29" s="69">
        <v>3.4566749583753169</v>
      </c>
      <c r="BR29" s="69">
        <v>3.3142872528668303</v>
      </c>
      <c r="BS29" s="69">
        <v>3.8971251786965366</v>
      </c>
      <c r="BT29" s="69">
        <v>3.4973959834095116</v>
      </c>
      <c r="BU29" s="69"/>
      <c r="BV29" s="69">
        <f t="shared" si="44"/>
        <v>0.18310873054268129</v>
      </c>
      <c r="BW29" s="69">
        <f>'RD T1'!E231</f>
        <v>1.7314843264995572</v>
      </c>
      <c r="BX29" s="69">
        <f t="shared" si="45"/>
        <v>1.9145930570422385</v>
      </c>
      <c r="BZ29" t="str">
        <f t="shared" si="46"/>
        <v>72 Customer service occupations</v>
      </c>
      <c r="CA29" s="69">
        <v>1.460849910575686</v>
      </c>
      <c r="CB29" s="69">
        <v>1.6958248148321189</v>
      </c>
      <c r="CC29" s="69">
        <v>1.7302818624479299</v>
      </c>
      <c r="CD29" s="69">
        <v>1.7825262765126189</v>
      </c>
      <c r="CE29" s="69">
        <v>1.4693188170566263</v>
      </c>
      <c r="CF29" s="69"/>
      <c r="CG29" s="69">
        <f t="shared" si="47"/>
        <v>-0.26096304539130366</v>
      </c>
      <c r="CH29" s="69">
        <f>'RD T1'!E260</f>
        <v>0.50578284465695622</v>
      </c>
      <c r="CI29" s="69">
        <f t="shared" si="48"/>
        <v>0.24481979926565256</v>
      </c>
      <c r="CK29" t="str">
        <f t="shared" si="49"/>
        <v>72 Customer service occupations</v>
      </c>
      <c r="CL29" s="69">
        <v>0.34667816529255296</v>
      </c>
      <c r="CM29" s="69">
        <v>0.38471883285137032</v>
      </c>
      <c r="CN29" s="69">
        <v>0.46664375051009616</v>
      </c>
      <c r="CO29" s="69">
        <v>0.64002788220721996</v>
      </c>
      <c r="CP29" s="69">
        <v>0.69393156037063386</v>
      </c>
      <c r="CQ29" s="69"/>
      <c r="CR29" s="69">
        <f t="shared" si="50"/>
        <v>0.2272878098605377</v>
      </c>
      <c r="CS29" s="69">
        <f>'RD T1'!E289</f>
        <v>0.21957323123561603</v>
      </c>
      <c r="CT29" s="69">
        <f t="shared" si="51"/>
        <v>0.44686104109615377</v>
      </c>
    </row>
    <row r="30" spans="1:98" x14ac:dyDescent="0.2">
      <c r="A30" s="10" t="str">
        <f>name!D26</f>
        <v>81 Process, plant and machine operatives</v>
      </c>
      <c r="B30" s="69">
        <v>3.696067941036716E-2</v>
      </c>
      <c r="C30" s="69">
        <v>4.8302472744292398E-2</v>
      </c>
      <c r="D30" s="69">
        <v>3.6750215395129057E-2</v>
      </c>
      <c r="E30" s="69">
        <v>7.1568298527014296E-2</v>
      </c>
      <c r="F30" s="69">
        <v>0.16553465097833486</v>
      </c>
      <c r="G30" s="11"/>
      <c r="H30" s="69">
        <f t="shared" si="26"/>
        <v>0.12878443558320579</v>
      </c>
      <c r="I30" s="69">
        <f>'RD T1'!E58</f>
        <v>5.0091170690206847E-2</v>
      </c>
      <c r="J30" s="69">
        <f t="shared" si="27"/>
        <v>0.17887560627341265</v>
      </c>
      <c r="L30" t="str">
        <f t="shared" si="28"/>
        <v>81 Process, plant and machine operatives</v>
      </c>
      <c r="M30" s="69">
        <v>0.29657150319834102</v>
      </c>
      <c r="N30" s="69">
        <v>0.36349934844011778</v>
      </c>
      <c r="O30" s="69">
        <v>0.31801204556301405</v>
      </c>
      <c r="P30" s="69">
        <v>0.60452885491023767</v>
      </c>
      <c r="Q30" s="69">
        <v>1.1495637306575681</v>
      </c>
      <c r="R30" s="11"/>
      <c r="S30" s="69">
        <f t="shared" si="29"/>
        <v>0.83155168509455413</v>
      </c>
      <c r="T30" s="69">
        <f>'RD T1'!E87</f>
        <v>0.34936366609827008</v>
      </c>
      <c r="U30" s="69">
        <f t="shared" si="30"/>
        <v>1.1809153511928243</v>
      </c>
      <c r="W30" t="str">
        <f t="shared" si="31"/>
        <v>81 Process, plant and machine operatives</v>
      </c>
      <c r="X30" s="69">
        <v>0.89815549809232764</v>
      </c>
      <c r="Y30" s="69">
        <v>0.80265155550237177</v>
      </c>
      <c r="Z30" s="69">
        <v>0.74077069903016879</v>
      </c>
      <c r="AA30" s="69">
        <v>1.283412808845007</v>
      </c>
      <c r="AB30" s="69">
        <v>2.1934219510952233</v>
      </c>
      <c r="AC30" s="69"/>
      <c r="AD30" s="69">
        <f t="shared" si="32"/>
        <v>1.4526512520650545</v>
      </c>
      <c r="AE30" s="69">
        <f>'RD T1'!E116</f>
        <v>0.79624970615317991</v>
      </c>
      <c r="AF30" s="69">
        <f t="shared" si="33"/>
        <v>2.2489009582182344</v>
      </c>
      <c r="AH30" t="str">
        <f t="shared" si="34"/>
        <v>81 Process, plant and machine operatives</v>
      </c>
      <c r="AI30" s="69">
        <v>0.37272061628450032</v>
      </c>
      <c r="AJ30" s="69">
        <v>0.35401436230953448</v>
      </c>
      <c r="AK30" s="69">
        <v>0.326664850739109</v>
      </c>
      <c r="AL30" s="69">
        <v>0.56153387332723781</v>
      </c>
      <c r="AM30" s="69">
        <v>0.95710893908176387</v>
      </c>
      <c r="AN30" s="69"/>
      <c r="AO30" s="69">
        <f t="shared" si="35"/>
        <v>0.63044408834265486</v>
      </c>
      <c r="AP30" s="69">
        <f>'RD T1'!E145</f>
        <v>0.32281863381916015</v>
      </c>
      <c r="AQ30" s="69">
        <f t="shared" si="36"/>
        <v>0.95326272216181507</v>
      </c>
      <c r="AS30" t="str">
        <f t="shared" si="37"/>
        <v>81 Process, plant and machine operatives</v>
      </c>
      <c r="AT30" s="69">
        <v>0.88978373838922242</v>
      </c>
      <c r="AU30" s="69">
        <v>0.80356865530021238</v>
      </c>
      <c r="AV30" s="69">
        <v>0.72760745392762072</v>
      </c>
      <c r="AW30" s="69">
        <v>1.1422475509678751</v>
      </c>
      <c r="AX30" s="69">
        <v>1.6080520168298622</v>
      </c>
      <c r="AY30" s="69"/>
      <c r="AZ30" s="69">
        <f t="shared" si="38"/>
        <v>0.88044456290224149</v>
      </c>
      <c r="BA30" s="69">
        <f>'RD T1'!E174</f>
        <v>0.60666981019505772</v>
      </c>
      <c r="BB30" s="69">
        <f t="shared" si="39"/>
        <v>1.4871143730972993</v>
      </c>
      <c r="BD30" t="str">
        <f t="shared" si="40"/>
        <v>81 Process, plant and machine operatives</v>
      </c>
      <c r="BE30" s="69">
        <v>6.2762944821163673</v>
      </c>
      <c r="BF30" s="69">
        <v>6.0210154068803767</v>
      </c>
      <c r="BG30" s="69">
        <v>5.1781551134516102</v>
      </c>
      <c r="BH30" s="69">
        <v>7.0224077815450956</v>
      </c>
      <c r="BI30" s="69">
        <v>8.3844281750044605</v>
      </c>
      <c r="BJ30" s="69"/>
      <c r="BK30" s="69">
        <f t="shared" si="41"/>
        <v>3.2062730615528503</v>
      </c>
      <c r="BL30" s="69">
        <f>'RD T1'!E203</f>
        <v>2.5629427854820643</v>
      </c>
      <c r="BM30" s="69">
        <f t="shared" si="42"/>
        <v>5.7692158470349142</v>
      </c>
      <c r="BO30" t="str">
        <f t="shared" si="43"/>
        <v>81 Process, plant and machine operatives</v>
      </c>
      <c r="BP30" s="69">
        <v>7.4990714333315056</v>
      </c>
      <c r="BQ30" s="69">
        <v>6.4797700787413728</v>
      </c>
      <c r="BR30" s="69">
        <v>5.9468406978947268</v>
      </c>
      <c r="BS30" s="69">
        <v>7.0818536074939669</v>
      </c>
      <c r="BT30" s="69">
        <v>6.5917938841141979</v>
      </c>
      <c r="BU30" s="69"/>
      <c r="BV30" s="69">
        <f t="shared" si="44"/>
        <v>0.64495318621947106</v>
      </c>
      <c r="BW30" s="69">
        <f>'RD T1'!E232</f>
        <v>2.7700334600180789</v>
      </c>
      <c r="BX30" s="69">
        <f t="shared" si="45"/>
        <v>3.41498664623755</v>
      </c>
      <c r="BZ30" t="str">
        <f t="shared" si="46"/>
        <v>81 Process, plant and machine operatives</v>
      </c>
      <c r="CA30" s="69">
        <v>5.5830581999532916</v>
      </c>
      <c r="CB30" s="69">
        <v>5.9215047925243365</v>
      </c>
      <c r="CC30" s="69">
        <v>4.754303390359615</v>
      </c>
      <c r="CD30" s="69">
        <v>5.0449574567809714</v>
      </c>
      <c r="CE30" s="69">
        <v>1.9770557925198757</v>
      </c>
      <c r="CF30" s="69"/>
      <c r="CG30" s="69">
        <f t="shared" si="47"/>
        <v>-2.7772475978397395</v>
      </c>
      <c r="CH30" s="69">
        <f>'RD T1'!E261</f>
        <v>1.2686306672171161</v>
      </c>
      <c r="CI30" s="69">
        <f t="shared" si="48"/>
        <v>-1.5086169306226234</v>
      </c>
      <c r="CK30" t="str">
        <f t="shared" si="49"/>
        <v>81 Process, plant and machine operatives</v>
      </c>
      <c r="CL30" s="69">
        <v>1.8217388567289394</v>
      </c>
      <c r="CM30" s="69">
        <v>1.4835360383200034</v>
      </c>
      <c r="CN30" s="69">
        <v>1.7204741910500805</v>
      </c>
      <c r="CO30" s="69">
        <v>0.90286711313305812</v>
      </c>
      <c r="CP30" s="69">
        <v>0.55156912662764979</v>
      </c>
      <c r="CQ30" s="69"/>
      <c r="CR30" s="69">
        <f t="shared" si="50"/>
        <v>-1.1689050644224306</v>
      </c>
      <c r="CS30" s="69">
        <f>'RD T1'!E290</f>
        <v>0.23846759296109488</v>
      </c>
      <c r="CT30" s="69">
        <f t="shared" si="51"/>
        <v>-0.93043747146133571</v>
      </c>
    </row>
    <row r="31" spans="1:98" x14ac:dyDescent="0.2">
      <c r="A31" s="10" t="str">
        <f>name!D27</f>
        <v>82 Transport and mobile machine drivers and operatives</v>
      </c>
      <c r="B31" s="69">
        <v>5.3374105078651868E-2</v>
      </c>
      <c r="C31" s="69">
        <v>6.752250748339364E-2</v>
      </c>
      <c r="D31" s="69">
        <v>5.826085401044355E-2</v>
      </c>
      <c r="E31" s="69">
        <v>0.10427403937316951</v>
      </c>
      <c r="F31" s="69">
        <v>0.17311184695232401</v>
      </c>
      <c r="G31" s="11"/>
      <c r="H31" s="69">
        <f t="shared" si="26"/>
        <v>0.11485099294188046</v>
      </c>
      <c r="I31" s="69">
        <f>'RD T1'!E59</f>
        <v>7.3179321282157012E-2</v>
      </c>
      <c r="J31" s="69">
        <f t="shared" si="27"/>
        <v>0.18803031422403749</v>
      </c>
      <c r="L31" t="str">
        <f t="shared" si="28"/>
        <v>82 Transport and mobile machine drivers and operatives</v>
      </c>
      <c r="M31" s="69">
        <v>0.38462254987825151</v>
      </c>
      <c r="N31" s="69">
        <v>0.5459452381159513</v>
      </c>
      <c r="O31" s="69">
        <v>0.48369213590133681</v>
      </c>
      <c r="P31" s="69">
        <v>0.75117436470328225</v>
      </c>
      <c r="Q31" s="69">
        <v>1.2205968499101651</v>
      </c>
      <c r="R31" s="11"/>
      <c r="S31" s="69">
        <f t="shared" si="29"/>
        <v>0.73690471400882829</v>
      </c>
      <c r="T31" s="69">
        <f>'RD T1'!E88</f>
        <v>0.52915151435808805</v>
      </c>
      <c r="U31" s="69">
        <f t="shared" si="30"/>
        <v>1.2660562283669163</v>
      </c>
      <c r="W31" t="str">
        <f t="shared" si="31"/>
        <v>82 Transport and mobile machine drivers and operatives</v>
      </c>
      <c r="X31" s="69">
        <v>1.1749249832017834</v>
      </c>
      <c r="Y31" s="69">
        <v>1.3222025218129496</v>
      </c>
      <c r="Z31" s="69">
        <v>1.2598790904002162</v>
      </c>
      <c r="AA31" s="69">
        <v>1.650049055397812</v>
      </c>
      <c r="AB31" s="69">
        <v>2.2864542034830704</v>
      </c>
      <c r="AC31" s="69"/>
      <c r="AD31" s="69">
        <f t="shared" si="32"/>
        <v>1.0265751130828542</v>
      </c>
      <c r="AE31" s="69">
        <f>'RD T1'!E117</f>
        <v>1.2289188662603008</v>
      </c>
      <c r="AF31" s="69">
        <f t="shared" si="33"/>
        <v>2.255493979343155</v>
      </c>
      <c r="AH31" t="str">
        <f t="shared" si="34"/>
        <v>82 Transport and mobile machine drivers and operatives</v>
      </c>
      <c r="AI31" s="69">
        <v>0.52175115625058865</v>
      </c>
      <c r="AJ31" s="69">
        <v>0.6154057077162759</v>
      </c>
      <c r="AK31" s="69">
        <v>0.59638991561597487</v>
      </c>
      <c r="AL31" s="69">
        <v>0.80815471604577394</v>
      </c>
      <c r="AM31" s="69">
        <v>1.0679795431348909</v>
      </c>
      <c r="AN31" s="69"/>
      <c r="AO31" s="69">
        <f t="shared" si="35"/>
        <v>0.47158962751891598</v>
      </c>
      <c r="AP31" s="69">
        <f>'RD T1'!E146</f>
        <v>0.59379559696793571</v>
      </c>
      <c r="AQ31" s="69">
        <f t="shared" si="36"/>
        <v>1.0653852244868518</v>
      </c>
      <c r="AS31" t="str">
        <f t="shared" si="37"/>
        <v>82 Transport and mobile machine drivers and operatives</v>
      </c>
      <c r="AT31" s="69">
        <v>0.93737534244612664</v>
      </c>
      <c r="AU31" s="69">
        <v>0.97042888640987701</v>
      </c>
      <c r="AV31" s="69">
        <v>0.86452001001926693</v>
      </c>
      <c r="AW31" s="69">
        <v>1.1770372204717567</v>
      </c>
      <c r="AX31" s="69">
        <v>1.4411959878940401</v>
      </c>
      <c r="AY31" s="69"/>
      <c r="AZ31" s="69">
        <f t="shared" si="38"/>
        <v>0.5766759778747732</v>
      </c>
      <c r="BA31" s="69">
        <f>'RD T1'!E175</f>
        <v>0.84111724341260097</v>
      </c>
      <c r="BB31" s="69">
        <f t="shared" si="39"/>
        <v>1.4177932212873743</v>
      </c>
      <c r="BD31" t="str">
        <f t="shared" si="40"/>
        <v>82 Transport and mobile machine drivers and operatives</v>
      </c>
      <c r="BE31" s="69">
        <v>6.1982272261408973</v>
      </c>
      <c r="BF31" s="69">
        <v>6.2332463028028098</v>
      </c>
      <c r="BG31" s="69">
        <v>5.3623173340075905</v>
      </c>
      <c r="BH31" s="69">
        <v>6.3315622177693625</v>
      </c>
      <c r="BI31" s="69">
        <v>7.2583198476971011</v>
      </c>
      <c r="BJ31" s="69"/>
      <c r="BK31" s="69">
        <f t="shared" si="41"/>
        <v>1.8960025136895107</v>
      </c>
      <c r="BL31" s="69">
        <f>'RD T1'!E204</f>
        <v>3.2552931176133848</v>
      </c>
      <c r="BM31" s="69">
        <f t="shared" si="42"/>
        <v>5.1512956313028955</v>
      </c>
      <c r="BO31" t="str">
        <f t="shared" si="43"/>
        <v>82 Transport and mobile machine drivers and operatives</v>
      </c>
      <c r="BP31" s="69">
        <v>8.4006215923961935</v>
      </c>
      <c r="BQ31" s="69">
        <v>7.9514263993743324</v>
      </c>
      <c r="BR31" s="69">
        <v>7.4879243421403556</v>
      </c>
      <c r="BS31" s="69">
        <v>7.7875930887726792</v>
      </c>
      <c r="BT31" s="69">
        <v>7.50527396148963</v>
      </c>
      <c r="BU31" s="69"/>
      <c r="BV31" s="69">
        <f t="shared" si="44"/>
        <v>1.734961934927437E-2</v>
      </c>
      <c r="BW31" s="69">
        <f>'RD T1'!E233</f>
        <v>4.4311251667913991</v>
      </c>
      <c r="BX31" s="69">
        <f t="shared" si="45"/>
        <v>4.4484747861406735</v>
      </c>
      <c r="BZ31" t="str">
        <f t="shared" si="46"/>
        <v>82 Transport and mobile machine drivers and operatives</v>
      </c>
      <c r="CA31" s="69">
        <v>6.9413531324139628</v>
      </c>
      <c r="CB31" s="69">
        <v>8.0264672710434546</v>
      </c>
      <c r="CC31" s="69">
        <v>6.1369726748932854</v>
      </c>
      <c r="CD31" s="69">
        <v>5.9106460097740134</v>
      </c>
      <c r="CE31" s="69">
        <v>4.9379992656637643</v>
      </c>
      <c r="CF31" s="69"/>
      <c r="CG31" s="69">
        <f t="shared" si="47"/>
        <v>-1.198973409229521</v>
      </c>
      <c r="CH31" s="69">
        <f>'RD T1'!E262</f>
        <v>2.3774475736468106</v>
      </c>
      <c r="CI31" s="69">
        <f t="shared" si="48"/>
        <v>1.1784741644172896</v>
      </c>
      <c r="CK31" t="str">
        <f t="shared" si="49"/>
        <v>82 Transport and mobile machine drivers and operatives</v>
      </c>
      <c r="CL31" s="69">
        <v>1.8062396611190026</v>
      </c>
      <c r="CM31" s="69">
        <v>2.0513356288054445</v>
      </c>
      <c r="CN31" s="69">
        <v>2.7706765333422321</v>
      </c>
      <c r="CO31" s="69">
        <v>2.1133771752899113</v>
      </c>
      <c r="CP31" s="69">
        <v>1.3628064223391145</v>
      </c>
      <c r="CQ31" s="69"/>
      <c r="CR31" s="69">
        <f t="shared" si="50"/>
        <v>-1.4078701110031175</v>
      </c>
      <c r="CS31" s="69">
        <f>'RD T1'!E291</f>
        <v>0.8216711909351162</v>
      </c>
      <c r="CT31" s="69">
        <f t="shared" si="51"/>
        <v>-0.58619892006800134</v>
      </c>
    </row>
    <row r="32" spans="1:98" x14ac:dyDescent="0.2">
      <c r="A32" s="10" t="str">
        <f>name!D28</f>
        <v>91 Elementary trades and related occupations</v>
      </c>
      <c r="B32" s="69">
        <v>7.7036033291834002E-4</v>
      </c>
      <c r="C32" s="69">
        <v>7.1056272941542268E-4</v>
      </c>
      <c r="D32" s="69">
        <v>5.6314146486169446E-4</v>
      </c>
      <c r="E32" s="69">
        <v>7.1628914864604377E-4</v>
      </c>
      <c r="F32" s="69">
        <v>1.0784632982636544E-3</v>
      </c>
      <c r="G32" s="11"/>
      <c r="H32" s="69">
        <f t="shared" si="26"/>
        <v>5.1532183340195997E-4</v>
      </c>
      <c r="I32" s="69">
        <f>'RD T1'!E60</f>
        <v>4.3259273261820702E-4</v>
      </c>
      <c r="J32" s="69">
        <f t="shared" si="27"/>
        <v>9.4791456602016694E-4</v>
      </c>
      <c r="L32" t="str">
        <f t="shared" si="28"/>
        <v>91 Elementary trades and related occupations</v>
      </c>
      <c r="M32" s="69">
        <v>0.24684898705584074</v>
      </c>
      <c r="N32" s="69">
        <v>0.30173920453653602</v>
      </c>
      <c r="O32" s="69">
        <v>0.23272898080824991</v>
      </c>
      <c r="P32" s="69">
        <v>0.34955279722589877</v>
      </c>
      <c r="Q32" s="69">
        <v>0.55510528298542694</v>
      </c>
      <c r="R32" s="11"/>
      <c r="S32" s="69">
        <f t="shared" si="29"/>
        <v>0.32237630217717705</v>
      </c>
      <c r="T32" s="69">
        <f>'RD T1'!E89</f>
        <v>0.17122915707266809</v>
      </c>
      <c r="U32" s="69">
        <f t="shared" si="30"/>
        <v>0.49360545924984511</v>
      </c>
      <c r="W32" t="str">
        <f t="shared" si="31"/>
        <v>91 Elementary trades and related occupations</v>
      </c>
      <c r="X32" s="69">
        <v>0.81098563854803285</v>
      </c>
      <c r="Y32" s="69">
        <v>0.71107132868957124</v>
      </c>
      <c r="Z32" s="69">
        <v>0.67262077969650236</v>
      </c>
      <c r="AA32" s="69">
        <v>0.75546235378526749</v>
      </c>
      <c r="AB32" s="69">
        <v>0.84254154245830737</v>
      </c>
      <c r="AC32" s="69"/>
      <c r="AD32" s="69">
        <f t="shared" si="32"/>
        <v>0.16992076276180501</v>
      </c>
      <c r="AE32" s="69">
        <f>'RD T1'!E118</f>
        <v>0.43791783233944997</v>
      </c>
      <c r="AF32" s="69">
        <f t="shared" si="33"/>
        <v>0.60783859510125504</v>
      </c>
      <c r="AH32" t="str">
        <f t="shared" si="34"/>
        <v>91 Elementary trades and related occupations</v>
      </c>
      <c r="AI32" s="69">
        <v>0.52329700759991049</v>
      </c>
      <c r="AJ32" s="69">
        <v>0.47584800861047655</v>
      </c>
      <c r="AK32" s="69">
        <v>0.42599168521980807</v>
      </c>
      <c r="AL32" s="69">
        <v>0.46719039053718953</v>
      </c>
      <c r="AM32" s="69">
        <v>0.5580782039751353</v>
      </c>
      <c r="AN32" s="69"/>
      <c r="AO32" s="69">
        <f t="shared" si="35"/>
        <v>0.13208651875532723</v>
      </c>
      <c r="AP32" s="69">
        <f>'RD T1'!E147</f>
        <v>0.27340050219928108</v>
      </c>
      <c r="AQ32" s="69">
        <f t="shared" si="36"/>
        <v>0.40548702095460831</v>
      </c>
      <c r="AS32" t="str">
        <f t="shared" si="37"/>
        <v>91 Elementary trades and related occupations</v>
      </c>
      <c r="AT32" s="69">
        <v>0.62106980878205609</v>
      </c>
      <c r="AU32" s="69">
        <v>0.53320226896113976</v>
      </c>
      <c r="AV32" s="69">
        <v>0.51732877995530446</v>
      </c>
      <c r="AW32" s="69">
        <v>0.56979965422817369</v>
      </c>
      <c r="AX32" s="69">
        <v>0.63702798348964484</v>
      </c>
      <c r="AY32" s="69"/>
      <c r="AZ32" s="69">
        <f t="shared" si="38"/>
        <v>0.11969920353434038</v>
      </c>
      <c r="BA32" s="69">
        <f>'RD T1'!E176</f>
        <v>0.27892242488234437</v>
      </c>
      <c r="BB32" s="69">
        <f t="shared" si="39"/>
        <v>0.39862162841668475</v>
      </c>
      <c r="BD32" t="str">
        <f t="shared" si="40"/>
        <v>91 Elementary trades and related occupations</v>
      </c>
      <c r="BE32" s="69">
        <v>3.1682645795883984</v>
      </c>
      <c r="BF32" s="69">
        <v>2.6994123956708127</v>
      </c>
      <c r="BG32" s="69">
        <v>2.4100364121820648</v>
      </c>
      <c r="BH32" s="69">
        <v>2.4269004158145764</v>
      </c>
      <c r="BI32" s="69">
        <v>2.8067572328604844</v>
      </c>
      <c r="BJ32" s="69"/>
      <c r="BK32" s="69">
        <f t="shared" si="41"/>
        <v>0.39672082067841963</v>
      </c>
      <c r="BL32" s="69">
        <f>'RD T1'!E205</f>
        <v>0.91979726814764751</v>
      </c>
      <c r="BM32" s="69">
        <f t="shared" si="42"/>
        <v>1.3165180888260672</v>
      </c>
      <c r="BO32" t="str">
        <f t="shared" si="43"/>
        <v>91 Elementary trades and related occupations</v>
      </c>
      <c r="BP32" s="69">
        <v>4.6365093084122435</v>
      </c>
      <c r="BQ32" s="69">
        <v>3.352120495182064</v>
      </c>
      <c r="BR32" s="69">
        <v>3.1159938462329291</v>
      </c>
      <c r="BS32" s="69">
        <v>2.5263373801657814</v>
      </c>
      <c r="BT32" s="69">
        <v>2.1709939082663028</v>
      </c>
      <c r="BU32" s="69"/>
      <c r="BV32" s="69">
        <f t="shared" si="44"/>
        <v>-0.94499993796662629</v>
      </c>
      <c r="BW32" s="69">
        <f>'RD T1'!E234</f>
        <v>1.0186404524698596</v>
      </c>
      <c r="BX32" s="69">
        <f t="shared" si="45"/>
        <v>7.3640514503233279E-2</v>
      </c>
      <c r="BZ32" t="str">
        <f t="shared" si="46"/>
        <v>91 Elementary trades and related occupations</v>
      </c>
      <c r="CA32" s="69">
        <v>4.7356917093662778</v>
      </c>
      <c r="CB32" s="69">
        <v>4.6390051050955972</v>
      </c>
      <c r="CC32" s="69">
        <v>3.6554247594157006</v>
      </c>
      <c r="CD32" s="69">
        <v>2.8341293281486291</v>
      </c>
      <c r="CE32" s="69">
        <v>2.2708842232530069</v>
      </c>
      <c r="CF32" s="69"/>
      <c r="CG32" s="69">
        <f t="shared" si="47"/>
        <v>-1.3845405361626937</v>
      </c>
      <c r="CH32" s="69">
        <f>'RD T1'!E263</f>
        <v>0.93691226321776355</v>
      </c>
      <c r="CI32" s="69">
        <f t="shared" si="48"/>
        <v>-0.44762827294493013</v>
      </c>
      <c r="CK32" t="str">
        <f t="shared" si="49"/>
        <v>91 Elementary trades and related occupations</v>
      </c>
      <c r="CL32" s="69">
        <v>1.8125640982160514</v>
      </c>
      <c r="CM32" s="69">
        <v>1.5976860376126909</v>
      </c>
      <c r="CN32" s="69">
        <v>1.8347926274812183</v>
      </c>
      <c r="CO32" s="69">
        <v>1.4640696914732392</v>
      </c>
      <c r="CP32" s="69">
        <v>1.4960382679763407</v>
      </c>
      <c r="CQ32" s="69"/>
      <c r="CR32" s="69">
        <f t="shared" si="50"/>
        <v>-0.33875435950487764</v>
      </c>
      <c r="CS32" s="69">
        <f>'RD T1'!E292</f>
        <v>0.47109591231093662</v>
      </c>
      <c r="CT32" s="69">
        <f t="shared" si="51"/>
        <v>0.13234155280605897</v>
      </c>
    </row>
    <row r="33" spans="1:98" x14ac:dyDescent="0.2">
      <c r="A33" s="10" t="str">
        <f>name!D29</f>
        <v>92 Elementary administration and service occupations</v>
      </c>
      <c r="B33" s="69">
        <v>5.287944362612626E-2</v>
      </c>
      <c r="C33" s="69">
        <v>5.8917264699301135E-2</v>
      </c>
      <c r="D33" s="69">
        <v>5.1724656502878358E-2</v>
      </c>
      <c r="E33" s="69">
        <v>8.4078887823763868E-2</v>
      </c>
      <c r="F33" s="69">
        <v>0.12328156535902388</v>
      </c>
      <c r="G33" s="11"/>
      <c r="H33" s="69">
        <f t="shared" ref="H33" si="52">F33-D33</f>
        <v>7.1556908856145518E-2</v>
      </c>
      <c r="I33" s="69">
        <f>'RD T1'!E61</f>
        <v>5.0129579403001993E-2</v>
      </c>
      <c r="J33" s="69">
        <f t="shared" ref="J33" si="53">SUM(H33:I33)</f>
        <v>0.12168648825914752</v>
      </c>
      <c r="L33" t="str">
        <f t="shared" ref="L33" si="54">A33</f>
        <v>92 Elementary administration and service occupations</v>
      </c>
      <c r="M33" s="69">
        <v>1.4561007308552421</v>
      </c>
      <c r="N33" s="69">
        <v>1.8931815818838371</v>
      </c>
      <c r="O33" s="69">
        <v>1.8944063102181425</v>
      </c>
      <c r="P33" s="69">
        <v>3.1247151585564752</v>
      </c>
      <c r="Q33" s="69">
        <v>5.6338152373374104</v>
      </c>
      <c r="R33" s="11"/>
      <c r="S33" s="69">
        <f t="shared" ref="S33" si="55">Q33-O33</f>
        <v>3.7394089271192676</v>
      </c>
      <c r="T33" s="69">
        <f>'RD T1'!E90</f>
        <v>2.1044208080995284</v>
      </c>
      <c r="U33" s="69">
        <f t="shared" ref="U33" si="56">SUM(S33:T33)</f>
        <v>5.8438297352187956</v>
      </c>
      <c r="W33" t="str">
        <f t="shared" ref="W33" si="57">A33</f>
        <v>92 Elementary administration and service occupations</v>
      </c>
      <c r="X33" s="69">
        <v>5.5280252119058506</v>
      </c>
      <c r="Y33" s="69">
        <v>5.8800632895748493</v>
      </c>
      <c r="Z33" s="69">
        <v>6.2869516849499929</v>
      </c>
      <c r="AA33" s="69">
        <v>8.3420737361587278</v>
      </c>
      <c r="AB33" s="69">
        <v>10.936803031450065</v>
      </c>
      <c r="AC33" s="69"/>
      <c r="AD33" s="69">
        <f t="shared" ref="AD33" si="58">AB33-Z33</f>
        <v>4.6498513465000721</v>
      </c>
      <c r="AE33" s="69">
        <f>'RD T1'!E119</f>
        <v>5.9228606167934643</v>
      </c>
      <c r="AF33" s="69">
        <f t="shared" ref="AF33" si="59">SUM(AD33:AE33)</f>
        <v>10.572711963293536</v>
      </c>
      <c r="AH33" t="str">
        <f t="shared" ref="AH33" si="60">L33</f>
        <v>92 Elementary administration and service occupations</v>
      </c>
      <c r="AI33" s="69">
        <v>2.6611383179839945</v>
      </c>
      <c r="AJ33" s="69">
        <v>2.7641315714058203</v>
      </c>
      <c r="AK33" s="69">
        <v>2.960653871695917</v>
      </c>
      <c r="AL33" s="69">
        <v>3.8728289849428239</v>
      </c>
      <c r="AM33" s="69">
        <v>5.1589620000365022</v>
      </c>
      <c r="AN33" s="69"/>
      <c r="AO33" s="69">
        <f t="shared" ref="AO33" si="61">AM33-AK33</f>
        <v>2.1983081283405852</v>
      </c>
      <c r="AP33" s="69">
        <f>'RD T1'!E148</f>
        <v>2.6063404042560436</v>
      </c>
      <c r="AQ33" s="69">
        <f t="shared" ref="AQ33" si="62">SUM(AO33:AP33)</f>
        <v>4.8046485325966284</v>
      </c>
      <c r="AS33" t="str">
        <f t="shared" ref="AS33" si="63">W33</f>
        <v>92 Elementary administration and service occupations</v>
      </c>
      <c r="AT33" s="69">
        <v>2.4181401579794271</v>
      </c>
      <c r="AU33" s="69">
        <v>2.4440933185183682</v>
      </c>
      <c r="AV33" s="69">
        <v>2.7593284950617187</v>
      </c>
      <c r="AW33" s="69">
        <v>3.5185391925582561</v>
      </c>
      <c r="AX33" s="69">
        <v>4.665678654856765</v>
      </c>
      <c r="AY33" s="69"/>
      <c r="AZ33" s="69">
        <f t="shared" ref="AZ33" si="64">AX33-AV33</f>
        <v>1.9063501597950463</v>
      </c>
      <c r="BA33" s="69">
        <f>'RD T1'!E177</f>
        <v>2.3244839765916043</v>
      </c>
      <c r="BB33" s="69">
        <f t="shared" ref="BB33" si="65">SUM(AZ33:BA33)</f>
        <v>4.2308341363866511</v>
      </c>
      <c r="BD33" t="str">
        <f t="shared" ref="BD33" si="66">AH33</f>
        <v>92 Elementary administration and service occupations</v>
      </c>
      <c r="BE33" s="69">
        <v>16.954559163133041</v>
      </c>
      <c r="BF33" s="69">
        <v>16.764245380042361</v>
      </c>
      <c r="BG33" s="69">
        <v>15.324307392230455</v>
      </c>
      <c r="BH33" s="69">
        <v>16.099181146193246</v>
      </c>
      <c r="BI33" s="69">
        <v>15.908930028112136</v>
      </c>
      <c r="BJ33" s="69"/>
      <c r="BK33" s="69">
        <f t="shared" ref="BK33" si="67">BI33-BG33</f>
        <v>0.58462263588168106</v>
      </c>
      <c r="BL33" s="69">
        <f>'RD T1'!E206</f>
        <v>7.4137937348724563</v>
      </c>
      <c r="BM33" s="69">
        <f t="shared" ref="BM33" si="68">SUM(BK33:BL33)</f>
        <v>7.9984163707541374</v>
      </c>
      <c r="BO33" t="str">
        <f t="shared" ref="BO33" si="69">AS33</f>
        <v>92 Elementary administration and service occupations</v>
      </c>
      <c r="BP33" s="69">
        <v>25.839772702796175</v>
      </c>
      <c r="BQ33" s="69">
        <v>24.534707609816692</v>
      </c>
      <c r="BR33" s="69">
        <v>22.151959697505205</v>
      </c>
      <c r="BS33" s="69">
        <v>22.212931776788402</v>
      </c>
      <c r="BT33" s="69">
        <v>18.284255297063293</v>
      </c>
      <c r="BU33" s="69"/>
      <c r="BV33" s="69">
        <f t="shared" ref="BV33" si="70">BT33-BR33</f>
        <v>-3.8677044004419123</v>
      </c>
      <c r="BW33" s="69">
        <f>'RD T1'!E235</f>
        <v>10.430750182323472</v>
      </c>
      <c r="BX33" s="69">
        <f t="shared" ref="BX33" si="71">SUM(BV33:BW33)</f>
        <v>6.5630457818815593</v>
      </c>
      <c r="BZ33" t="str">
        <f t="shared" ref="BZ33" si="72">BD33</f>
        <v>92 Elementary administration and service occupations</v>
      </c>
      <c r="CA33" s="69">
        <v>19.464209950492041</v>
      </c>
      <c r="CB33" s="69">
        <v>22.017992523585612</v>
      </c>
      <c r="CC33" s="69">
        <v>19.577940565999612</v>
      </c>
      <c r="CD33" s="69">
        <v>19.615258768035673</v>
      </c>
      <c r="CE33" s="69">
        <v>13.946787280380834</v>
      </c>
      <c r="CF33" s="69"/>
      <c r="CG33" s="69">
        <f t="shared" ref="CG33" si="73">CE33-CC33</f>
        <v>-5.6311532856187778</v>
      </c>
      <c r="CH33" s="69">
        <f>'RD T1'!E264</f>
        <v>6.3667699852025228</v>
      </c>
      <c r="CI33" s="69">
        <f t="shared" ref="CI33" si="74">SUM(CG33:CH33)</f>
        <v>0.73561669958374498</v>
      </c>
      <c r="CK33" t="str">
        <f t="shared" ref="CK33" si="75">BO33</f>
        <v>92 Elementary administration and service occupations</v>
      </c>
      <c r="CL33" s="69">
        <v>6.894263534102941</v>
      </c>
      <c r="CM33" s="69">
        <v>5.0970676442474723</v>
      </c>
      <c r="CN33" s="69">
        <v>5.6087335533294924</v>
      </c>
      <c r="CO33" s="69">
        <v>4.1062061931051508</v>
      </c>
      <c r="CP33" s="69">
        <v>3.9556692423473212</v>
      </c>
      <c r="CQ33" s="69"/>
      <c r="CR33" s="69">
        <f t="shared" ref="CR33" si="76">CP33-CN33</f>
        <v>-1.6530643109821712</v>
      </c>
      <c r="CS33" s="69">
        <f>'RD T1'!E293</f>
        <v>1.2608265717607137</v>
      </c>
      <c r="CT33" s="69">
        <f t="shared" ref="CT33" si="77">SUM(CR33:CS33)</f>
        <v>-0.39223773922145755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11.267938501907517</v>
      </c>
      <c r="C35" s="67">
        <f t="shared" ref="C35:F35" si="78">SUM(C8:C33)</f>
        <v>14.135450019679372</v>
      </c>
      <c r="D35" s="67">
        <f t="shared" si="78"/>
        <v>13.965138728634177</v>
      </c>
      <c r="E35" s="67">
        <f t="shared" si="78"/>
        <v>18.314078561687055</v>
      </c>
      <c r="F35" s="67">
        <f t="shared" si="78"/>
        <v>27.076334753030221</v>
      </c>
      <c r="G35" s="11"/>
      <c r="H35" s="67">
        <f>F35-D35</f>
        <v>13.111196024396044</v>
      </c>
      <c r="I35" s="67">
        <f>SUM(I8:I33)</f>
        <v>9.8543123478028267</v>
      </c>
      <c r="J35" s="67">
        <f>SUM(H35:I35)</f>
        <v>22.965508372198869</v>
      </c>
      <c r="L35" s="24" t="str">
        <f>A35</f>
        <v>All occupations</v>
      </c>
      <c r="M35" s="67">
        <f>SUM(M8:M33)</f>
        <v>74.142245933286915</v>
      </c>
      <c r="N35" s="67">
        <f t="shared" ref="N35:Q35" si="79">SUM(N8:N33)</f>
        <v>93.743754983129548</v>
      </c>
      <c r="O35" s="67">
        <f t="shared" si="79"/>
        <v>95.787380148386717</v>
      </c>
      <c r="P35" s="67">
        <f t="shared" si="79"/>
        <v>124.49455082439995</v>
      </c>
      <c r="Q35" s="67">
        <f t="shared" si="79"/>
        <v>184.44177100429954</v>
      </c>
      <c r="R35" s="11"/>
      <c r="S35" s="67">
        <f t="shared" si="29"/>
        <v>88.654390855912823</v>
      </c>
      <c r="T35" s="67">
        <f>SUM(T8:T33)</f>
        <v>71.328210336872687</v>
      </c>
      <c r="U35" s="67">
        <f>SUM(S35:T35)</f>
        <v>159.98260119278552</v>
      </c>
      <c r="W35" s="24" t="str">
        <f>A35</f>
        <v>All occupations</v>
      </c>
      <c r="X35" s="67">
        <f>SUM(X8:X33)</f>
        <v>156.89892844113282</v>
      </c>
      <c r="Y35" s="67">
        <f t="shared" ref="Y35:AB35" si="80">SUM(Y8:Y33)</f>
        <v>157.16366360739971</v>
      </c>
      <c r="Z35" s="67">
        <f t="shared" si="80"/>
        <v>165.8566390505417</v>
      </c>
      <c r="AA35" s="67">
        <f t="shared" si="80"/>
        <v>186.32769683243484</v>
      </c>
      <c r="AB35" s="67">
        <f t="shared" si="80"/>
        <v>213.07221103195889</v>
      </c>
      <c r="AC35" s="69"/>
      <c r="AD35" s="67">
        <f t="shared" ref="AD35" si="81">AB35-Z35</f>
        <v>47.215571981417185</v>
      </c>
      <c r="AE35" s="67">
        <f>SUM(AE8:AE33)</f>
        <v>109.74409226684003</v>
      </c>
      <c r="AF35" s="67">
        <f>SUM(AD35:AE35)</f>
        <v>156.95966424825721</v>
      </c>
      <c r="AH35" s="24" t="str">
        <f>L35</f>
        <v>All occupations</v>
      </c>
      <c r="AI35" s="67">
        <f>SUM(AI8:AI33)</f>
        <v>52.260653553329774</v>
      </c>
      <c r="AJ35" s="67">
        <f t="shared" ref="AJ35:AM35" si="82">SUM(AJ8:AJ33)</f>
        <v>46.003108623232031</v>
      </c>
      <c r="AK35" s="67">
        <f t="shared" si="82"/>
        <v>48.575227223896434</v>
      </c>
      <c r="AL35" s="67">
        <f t="shared" si="82"/>
        <v>50.848303010185376</v>
      </c>
      <c r="AM35" s="67">
        <f t="shared" si="82"/>
        <v>56.255420286440661</v>
      </c>
      <c r="AN35" s="69"/>
      <c r="AO35" s="67">
        <f t="shared" ref="AO35" si="83">AM35-AK35</f>
        <v>7.6801930625442267</v>
      </c>
      <c r="AP35" s="67">
        <f>SUM(AP8:AP33)</f>
        <v>29.211042989192542</v>
      </c>
      <c r="AQ35" s="67">
        <f>SUM(AO35:AP35)</f>
        <v>36.891236051736769</v>
      </c>
      <c r="AS35" s="24" t="str">
        <f>W35</f>
        <v>All occupations</v>
      </c>
      <c r="AT35" s="67">
        <f>SUM(AT8:AT33)</f>
        <v>46.466599473636897</v>
      </c>
      <c r="AU35" s="67">
        <f t="shared" ref="AU35:AX35" si="84">SUM(AU8:AU33)</f>
        <v>45.069536590438773</v>
      </c>
      <c r="AV35" s="67">
        <f t="shared" si="84"/>
        <v>47.592457458419254</v>
      </c>
      <c r="AW35" s="67">
        <f t="shared" si="84"/>
        <v>52.457314983607326</v>
      </c>
      <c r="AX35" s="67">
        <f t="shared" si="84"/>
        <v>59.910910151902414</v>
      </c>
      <c r="AY35" s="69"/>
      <c r="AZ35" s="67">
        <f t="shared" ref="AZ35" si="85">AX35-AV35</f>
        <v>12.31845269348316</v>
      </c>
      <c r="BA35" s="67">
        <f>SUM(BA8:BA33)</f>
        <v>29.628253204039495</v>
      </c>
      <c r="BB35" s="67">
        <f>SUM(AZ35:BA35)</f>
        <v>41.946705897522655</v>
      </c>
      <c r="BD35" s="24" t="str">
        <f>AH35</f>
        <v>All occupations</v>
      </c>
      <c r="BE35" s="67">
        <f>SUM(BE8:BE33)</f>
        <v>196.5104608641401</v>
      </c>
      <c r="BF35" s="67">
        <f t="shared" ref="BF35:BI35" si="86">SUM(BF8:BF33)</f>
        <v>202.32160337384454</v>
      </c>
      <c r="BG35" s="67">
        <f t="shared" si="86"/>
        <v>193.57266758222565</v>
      </c>
      <c r="BH35" s="67">
        <f t="shared" si="86"/>
        <v>200.7682076007768</v>
      </c>
      <c r="BI35" s="67">
        <f t="shared" si="86"/>
        <v>210.67786479523642</v>
      </c>
      <c r="BJ35" s="69"/>
      <c r="BK35" s="67">
        <f t="shared" ref="BK35" si="87">BI35-BG35</f>
        <v>17.105197213010769</v>
      </c>
      <c r="BL35" s="67">
        <f>SUM(BL8:BL33)</f>
        <v>87.927077766531298</v>
      </c>
      <c r="BM35" s="67">
        <f>SUM(BK35:BL35)</f>
        <v>105.03227497954207</v>
      </c>
      <c r="BO35" s="24" t="str">
        <f>AS35</f>
        <v>All occupations</v>
      </c>
      <c r="BP35" s="67">
        <f>SUM(BP8:BP33)</f>
        <v>190.4521918203429</v>
      </c>
      <c r="BQ35" s="67">
        <f t="shared" ref="BQ35:BT35" si="88">SUM(BQ8:BQ33)</f>
        <v>175.55567998683557</v>
      </c>
      <c r="BR35" s="67">
        <f t="shared" si="88"/>
        <v>166.68959688458295</v>
      </c>
      <c r="BS35" s="67">
        <f t="shared" si="88"/>
        <v>152.94742450527554</v>
      </c>
      <c r="BT35" s="67">
        <f t="shared" si="88"/>
        <v>121.6222838121688</v>
      </c>
      <c r="BU35" s="69"/>
      <c r="BV35" s="67">
        <f t="shared" ref="BV35" si="89">BT35-BR35</f>
        <v>-45.067313072414152</v>
      </c>
      <c r="BW35" s="67">
        <f>SUM(BW8:BW33)</f>
        <v>67.904215705388509</v>
      </c>
      <c r="BX35" s="67">
        <f>SUM(BV35:BW35)</f>
        <v>22.836902632974358</v>
      </c>
      <c r="BZ35" s="24" t="str">
        <f>BD35</f>
        <v>All occupations</v>
      </c>
      <c r="CA35" s="67">
        <f>SUM(CA8:CA33)</f>
        <v>107.48445766592602</v>
      </c>
      <c r="CB35" s="67">
        <f t="shared" ref="CB35:CE35" si="90">SUM(CB8:CB33)</f>
        <v>120.77777692789775</v>
      </c>
      <c r="CC35" s="67">
        <f t="shared" si="90"/>
        <v>109.84690760674144</v>
      </c>
      <c r="CD35" s="67">
        <f t="shared" si="90"/>
        <v>99.564186348133418</v>
      </c>
      <c r="CE35" s="67">
        <f t="shared" si="90"/>
        <v>71.423084930471589</v>
      </c>
      <c r="CF35" s="69"/>
      <c r="CG35" s="67">
        <f t="shared" ref="CG35" si="91">CE35-CC35</f>
        <v>-38.42382267626985</v>
      </c>
      <c r="CH35" s="67">
        <f>SUM(CH8:CH33)</f>
        <v>32.798092474489493</v>
      </c>
      <c r="CI35" s="67">
        <f>SUM(CG35:CH35)</f>
        <v>-5.6257302017803568</v>
      </c>
      <c r="CK35" s="24" t="str">
        <f>BO35</f>
        <v>All occupations</v>
      </c>
      <c r="CL35" s="67">
        <f>SUM(CL8:CL33)</f>
        <v>28.8405237462967</v>
      </c>
      <c r="CM35" s="67">
        <f t="shared" ref="CM35:CP35" si="92">SUM(CM8:CM33)</f>
        <v>25.662425887542554</v>
      </c>
      <c r="CN35" s="67">
        <f t="shared" si="92"/>
        <v>31.320985316571448</v>
      </c>
      <c r="CO35" s="67">
        <f t="shared" si="92"/>
        <v>23.315237333499581</v>
      </c>
      <c r="CP35" s="67">
        <f t="shared" si="92"/>
        <v>17.643119234491351</v>
      </c>
      <c r="CQ35" s="69"/>
      <c r="CR35" s="67">
        <f t="shared" ref="CR35" si="93">CP35-CN35</f>
        <v>-13.677866082080097</v>
      </c>
      <c r="CS35" s="67">
        <f>SUM(CS8:CS33)</f>
        <v>7.4710030299296406</v>
      </c>
      <c r="CT35" s="67">
        <f>SUM(CR35:CS35)</f>
        <v>-6.2068630521504566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Heart of the South-West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Heart of the South-West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Heart of the South-West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Heart of the South-West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Heart of the South-West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Heart of the South-West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Heart of the South-West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Heart of the South-West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Heart of the South-West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6.2178626936385353</v>
      </c>
      <c r="C45" s="18">
        <f t="shared" si="104"/>
        <v>6.5454482786188235</v>
      </c>
      <c r="D45" s="18">
        <f t="shared" si="104"/>
        <v>6.8257375934577365</v>
      </c>
      <c r="E45" s="18">
        <f t="shared" si="104"/>
        <v>6.5034332008866675</v>
      </c>
      <c r="F45" s="18">
        <f t="shared" si="104"/>
        <v>6.8321282326970181</v>
      </c>
      <c r="H45" s="68">
        <f t="shared" ref="H45:H70" si="105">IF(D8&gt;0,(H8/D8)*100,0)</f>
        <v>94.06670901259794</v>
      </c>
      <c r="I45" s="69">
        <f t="shared" ref="I45:I70" si="106">IF(D8&gt;0,I8/D8*100,0)</f>
        <v>73.177052792075159</v>
      </c>
      <c r="J45" s="69">
        <f t="shared" ref="J45:J70" si="107">IF(D8&gt;0,(J8/D8)*100,0)</f>
        <v>167.24376180467311</v>
      </c>
      <c r="L45" t="str">
        <f>A45</f>
        <v>11 Corporate managers and directors</v>
      </c>
      <c r="M45" s="18">
        <f t="shared" ref="M45:Q54" si="108">M8/M$35*100</f>
        <v>7.7921319472161885</v>
      </c>
      <c r="N45" s="18">
        <f t="shared" si="108"/>
        <v>8.3466876217052448</v>
      </c>
      <c r="O45" s="18">
        <f t="shared" si="108"/>
        <v>8.259269510936063</v>
      </c>
      <c r="P45" s="18">
        <f t="shared" si="108"/>
        <v>7.5360696413553407</v>
      </c>
      <c r="Q45" s="18">
        <f t="shared" si="108"/>
        <v>7.7204012175090657</v>
      </c>
      <c r="S45" s="68">
        <f t="shared" ref="S45:S70" si="109">IF(O8&gt;0,(S8/O8)*100,0)</f>
        <v>79.99034983897532</v>
      </c>
      <c r="T45" s="69">
        <f t="shared" ref="T45:T70" si="110">IF(O8&gt;0,T8/O8*100,0)</f>
        <v>71.250407972597756</v>
      </c>
      <c r="U45" s="69">
        <f t="shared" ref="U45:U70" si="111">IF(O8&gt;0,(U8/O8)*100,0)</f>
        <v>151.24075781157308</v>
      </c>
      <c r="W45" t="str">
        <f>A45</f>
        <v>11 Corporate managers and directors</v>
      </c>
      <c r="X45" s="18">
        <f t="shared" ref="X45:AB54" si="112">X8/X$35*100</f>
        <v>9.2560273965709392</v>
      </c>
      <c r="Y45" s="18">
        <f t="shared" si="112"/>
        <v>10.418869482974802</v>
      </c>
      <c r="Z45" s="18">
        <f t="shared" si="112"/>
        <v>10.200687093044049</v>
      </c>
      <c r="AA45" s="18">
        <f t="shared" si="112"/>
        <v>9.043900014155918</v>
      </c>
      <c r="AB45" s="18">
        <f t="shared" si="112"/>
        <v>8.9042995451001516</v>
      </c>
      <c r="AD45" s="68">
        <f t="shared" ref="AD45:AD70" si="113">IF(Z8&gt;0,(AD8/Z8)*100,0)</f>
        <v>12.14096467603294</v>
      </c>
      <c r="AE45" s="69">
        <f t="shared" ref="AE45:AE70" si="114">IF(Z8&gt;0,AE8/Z8*100,0)</f>
        <v>61.756213041765527</v>
      </c>
      <c r="AF45" s="69">
        <f t="shared" ref="AF45:AF70" si="115">IF(Z8&gt;0,(AF8/Z8)*100,0)</f>
        <v>73.897177717798471</v>
      </c>
      <c r="AH45" t="str">
        <f>L45</f>
        <v>11 Corporate managers and directors</v>
      </c>
      <c r="AI45" s="18">
        <f t="shared" ref="AI45:AM54" si="116">AI8/AI$35*100</f>
        <v>5.8247630354744118</v>
      </c>
      <c r="AJ45" s="18">
        <f t="shared" si="116"/>
        <v>7.0369992087447431</v>
      </c>
      <c r="AK45" s="18">
        <f t="shared" si="116"/>
        <v>7.3532549327567187</v>
      </c>
      <c r="AL45" s="18">
        <f t="shared" si="116"/>
        <v>6.6154944333012109</v>
      </c>
      <c r="AM45" s="18">
        <f t="shared" si="116"/>
        <v>6.3603385795071272</v>
      </c>
      <c r="AO45" s="68">
        <f t="shared" ref="AO45:AO70" si="117">IF(AK8&gt;0,(AO8/AK8)*100,0)</f>
        <v>0.17287651528115133</v>
      </c>
      <c r="AP45" s="69">
        <f t="shared" ref="AP45:AP70" si="118">IF(AK8&gt;0,AP8/AK8*100,0)</f>
        <v>52.533496838598403</v>
      </c>
      <c r="AQ45" s="69">
        <f t="shared" ref="AQ45:AQ70" si="119">IF(AK8&gt;0,(AQ8/AK8)*100,0)</f>
        <v>52.706373353879556</v>
      </c>
      <c r="AS45" t="str">
        <f>W45</f>
        <v>11 Corporate managers and directors</v>
      </c>
      <c r="AT45" s="18">
        <f t="shared" ref="AT45:AX54" si="120">AT8/AT$35*100</f>
        <v>8.9636287503178416</v>
      </c>
      <c r="AU45" s="18">
        <f t="shared" si="120"/>
        <v>9.7488376497263545</v>
      </c>
      <c r="AV45" s="18">
        <f t="shared" si="120"/>
        <v>10.053159880035698</v>
      </c>
      <c r="AW45" s="18">
        <f t="shared" si="120"/>
        <v>8.5570612815803297</v>
      </c>
      <c r="AX45" s="18">
        <f t="shared" si="120"/>
        <v>8.1317957540068395</v>
      </c>
      <c r="AZ45" s="68">
        <f t="shared" ref="AZ45:AZ70" si="121">IF(AV8&gt;0,(AZ8/AV8)*100,0)</f>
        <v>1.8243530675883486</v>
      </c>
      <c r="BA45" s="69">
        <f t="shared" ref="BA45:BA70" si="122">IF(AV8&gt;0,BA8/AV8*100,0)</f>
        <v>53.336402594435128</v>
      </c>
      <c r="BB45" s="69">
        <f t="shared" ref="BB45:BB70" si="123">IF(AV8&gt;0,(BB8/AV8)*100,0)</f>
        <v>55.160755662023476</v>
      </c>
      <c r="BD45" t="str">
        <f>AH45</f>
        <v>11 Corporate managers and directors</v>
      </c>
      <c r="BE45" s="18">
        <f t="shared" ref="BE45:BI54" si="124">BE8/BE$35*100</f>
        <v>5.3853621061550214</v>
      </c>
      <c r="BF45" s="18">
        <f t="shared" si="124"/>
        <v>6.1407781295228769</v>
      </c>
      <c r="BG45" s="18">
        <f t="shared" si="124"/>
        <v>6.5378091504416567</v>
      </c>
      <c r="BH45" s="18">
        <f t="shared" si="124"/>
        <v>5.4241154673865681</v>
      </c>
      <c r="BI45" s="18">
        <f t="shared" si="124"/>
        <v>5.4250876643304533</v>
      </c>
      <c r="BK45" s="68">
        <f t="shared" ref="BK45:BK70" si="125">IF(BG8&gt;0,(BK8/BG8)*100,0)</f>
        <v>-9.6871817427701519</v>
      </c>
      <c r="BL45" s="69">
        <f t="shared" ref="BL45:BL70" si="126">IF(BG8&gt;0,BL8/BG8*100,0)</f>
        <v>36.905472224801109</v>
      </c>
      <c r="BM45" s="69">
        <f t="shared" ref="BM45:BM70" si="127">IF(BG8&gt;0,(BM8/BG8)*100,0)</f>
        <v>27.218290482030955</v>
      </c>
      <c r="BO45" t="str">
        <f>AS45</f>
        <v>11 Corporate managers and directors</v>
      </c>
      <c r="BP45" s="18">
        <f t="shared" ref="BP45:BT54" si="128">BP8/BP$35*100</f>
        <v>4.2106500727426335</v>
      </c>
      <c r="BQ45" s="18">
        <f t="shared" si="128"/>
        <v>4.7423096129303799</v>
      </c>
      <c r="BR45" s="18">
        <f t="shared" si="128"/>
        <v>5.2983232294728193</v>
      </c>
      <c r="BS45" s="18">
        <f t="shared" si="128"/>
        <v>4.3103362720059417</v>
      </c>
      <c r="BT45" s="18">
        <f t="shared" si="128"/>
        <v>4.0598916036854682</v>
      </c>
      <c r="BV45" s="68">
        <f t="shared" ref="BV45:BV70" si="129">IF(BR8&gt;0,(BV8/BR8)*100,0)</f>
        <v>-44.091138702800379</v>
      </c>
      <c r="BW45" s="69">
        <f t="shared" ref="BW45:BW70" si="130">IF(BR8&gt;0,BW8/BR8*100,0)</f>
        <v>33.622447545411298</v>
      </c>
      <c r="BX45" s="69">
        <f t="shared" ref="BX45:BX70" si="131">IF(BR8&gt;0,(BX8/BR8)*100,0)</f>
        <v>-10.468691157389085</v>
      </c>
      <c r="BZ45" t="str">
        <f>BD45</f>
        <v>11 Corporate managers and directors</v>
      </c>
      <c r="CA45" s="18">
        <f t="shared" ref="CA45:CE54" si="132">CA8/CA$35*100</f>
        <v>4.3359921937524142</v>
      </c>
      <c r="CB45" s="18">
        <f t="shared" si="132"/>
        <v>5.2847038201039798</v>
      </c>
      <c r="CC45" s="18">
        <f t="shared" si="132"/>
        <v>5.7568138910668161</v>
      </c>
      <c r="CD45" s="18">
        <f t="shared" si="132"/>
        <v>5.4297717000934504</v>
      </c>
      <c r="CE45" s="18">
        <f t="shared" si="132"/>
        <v>6.8068640524456203</v>
      </c>
      <c r="CG45" s="68">
        <f t="shared" ref="CG45:CG70" si="133">IF(CC8&gt;0,(CG8/CC8)*100,0)</f>
        <v>-23.11959605821999</v>
      </c>
      <c r="CH45" s="69">
        <f t="shared" ref="CH45:CH70" si="134">IF(CC8&gt;0,CH8/CC8*100,0)</f>
        <v>32.629537306267267</v>
      </c>
      <c r="CI45" s="69">
        <f t="shared" ref="CI45:CI70" si="135">IF(CC8&gt;0,(CI8/CC8)*100,0)</f>
        <v>9.50994124804728</v>
      </c>
      <c r="CK45" t="str">
        <f>BO45</f>
        <v>11 Corporate managers and directors</v>
      </c>
      <c r="CL45" s="18">
        <f t="shared" ref="CL45:CP54" si="136">CL8/CL$35*100</f>
        <v>2.5490094979435916</v>
      </c>
      <c r="CM45" s="18">
        <f t="shared" si="136"/>
        <v>3.6597432517191684</v>
      </c>
      <c r="CN45" s="18">
        <f t="shared" si="136"/>
        <v>3.8263821941363068</v>
      </c>
      <c r="CO45" s="18">
        <f t="shared" si="136"/>
        <v>3.9327701657783423</v>
      </c>
      <c r="CP45" s="18">
        <f t="shared" si="136"/>
        <v>4.350385794115283</v>
      </c>
      <c r="CR45" s="68">
        <f t="shared" ref="CR45:CR70" si="137">IF(CN8&gt;0,(CR8/CN8)*100,0)</f>
        <v>-35.955862921335083</v>
      </c>
      <c r="CS45" s="69">
        <f t="shared" ref="CS45:CS70" si="138">IF(CN8&gt;0,CS8/CN8*100,0)</f>
        <v>26.730254424779549</v>
      </c>
      <c r="CT45" s="69">
        <f t="shared" ref="CT45:CT70" si="139">IF(CN8&gt;0,(CT8/CN8)*100,0)</f>
        <v>-9.2256084965555285</v>
      </c>
    </row>
    <row r="46" spans="1:98" x14ac:dyDescent="0.2">
      <c r="A46" t="str">
        <f t="shared" si="103"/>
        <v>12 Other managers and proprietors</v>
      </c>
      <c r="B46" s="18">
        <f t="shared" si="104"/>
        <v>3.0953772393833132</v>
      </c>
      <c r="C46" s="18">
        <f t="shared" si="104"/>
        <v>3.191520947365198</v>
      </c>
      <c r="D46" s="18">
        <f t="shared" si="104"/>
        <v>2.9109546642349584</v>
      </c>
      <c r="E46" s="18">
        <f t="shared" si="104"/>
        <v>3.794022870080195</v>
      </c>
      <c r="F46" s="18">
        <f t="shared" si="104"/>
        <v>4.3032062624018739</v>
      </c>
      <c r="H46" s="68">
        <f t="shared" si="105"/>
        <v>186.6166014488924</v>
      </c>
      <c r="I46" s="69">
        <f t="shared" si="106"/>
        <v>119.26314631727841</v>
      </c>
      <c r="J46" s="69">
        <f t="shared" si="107"/>
        <v>305.87974776617079</v>
      </c>
      <c r="L46" t="str">
        <f t="shared" ref="L46:L69" si="140">A46</f>
        <v>12 Other managers and proprietors</v>
      </c>
      <c r="M46" s="18">
        <f t="shared" si="108"/>
        <v>3.6545655534900523</v>
      </c>
      <c r="N46" s="18">
        <f t="shared" si="108"/>
        <v>3.7731700872134075</v>
      </c>
      <c r="O46" s="18">
        <f t="shared" si="108"/>
        <v>3.6799531906248353</v>
      </c>
      <c r="P46" s="18">
        <f t="shared" si="108"/>
        <v>4.6205131096598162</v>
      </c>
      <c r="Q46" s="18">
        <f t="shared" si="108"/>
        <v>5.3076572401263116</v>
      </c>
      <c r="S46" s="68">
        <f t="shared" si="109"/>
        <v>177.72281787407999</v>
      </c>
      <c r="T46" s="69">
        <f t="shared" si="110"/>
        <v>113.9715957657674</v>
      </c>
      <c r="U46" s="69">
        <f t="shared" si="111"/>
        <v>291.69441363984743</v>
      </c>
      <c r="W46" t="str">
        <f t="shared" ref="W46:W69" si="141">A46</f>
        <v>12 Other managers and proprietors</v>
      </c>
      <c r="X46" s="18">
        <f t="shared" si="112"/>
        <v>4.3407656667714098</v>
      </c>
      <c r="Y46" s="18">
        <f t="shared" si="112"/>
        <v>4.655650981021985</v>
      </c>
      <c r="Z46" s="18">
        <f t="shared" si="112"/>
        <v>4.4864644899032733</v>
      </c>
      <c r="AA46" s="18">
        <f t="shared" si="112"/>
        <v>5.5322982654652169</v>
      </c>
      <c r="AB46" s="18">
        <f t="shared" si="112"/>
        <v>5.934886551002565</v>
      </c>
      <c r="AD46" s="68">
        <f t="shared" si="113"/>
        <v>69.942553254953467</v>
      </c>
      <c r="AE46" s="69">
        <f t="shared" si="114"/>
        <v>98.950198219519976</v>
      </c>
      <c r="AF46" s="69">
        <f t="shared" si="115"/>
        <v>168.89275147447344</v>
      </c>
      <c r="AH46" t="str">
        <f t="shared" ref="AH46:AH69" si="142">L46</f>
        <v>12 Other managers and proprietors</v>
      </c>
      <c r="AI46" s="18">
        <f t="shared" si="116"/>
        <v>3.9527045220134291</v>
      </c>
      <c r="AJ46" s="18">
        <f t="shared" si="116"/>
        <v>4.6601806372709298</v>
      </c>
      <c r="AK46" s="18">
        <f t="shared" si="116"/>
        <v>4.8029771742253136</v>
      </c>
      <c r="AL46" s="18">
        <f t="shared" si="116"/>
        <v>5.7905468700654179</v>
      </c>
      <c r="AM46" s="18">
        <f t="shared" si="116"/>
        <v>6.5126894904543722</v>
      </c>
      <c r="AO46" s="68">
        <f t="shared" si="117"/>
        <v>57.036057225709733</v>
      </c>
      <c r="AP46" s="69">
        <f t="shared" si="118"/>
        <v>87.452970353524734</v>
      </c>
      <c r="AQ46" s="69">
        <f t="shared" si="119"/>
        <v>144.48902757923446</v>
      </c>
      <c r="AS46" t="str">
        <f t="shared" ref="AS46:AS69" si="143">W46</f>
        <v>12 Other managers and proprietors</v>
      </c>
      <c r="AT46" s="18">
        <f t="shared" si="120"/>
        <v>4.5844659389420377</v>
      </c>
      <c r="AU46" s="18">
        <f t="shared" si="120"/>
        <v>4.9007527953653467</v>
      </c>
      <c r="AV46" s="18">
        <f t="shared" si="120"/>
        <v>4.8416872754574589</v>
      </c>
      <c r="AW46" s="18">
        <f t="shared" si="120"/>
        <v>5.7661832145364169</v>
      </c>
      <c r="AX46" s="18">
        <f t="shared" si="120"/>
        <v>5.4979218940283481</v>
      </c>
      <c r="AZ46" s="68">
        <f t="shared" si="121"/>
        <v>42.945213548265073</v>
      </c>
      <c r="BA46" s="69">
        <f t="shared" si="122"/>
        <v>83.332960519581164</v>
      </c>
      <c r="BB46" s="69">
        <f t="shared" si="123"/>
        <v>126.27817406784622</v>
      </c>
      <c r="BD46" t="str">
        <f t="shared" ref="BD46:BD69" si="144">AH46</f>
        <v>12 Other managers and proprietors</v>
      </c>
      <c r="BE46" s="18">
        <f t="shared" si="124"/>
        <v>3.1918262804764042</v>
      </c>
      <c r="BF46" s="18">
        <f t="shared" si="124"/>
        <v>3.0069254245924482</v>
      </c>
      <c r="BG46" s="18">
        <f t="shared" si="124"/>
        <v>3.2306050265832962</v>
      </c>
      <c r="BH46" s="18">
        <f t="shared" si="124"/>
        <v>3.4725371816384119</v>
      </c>
      <c r="BI46" s="18">
        <f t="shared" si="124"/>
        <v>3.5708478796581038</v>
      </c>
      <c r="BK46" s="68">
        <f t="shared" si="125"/>
        <v>20.299094407581869</v>
      </c>
      <c r="BL46" s="69">
        <f t="shared" si="126"/>
        <v>49.193796063157222</v>
      </c>
      <c r="BM46" s="69">
        <f t="shared" si="127"/>
        <v>69.492890470739098</v>
      </c>
      <c r="BO46" t="str">
        <f t="shared" ref="BO46:BO69" si="145">AS46</f>
        <v>12 Other managers and proprietors</v>
      </c>
      <c r="BP46" s="18">
        <f t="shared" si="128"/>
        <v>3.4020270575419982</v>
      </c>
      <c r="BQ46" s="18">
        <f t="shared" si="128"/>
        <v>3.7047080363381966</v>
      </c>
      <c r="BR46" s="18">
        <f t="shared" si="128"/>
        <v>3.9530264546426377</v>
      </c>
      <c r="BS46" s="18">
        <f t="shared" si="128"/>
        <v>4.5972812878814677</v>
      </c>
      <c r="BT46" s="18">
        <f t="shared" si="128"/>
        <v>4.7693558896504076</v>
      </c>
      <c r="BV46" s="68">
        <f t="shared" si="129"/>
        <v>-11.969196082321613</v>
      </c>
      <c r="BW46" s="69">
        <f t="shared" si="130"/>
        <v>55.033951275516834</v>
      </c>
      <c r="BX46" s="69">
        <f t="shared" si="131"/>
        <v>43.064755193195225</v>
      </c>
      <c r="BZ46" t="str">
        <f t="shared" ref="BZ46:BZ69" si="146">BD46</f>
        <v>12 Other managers and proprietors</v>
      </c>
      <c r="CA46" s="18">
        <f t="shared" si="132"/>
        <v>3.6782343787958345</v>
      </c>
      <c r="CB46" s="18">
        <f t="shared" si="132"/>
        <v>4.2295191982108937</v>
      </c>
      <c r="CC46" s="18">
        <f t="shared" si="132"/>
        <v>4.4130045178671704</v>
      </c>
      <c r="CD46" s="18">
        <f t="shared" si="132"/>
        <v>5.2496502512725325</v>
      </c>
      <c r="CE46" s="18">
        <f t="shared" si="132"/>
        <v>6.2493152119873985</v>
      </c>
      <c r="CG46" s="68">
        <f t="shared" si="133"/>
        <v>-7.9234946228476364</v>
      </c>
      <c r="CH46" s="69">
        <f t="shared" si="134"/>
        <v>44.276543891569617</v>
      </c>
      <c r="CI46" s="69">
        <f t="shared" si="135"/>
        <v>36.353049268721975</v>
      </c>
      <c r="CK46" t="str">
        <f t="shared" ref="CK46:CK69" si="147">BO46</f>
        <v>12 Other managers and proprietors</v>
      </c>
      <c r="CL46" s="18">
        <f t="shared" si="136"/>
        <v>3.0926817926269088</v>
      </c>
      <c r="CM46" s="18">
        <f t="shared" si="136"/>
        <v>3.2465044910648602</v>
      </c>
      <c r="CN46" s="18">
        <f t="shared" si="136"/>
        <v>3.4543038079157076</v>
      </c>
      <c r="CO46" s="18">
        <f t="shared" si="136"/>
        <v>4.5999782109066825</v>
      </c>
      <c r="CP46" s="18">
        <f t="shared" si="136"/>
        <v>6.271001809629924</v>
      </c>
      <c r="CR46" s="68">
        <f t="shared" si="137"/>
        <v>2.262486414362785</v>
      </c>
      <c r="CS46" s="69">
        <f t="shared" si="138"/>
        <v>37.716982173749031</v>
      </c>
      <c r="CT46" s="69">
        <f t="shared" si="139"/>
        <v>39.979468588111814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16.678388904566571</v>
      </c>
      <c r="C47" s="18">
        <f t="shared" si="104"/>
        <v>17.121314965414847</v>
      </c>
      <c r="D47" s="18">
        <f t="shared" si="104"/>
        <v>17.063789770606487</v>
      </c>
      <c r="E47" s="18">
        <f t="shared" si="104"/>
        <v>16.863709012508227</v>
      </c>
      <c r="F47" s="18">
        <f t="shared" si="104"/>
        <v>16.738434310217595</v>
      </c>
      <c r="H47" s="68">
        <f t="shared" si="105"/>
        <v>90.188371970090699</v>
      </c>
      <c r="I47" s="69">
        <f t="shared" si="106"/>
        <v>53.579577804981149</v>
      </c>
      <c r="J47" s="69">
        <f t="shared" si="107"/>
        <v>143.76794977507186</v>
      </c>
      <c r="L47" t="str">
        <f t="shared" si="140"/>
        <v>21 Science, research, engineering and technology professionals</v>
      </c>
      <c r="M47" s="18">
        <f t="shared" si="108"/>
        <v>9.7860378468410669</v>
      </c>
      <c r="N47" s="18">
        <f t="shared" si="108"/>
        <v>10.120205986218988</v>
      </c>
      <c r="O47" s="18">
        <f t="shared" si="108"/>
        <v>10.098832361141136</v>
      </c>
      <c r="P47" s="18">
        <f t="shared" si="108"/>
        <v>10.475917891141613</v>
      </c>
      <c r="Q47" s="18">
        <f t="shared" si="108"/>
        <v>10.491798670619131</v>
      </c>
      <c r="S47" s="68">
        <f t="shared" si="109"/>
        <v>100.04595474678113</v>
      </c>
      <c r="T47" s="69">
        <f t="shared" si="110"/>
        <v>59.313632702445354</v>
      </c>
      <c r="U47" s="69">
        <f t="shared" si="111"/>
        <v>159.3595874492265</v>
      </c>
      <c r="W47" t="str">
        <f t="shared" si="141"/>
        <v>21 Science, research, engineering and technology professionals</v>
      </c>
      <c r="X47" s="18">
        <f t="shared" si="112"/>
        <v>8.9585995071410593</v>
      </c>
      <c r="Y47" s="18">
        <f t="shared" si="112"/>
        <v>9.1010983976270943</v>
      </c>
      <c r="Z47" s="18">
        <f t="shared" si="112"/>
        <v>8.8779993227871525</v>
      </c>
      <c r="AA47" s="18">
        <f t="shared" si="112"/>
        <v>8.3706139492103127</v>
      </c>
      <c r="AB47" s="18">
        <f t="shared" si="112"/>
        <v>7.5731281085118205</v>
      </c>
      <c r="AD47" s="68">
        <f t="shared" si="113"/>
        <v>9.5857660711692407</v>
      </c>
      <c r="AE47" s="69">
        <f t="shared" si="114"/>
        <v>43.616564230770891</v>
      </c>
      <c r="AF47" s="69">
        <f t="shared" si="115"/>
        <v>53.202330301940123</v>
      </c>
      <c r="AH47" t="str">
        <f t="shared" si="142"/>
        <v>21 Science, research, engineering and technology professionals</v>
      </c>
      <c r="AI47" s="18">
        <f t="shared" si="116"/>
        <v>2.9333097506524251</v>
      </c>
      <c r="AJ47" s="18">
        <f t="shared" si="116"/>
        <v>3.1454019965377888</v>
      </c>
      <c r="AK47" s="18">
        <f t="shared" si="116"/>
        <v>3.421659449230114</v>
      </c>
      <c r="AL47" s="18">
        <f t="shared" si="116"/>
        <v>3.4150701038575799</v>
      </c>
      <c r="AM47" s="18">
        <f t="shared" si="116"/>
        <v>3.3174214091380527</v>
      </c>
      <c r="AO47" s="68">
        <f t="shared" si="117"/>
        <v>12.282841082423213</v>
      </c>
      <c r="AP47" s="69">
        <f t="shared" si="118"/>
        <v>42.768575236957822</v>
      </c>
      <c r="AQ47" s="69">
        <f t="shared" si="119"/>
        <v>55.05141631938104</v>
      </c>
      <c r="AS47" t="str">
        <f t="shared" si="143"/>
        <v>21 Science, research, engineering and technology professionals</v>
      </c>
      <c r="AT47" s="18">
        <f t="shared" si="120"/>
        <v>9.0006298199128398</v>
      </c>
      <c r="AU47" s="18">
        <f t="shared" si="120"/>
        <v>9.2040915977450446</v>
      </c>
      <c r="AV47" s="18">
        <f t="shared" si="120"/>
        <v>8.7850471481590642</v>
      </c>
      <c r="AW47" s="18">
        <f t="shared" si="120"/>
        <v>7.5608559761586296</v>
      </c>
      <c r="AX47" s="18">
        <f t="shared" si="120"/>
        <v>6.3094008544497582</v>
      </c>
      <c r="AZ47" s="68">
        <f t="shared" si="121"/>
        <v>-9.5909698178688458</v>
      </c>
      <c r="BA47" s="69">
        <f t="shared" si="122"/>
        <v>35.296498962029091</v>
      </c>
      <c r="BB47" s="69">
        <f t="shared" si="123"/>
        <v>25.705529144160245</v>
      </c>
      <c r="BD47" t="str">
        <f t="shared" si="144"/>
        <v>21 Science, research, engineering and technology professionals</v>
      </c>
      <c r="BE47" s="18">
        <f t="shared" si="124"/>
        <v>3.2258024241571501</v>
      </c>
      <c r="BF47" s="18">
        <f t="shared" si="124"/>
        <v>3.4626828659083104</v>
      </c>
      <c r="BG47" s="18">
        <f t="shared" si="124"/>
        <v>3.8530310726539132</v>
      </c>
      <c r="BH47" s="18">
        <f t="shared" si="124"/>
        <v>3.4427763455043392</v>
      </c>
      <c r="BI47" s="18">
        <f t="shared" si="124"/>
        <v>3.2265309771942046</v>
      </c>
      <c r="BK47" s="68">
        <f t="shared" si="125"/>
        <v>-8.8601728079083237</v>
      </c>
      <c r="BL47" s="69">
        <f t="shared" si="126"/>
        <v>25.983396509138728</v>
      </c>
      <c r="BM47" s="69">
        <f t="shared" si="127"/>
        <v>17.123223701230408</v>
      </c>
      <c r="BO47" t="str">
        <f t="shared" si="145"/>
        <v>21 Science, research, engineering and technology professionals</v>
      </c>
      <c r="BP47" s="18">
        <f t="shared" si="128"/>
        <v>2.2464468889640443</v>
      </c>
      <c r="BQ47" s="18">
        <f t="shared" si="128"/>
        <v>2.4292635148524946</v>
      </c>
      <c r="BR47" s="18">
        <f t="shared" si="128"/>
        <v>2.8636514804009314</v>
      </c>
      <c r="BS47" s="18">
        <f t="shared" si="128"/>
        <v>2.6355777582453452</v>
      </c>
      <c r="BT47" s="18">
        <f t="shared" si="128"/>
        <v>2.6704302219909262</v>
      </c>
      <c r="BV47" s="68">
        <f t="shared" si="129"/>
        <v>-31.95977655534341</v>
      </c>
      <c r="BW47" s="69">
        <f t="shared" si="130"/>
        <v>28.05925632234711</v>
      </c>
      <c r="BX47" s="69">
        <f t="shared" si="131"/>
        <v>-3.9005202329963038</v>
      </c>
      <c r="BZ47" t="str">
        <f t="shared" si="146"/>
        <v>21 Science, research, engineering and technology professionals</v>
      </c>
      <c r="CA47" s="18">
        <f t="shared" si="132"/>
        <v>1.9908312626414899</v>
      </c>
      <c r="CB47" s="18">
        <f t="shared" si="132"/>
        <v>2.3738494167350064</v>
      </c>
      <c r="CC47" s="18">
        <f t="shared" si="132"/>
        <v>2.6479912467682434</v>
      </c>
      <c r="CD47" s="18">
        <f t="shared" si="132"/>
        <v>2.6118626127309197</v>
      </c>
      <c r="CE47" s="18">
        <f t="shared" si="132"/>
        <v>2.7524611935294669</v>
      </c>
      <c r="CG47" s="68">
        <f t="shared" si="133"/>
        <v>-32.414204686446183</v>
      </c>
      <c r="CH47" s="69">
        <f t="shared" si="134"/>
        <v>22.935977486087939</v>
      </c>
      <c r="CI47" s="69">
        <f t="shared" si="135"/>
        <v>-9.4782272003582477</v>
      </c>
      <c r="CK47" t="str">
        <f t="shared" si="147"/>
        <v>21 Science, research, engineering and technology professionals</v>
      </c>
      <c r="CL47" s="18">
        <f t="shared" si="136"/>
        <v>1.0007158687627276</v>
      </c>
      <c r="CM47" s="18">
        <f t="shared" si="136"/>
        <v>1.5086197574338645</v>
      </c>
      <c r="CN47" s="18">
        <f t="shared" si="136"/>
        <v>1.8876322142921973</v>
      </c>
      <c r="CO47" s="18">
        <f t="shared" si="136"/>
        <v>2.3282076088332904</v>
      </c>
      <c r="CP47" s="18">
        <f t="shared" si="136"/>
        <v>2.7879203841112541</v>
      </c>
      <c r="CR47" s="68">
        <f t="shared" si="137"/>
        <v>-16.803905396609998</v>
      </c>
      <c r="CS47" s="69">
        <f t="shared" si="138"/>
        <v>26.449232274356575</v>
      </c>
      <c r="CT47" s="69">
        <f t="shared" si="139"/>
        <v>9.6453268777465766</v>
      </c>
    </row>
    <row r="48" spans="1:98" x14ac:dyDescent="0.2">
      <c r="A48" t="str">
        <f t="shared" si="103"/>
        <v>22 Health professionals</v>
      </c>
      <c r="B48" s="18">
        <f t="shared" si="104"/>
        <v>21.053870576490173</v>
      </c>
      <c r="C48" s="18">
        <f t="shared" si="104"/>
        <v>20.96638995935368</v>
      </c>
      <c r="D48" s="18">
        <f t="shared" si="104"/>
        <v>21.395574530766055</v>
      </c>
      <c r="E48" s="18">
        <f t="shared" si="104"/>
        <v>22.522983312045277</v>
      </c>
      <c r="F48" s="18">
        <f t="shared" si="104"/>
        <v>23.578918104385828</v>
      </c>
      <c r="H48" s="68">
        <f t="shared" si="105"/>
        <v>113.67048781265197</v>
      </c>
      <c r="I48" s="69">
        <f t="shared" si="106"/>
        <v>76.406975918971781</v>
      </c>
      <c r="J48" s="69">
        <f t="shared" si="107"/>
        <v>190.07746373162374</v>
      </c>
      <c r="L48" t="str">
        <f t="shared" si="140"/>
        <v>22 Health professionals</v>
      </c>
      <c r="M48" s="18">
        <f t="shared" si="108"/>
        <v>8.7269532773527096</v>
      </c>
      <c r="N48" s="18">
        <f t="shared" si="108"/>
        <v>8.8563142153966865</v>
      </c>
      <c r="O48" s="18">
        <f t="shared" si="108"/>
        <v>8.5739353687633244</v>
      </c>
      <c r="P48" s="18">
        <f t="shared" si="108"/>
        <v>8.6447068379814631</v>
      </c>
      <c r="Q48" s="18">
        <f t="shared" si="108"/>
        <v>8.6981248217646279</v>
      </c>
      <c r="S48" s="68">
        <f t="shared" si="109"/>
        <v>95.342354809408619</v>
      </c>
      <c r="T48" s="69">
        <f t="shared" si="110"/>
        <v>76.543291831597443</v>
      </c>
      <c r="U48" s="69">
        <f t="shared" si="111"/>
        <v>171.88564664100605</v>
      </c>
      <c r="W48" t="str">
        <f t="shared" si="141"/>
        <v>22 Health professionals</v>
      </c>
      <c r="X48" s="18">
        <f t="shared" si="112"/>
        <v>9.2774461723132493</v>
      </c>
      <c r="Y48" s="18">
        <f t="shared" si="112"/>
        <v>9.6066962076974356</v>
      </c>
      <c r="Z48" s="18">
        <f t="shared" si="112"/>
        <v>9.2858916554621533</v>
      </c>
      <c r="AA48" s="18">
        <f t="shared" si="112"/>
        <v>9.5312656019136917</v>
      </c>
      <c r="AB48" s="18">
        <f t="shared" si="112"/>
        <v>9.198244977067473</v>
      </c>
      <c r="AD48" s="68">
        <f t="shared" si="113"/>
        <v>27.255133772926381</v>
      </c>
      <c r="AE48" s="69">
        <f t="shared" si="114"/>
        <v>69.154420377796527</v>
      </c>
      <c r="AF48" s="69">
        <f t="shared" si="115"/>
        <v>96.409554150722911</v>
      </c>
      <c r="AH48" t="str">
        <f t="shared" si="142"/>
        <v>22 Health professionals</v>
      </c>
      <c r="AI48" s="18">
        <f t="shared" si="116"/>
        <v>14.75988993137285</v>
      </c>
      <c r="AJ48" s="18">
        <f t="shared" si="116"/>
        <v>11.703175118471144</v>
      </c>
      <c r="AK48" s="18">
        <f t="shared" si="116"/>
        <v>10.1866092783516</v>
      </c>
      <c r="AL48" s="18">
        <f t="shared" si="116"/>
        <v>5.9057577251080335</v>
      </c>
      <c r="AM48" s="18">
        <f t="shared" si="116"/>
        <v>2.0409177819608386</v>
      </c>
      <c r="AO48" s="68">
        <f t="shared" si="117"/>
        <v>-76.796933007479296</v>
      </c>
      <c r="AP48" s="69">
        <f t="shared" si="118"/>
        <v>20.444565060761359</v>
      </c>
      <c r="AQ48" s="69">
        <f t="shared" si="119"/>
        <v>-56.352367946717941</v>
      </c>
      <c r="AS48" t="str">
        <f t="shared" si="143"/>
        <v>22 Health professionals</v>
      </c>
      <c r="AT48" s="18">
        <f t="shared" si="120"/>
        <v>2.124393789349007</v>
      </c>
      <c r="AU48" s="18">
        <f t="shared" si="120"/>
        <v>2.2706415447665944</v>
      </c>
      <c r="AV48" s="18">
        <f t="shared" si="120"/>
        <v>2.415893738779185</v>
      </c>
      <c r="AW48" s="18">
        <f t="shared" si="120"/>
        <v>2.4423495544666518</v>
      </c>
      <c r="AX48" s="18">
        <f t="shared" si="120"/>
        <v>2.3857346437009972</v>
      </c>
      <c r="AZ48" s="68">
        <f t="shared" si="121"/>
        <v>24.311725811721736</v>
      </c>
      <c r="BA48" s="69">
        <f t="shared" si="122"/>
        <v>61.112857679427165</v>
      </c>
      <c r="BB48" s="69">
        <f t="shared" si="123"/>
        <v>85.424583491148894</v>
      </c>
      <c r="BD48" t="str">
        <f t="shared" si="144"/>
        <v>22 Health professionals</v>
      </c>
      <c r="BE48" s="18">
        <f t="shared" si="124"/>
        <v>1.836372812851226</v>
      </c>
      <c r="BF48" s="18">
        <f t="shared" si="124"/>
        <v>2.3528414138647276</v>
      </c>
      <c r="BG48" s="18">
        <f t="shared" si="124"/>
        <v>2.4350612524597661</v>
      </c>
      <c r="BH48" s="18">
        <f t="shared" si="124"/>
        <v>2.6815660246374415</v>
      </c>
      <c r="BI48" s="18">
        <f t="shared" si="124"/>
        <v>2.864611796631416</v>
      </c>
      <c r="BK48" s="68">
        <f t="shared" si="125"/>
        <v>28.035605331584868</v>
      </c>
      <c r="BL48" s="69">
        <f t="shared" si="126"/>
        <v>62.397229814928124</v>
      </c>
      <c r="BM48" s="69">
        <f t="shared" si="127"/>
        <v>90.432835146512986</v>
      </c>
      <c r="BO48" t="str">
        <f t="shared" si="145"/>
        <v>22 Health professionals</v>
      </c>
      <c r="BP48" s="18">
        <f t="shared" si="128"/>
        <v>1.5587234531665732</v>
      </c>
      <c r="BQ48" s="18">
        <f t="shared" si="128"/>
        <v>1.9176906170875241</v>
      </c>
      <c r="BR48" s="18">
        <f t="shared" si="128"/>
        <v>1.9267682588784685</v>
      </c>
      <c r="BS48" s="18">
        <f t="shared" si="128"/>
        <v>2.0070757919969968</v>
      </c>
      <c r="BT48" s="18">
        <f t="shared" si="128"/>
        <v>1.9011330701158882</v>
      </c>
      <c r="BV48" s="68">
        <f t="shared" si="129"/>
        <v>-28.007427704150135</v>
      </c>
      <c r="BW48" s="69">
        <f t="shared" si="130"/>
        <v>44.689332824711514</v>
      </c>
      <c r="BX48" s="69">
        <f t="shared" si="131"/>
        <v>16.681905120561378</v>
      </c>
      <c r="BZ48" t="str">
        <f t="shared" si="146"/>
        <v>22 Health professionals</v>
      </c>
      <c r="CA48" s="18">
        <f t="shared" si="132"/>
        <v>1.2355164988889029</v>
      </c>
      <c r="CB48" s="18">
        <f t="shared" si="132"/>
        <v>1.5356020282772922</v>
      </c>
      <c r="CC48" s="18">
        <f t="shared" si="132"/>
        <v>1.5550467193631603</v>
      </c>
      <c r="CD48" s="18">
        <f t="shared" si="132"/>
        <v>1.6485003923483537</v>
      </c>
      <c r="CE48" s="18">
        <f t="shared" si="132"/>
        <v>1.6730176145191469</v>
      </c>
      <c r="CG48" s="68">
        <f t="shared" si="133"/>
        <v>-30.046758875277586</v>
      </c>
      <c r="CH48" s="69">
        <f t="shared" si="134"/>
        <v>33.258034195706976</v>
      </c>
      <c r="CI48" s="69">
        <f t="shared" si="135"/>
        <v>3.2112753204293902</v>
      </c>
      <c r="CK48" t="str">
        <f t="shared" si="147"/>
        <v>22 Health professionals</v>
      </c>
      <c r="CL48" s="18">
        <f t="shared" si="136"/>
        <v>0.47808540052906112</v>
      </c>
      <c r="CM48" s="18">
        <f t="shared" si="136"/>
        <v>0.61615529156963134</v>
      </c>
      <c r="CN48" s="18">
        <f t="shared" si="136"/>
        <v>0.67936580786114809</v>
      </c>
      <c r="CO48" s="18">
        <f t="shared" si="136"/>
        <v>1.3283906907437562</v>
      </c>
      <c r="CP48" s="18">
        <f t="shared" si="136"/>
        <v>2.3378723687884788</v>
      </c>
      <c r="CR48" s="68">
        <f t="shared" si="137"/>
        <v>93.846099198748846</v>
      </c>
      <c r="CS48" s="69">
        <f t="shared" si="138"/>
        <v>75.093039635562434</v>
      </c>
      <c r="CT48" s="69">
        <f t="shared" si="139"/>
        <v>168.93913883431128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30.195821286688123</v>
      </c>
      <c r="C49" s="18">
        <f t="shared" si="104"/>
        <v>28.734010407069476</v>
      </c>
      <c r="D49" s="18">
        <f t="shared" si="104"/>
        <v>28.410168696321374</v>
      </c>
      <c r="E49" s="18">
        <f t="shared" si="104"/>
        <v>25.699440444578929</v>
      </c>
      <c r="F49" s="18">
        <f t="shared" si="104"/>
        <v>21.795385323916154</v>
      </c>
      <c r="H49" s="68">
        <f t="shared" si="105"/>
        <v>48.742596814894796</v>
      </c>
      <c r="I49" s="69">
        <f t="shared" si="106"/>
        <v>63.122872300316821</v>
      </c>
      <c r="J49" s="69">
        <f t="shared" si="107"/>
        <v>111.8654691152116</v>
      </c>
      <c r="L49" t="str">
        <f t="shared" si="140"/>
        <v>23 Teaching and other educational professionals</v>
      </c>
      <c r="M49" s="18">
        <f t="shared" si="108"/>
        <v>24.605930824728357</v>
      </c>
      <c r="N49" s="18">
        <f t="shared" si="108"/>
        <v>23.979799968598748</v>
      </c>
      <c r="O49" s="18">
        <f t="shared" si="108"/>
        <v>23.854157051888524</v>
      </c>
      <c r="P49" s="18">
        <f t="shared" si="108"/>
        <v>21.328196289535086</v>
      </c>
      <c r="Q49" s="18">
        <f t="shared" si="108"/>
        <v>17.915717698850219</v>
      </c>
      <c r="S49" s="68">
        <f t="shared" si="109"/>
        <v>44.617591634231708</v>
      </c>
      <c r="T49" s="69">
        <f t="shared" si="110"/>
        <v>64.397480935490464</v>
      </c>
      <c r="U49" s="69">
        <f t="shared" si="111"/>
        <v>109.01507256972216</v>
      </c>
      <c r="W49" t="str">
        <f t="shared" si="141"/>
        <v>23 Teaching and other educational professionals</v>
      </c>
      <c r="X49" s="18">
        <f t="shared" si="112"/>
        <v>8.375529572104961</v>
      </c>
      <c r="Y49" s="18">
        <f t="shared" si="112"/>
        <v>7.406685530361691</v>
      </c>
      <c r="Z49" s="18">
        <f t="shared" si="112"/>
        <v>7.4010344502883605</v>
      </c>
      <c r="AA49" s="18">
        <f t="shared" si="112"/>
        <v>5.8434046643534305</v>
      </c>
      <c r="AB49" s="18">
        <f t="shared" si="112"/>
        <v>3.932659268485613</v>
      </c>
      <c r="AD49" s="68">
        <f t="shared" si="113"/>
        <v>-31.73661085267533</v>
      </c>
      <c r="AE49" s="69">
        <f t="shared" si="114"/>
        <v>44.747589438129303</v>
      </c>
      <c r="AF49" s="69">
        <f t="shared" si="115"/>
        <v>13.010978585453975</v>
      </c>
      <c r="AH49" t="str">
        <f t="shared" si="142"/>
        <v>23 Teaching and other educational professionals</v>
      </c>
      <c r="AI49" s="18">
        <f t="shared" si="116"/>
        <v>3.9367672087483285</v>
      </c>
      <c r="AJ49" s="18">
        <f t="shared" si="116"/>
        <v>2.6435293455836755</v>
      </c>
      <c r="AK49" s="18">
        <f t="shared" si="116"/>
        <v>2.167853185748549</v>
      </c>
      <c r="AL49" s="18">
        <f t="shared" si="116"/>
        <v>1.5257052946187142</v>
      </c>
      <c r="AM49" s="18">
        <f t="shared" si="116"/>
        <v>1.4386417249165162</v>
      </c>
      <c r="AO49" s="68">
        <f t="shared" si="117"/>
        <v>-23.144966208004636</v>
      </c>
      <c r="AP49" s="69">
        <f t="shared" si="118"/>
        <v>26.780237581248016</v>
      </c>
      <c r="AQ49" s="69">
        <f t="shared" si="119"/>
        <v>3.635271373243381</v>
      </c>
      <c r="AS49" t="str">
        <f t="shared" si="143"/>
        <v>23 Teaching and other educational professionals</v>
      </c>
      <c r="AT49" s="18">
        <f t="shared" si="120"/>
        <v>1.101067191770569</v>
      </c>
      <c r="AU49" s="18">
        <f t="shared" si="120"/>
        <v>1.169012964412611</v>
      </c>
      <c r="AV49" s="18">
        <f t="shared" si="120"/>
        <v>1.0018170874251668</v>
      </c>
      <c r="AW49" s="18">
        <f t="shared" si="120"/>
        <v>0.77116682069629128</v>
      </c>
      <c r="AX49" s="18">
        <f t="shared" si="120"/>
        <v>0.52525303049143002</v>
      </c>
      <c r="AZ49" s="68">
        <f t="shared" si="121"/>
        <v>-33.999394656634216</v>
      </c>
      <c r="BA49" s="69">
        <f t="shared" si="122"/>
        <v>42.152226630836012</v>
      </c>
      <c r="BB49" s="69">
        <f t="shared" si="123"/>
        <v>8.1528319742017956</v>
      </c>
      <c r="BD49" t="str">
        <f t="shared" si="144"/>
        <v>23 Teaching and other educational professionals</v>
      </c>
      <c r="BE49" s="18">
        <f t="shared" si="124"/>
        <v>1.0269370575454846</v>
      </c>
      <c r="BF49" s="18">
        <f t="shared" si="124"/>
        <v>1.1490402852114623</v>
      </c>
      <c r="BG49" s="18">
        <f t="shared" si="124"/>
        <v>1.1470167407989829</v>
      </c>
      <c r="BH49" s="18">
        <f t="shared" si="124"/>
        <v>1.0955424273705776</v>
      </c>
      <c r="BI49" s="18">
        <f t="shared" si="124"/>
        <v>1.135597225834809</v>
      </c>
      <c r="BK49" s="68">
        <f t="shared" si="125"/>
        <v>7.7530171593510406</v>
      </c>
      <c r="BL49" s="69">
        <f t="shared" si="126"/>
        <v>42.524052470981147</v>
      </c>
      <c r="BM49" s="69">
        <f t="shared" si="127"/>
        <v>50.277069630332193</v>
      </c>
      <c r="BO49" t="str">
        <f t="shared" si="145"/>
        <v>23 Teaching and other educational professionals</v>
      </c>
      <c r="BP49" s="18">
        <f t="shared" si="128"/>
        <v>0.74617726780571214</v>
      </c>
      <c r="BQ49" s="18">
        <f t="shared" si="128"/>
        <v>0.85797098146299866</v>
      </c>
      <c r="BR49" s="18">
        <f t="shared" si="128"/>
        <v>0.82329696837704391</v>
      </c>
      <c r="BS49" s="18">
        <f t="shared" si="128"/>
        <v>0.77834277099647853</v>
      </c>
      <c r="BT49" s="18">
        <f t="shared" si="128"/>
        <v>0.73131890139187949</v>
      </c>
      <c r="BV49" s="68">
        <f t="shared" si="129"/>
        <v>-35.188072136628548</v>
      </c>
      <c r="BW49" s="69">
        <f t="shared" si="130"/>
        <v>39.02310788513487</v>
      </c>
      <c r="BX49" s="69">
        <f t="shared" si="131"/>
        <v>3.8350357485063227</v>
      </c>
      <c r="BZ49" t="str">
        <f t="shared" si="146"/>
        <v>23 Teaching and other educational professionals</v>
      </c>
      <c r="CA49" s="18">
        <f t="shared" si="132"/>
        <v>0.82958999246698883</v>
      </c>
      <c r="CB49" s="18">
        <f t="shared" si="132"/>
        <v>0.96030560798296349</v>
      </c>
      <c r="CC49" s="18">
        <f t="shared" si="132"/>
        <v>1.1292170312744885</v>
      </c>
      <c r="CD49" s="18">
        <f t="shared" si="132"/>
        <v>1.1381845881277295</v>
      </c>
      <c r="CE49" s="18">
        <f t="shared" si="132"/>
        <v>1.3152193800554168</v>
      </c>
      <c r="CG49" s="68">
        <f t="shared" si="133"/>
        <v>-24.269373582005848</v>
      </c>
      <c r="CH49" s="69">
        <f t="shared" si="134"/>
        <v>34.671517981543154</v>
      </c>
      <c r="CI49" s="69">
        <f t="shared" si="135"/>
        <v>10.402144399537306</v>
      </c>
      <c r="CK49" t="str">
        <f t="shared" si="147"/>
        <v>23 Teaching and other educational professionals</v>
      </c>
      <c r="CL49" s="18">
        <f t="shared" si="136"/>
        <v>0.45806755349840678</v>
      </c>
      <c r="CM49" s="18">
        <f t="shared" si="136"/>
        <v>0.6322871695420561</v>
      </c>
      <c r="CN49" s="18">
        <f t="shared" si="136"/>
        <v>0.73384321693421295</v>
      </c>
      <c r="CO49" s="18">
        <f t="shared" si="136"/>
        <v>1.044837111266897</v>
      </c>
      <c r="CP49" s="18">
        <f t="shared" si="136"/>
        <v>1.1165235477185742</v>
      </c>
      <c r="CR49" s="68">
        <f t="shared" si="137"/>
        <v>-14.295316434049282</v>
      </c>
      <c r="CS49" s="69">
        <f t="shared" si="138"/>
        <v>41.405392877900169</v>
      </c>
      <c r="CT49" s="69">
        <f t="shared" si="139"/>
        <v>27.11007644385089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6.2591429799431859</v>
      </c>
      <c r="C50" s="18">
        <f t="shared" si="104"/>
        <v>6.5921965005169101</v>
      </c>
      <c r="D50" s="18">
        <f t="shared" si="104"/>
        <v>6.7426683368286611</v>
      </c>
      <c r="E50" s="18">
        <f t="shared" si="104"/>
        <v>7.427633038658489</v>
      </c>
      <c r="F50" s="18">
        <f t="shared" si="104"/>
        <v>7.8077717864761143</v>
      </c>
      <c r="H50" s="68">
        <f t="shared" si="105"/>
        <v>124.51219376381466</v>
      </c>
      <c r="I50" s="69">
        <f t="shared" si="106"/>
        <v>77.513741037624513</v>
      </c>
      <c r="J50" s="69">
        <f t="shared" si="107"/>
        <v>202.02593480143918</v>
      </c>
      <c r="L50" t="str">
        <f t="shared" si="140"/>
        <v>24 Business, media and public service professionals</v>
      </c>
      <c r="M50" s="18">
        <f t="shared" si="108"/>
        <v>12.292936875077412</v>
      </c>
      <c r="N50" s="18">
        <f t="shared" si="108"/>
        <v>12.737108901037924</v>
      </c>
      <c r="O50" s="18">
        <f t="shared" si="108"/>
        <v>13.321633059411955</v>
      </c>
      <c r="P50" s="18">
        <f t="shared" si="108"/>
        <v>13.718371444216453</v>
      </c>
      <c r="Q50" s="18">
        <f t="shared" si="108"/>
        <v>13.530854841763581</v>
      </c>
      <c r="S50" s="68">
        <f t="shared" si="109"/>
        <v>95.577439703930708</v>
      </c>
      <c r="T50" s="69">
        <f t="shared" si="110"/>
        <v>73.195883130068282</v>
      </c>
      <c r="U50" s="69">
        <f t="shared" si="111"/>
        <v>168.77332283399898</v>
      </c>
      <c r="W50" t="str">
        <f t="shared" si="141"/>
        <v>24 Business, media and public service professionals</v>
      </c>
      <c r="X50" s="18">
        <f t="shared" si="112"/>
        <v>10.627783906586917</v>
      </c>
      <c r="Y50" s="18">
        <f t="shared" si="112"/>
        <v>10.975031263398</v>
      </c>
      <c r="Z50" s="18">
        <f t="shared" si="112"/>
        <v>11.426892333801188</v>
      </c>
      <c r="AA50" s="18">
        <f t="shared" si="112"/>
        <v>11.402320631006212</v>
      </c>
      <c r="AB50" s="18">
        <f t="shared" si="112"/>
        <v>10.448352381690963</v>
      </c>
      <c r="AD50" s="68">
        <f t="shared" si="113"/>
        <v>17.466391543461643</v>
      </c>
      <c r="AE50" s="69">
        <f t="shared" si="114"/>
        <v>59.317675682737239</v>
      </c>
      <c r="AF50" s="69">
        <f t="shared" si="115"/>
        <v>76.784067226198886</v>
      </c>
      <c r="AH50" t="str">
        <f t="shared" si="142"/>
        <v>24 Business, media and public service professionals</v>
      </c>
      <c r="AI50" s="18">
        <f t="shared" si="116"/>
        <v>3.7130801475335784</v>
      </c>
      <c r="AJ50" s="18">
        <f t="shared" si="116"/>
        <v>3.664781529340829</v>
      </c>
      <c r="AK50" s="18">
        <f t="shared" si="116"/>
        <v>3.8927412868556792</v>
      </c>
      <c r="AL50" s="18">
        <f t="shared" si="116"/>
        <v>3.6841547848943357</v>
      </c>
      <c r="AM50" s="18">
        <f t="shared" si="116"/>
        <v>3.3461164226965767</v>
      </c>
      <c r="AO50" s="68">
        <f t="shared" si="117"/>
        <v>-0.45142697603957727</v>
      </c>
      <c r="AP50" s="69">
        <f t="shared" si="118"/>
        <v>38.453626824455164</v>
      </c>
      <c r="AQ50" s="69">
        <f t="shared" si="119"/>
        <v>38.002199848415579</v>
      </c>
      <c r="AS50" t="str">
        <f t="shared" si="143"/>
        <v>24 Business, media and public service professionals</v>
      </c>
      <c r="AT50" s="18">
        <f t="shared" si="120"/>
        <v>6.0940743567979609</v>
      </c>
      <c r="AU50" s="18">
        <f t="shared" si="120"/>
        <v>6.3318295235694722</v>
      </c>
      <c r="AV50" s="18">
        <f t="shared" si="120"/>
        <v>6.7142492265683362</v>
      </c>
      <c r="AW50" s="18">
        <f t="shared" si="120"/>
        <v>6.7267680543338111</v>
      </c>
      <c r="AX50" s="18">
        <f t="shared" si="120"/>
        <v>6.2670352901117514</v>
      </c>
      <c r="AZ50" s="68">
        <f t="shared" si="121"/>
        <v>17.498539774729092</v>
      </c>
      <c r="BA50" s="69">
        <f t="shared" si="122"/>
        <v>55.89081815461919</v>
      </c>
      <c r="BB50" s="69">
        <f t="shared" si="123"/>
        <v>73.389357929348293</v>
      </c>
      <c r="BD50" t="str">
        <f t="shared" si="144"/>
        <v>24 Business, media and public service professionals</v>
      </c>
      <c r="BE50" s="18">
        <f t="shared" si="124"/>
        <v>3.4162667402473161</v>
      </c>
      <c r="BF50" s="18">
        <f t="shared" si="124"/>
        <v>3.8676988310555229</v>
      </c>
      <c r="BG50" s="18">
        <f t="shared" si="124"/>
        <v>4.3486080630939075</v>
      </c>
      <c r="BH50" s="18">
        <f t="shared" si="124"/>
        <v>4.4979505738959169</v>
      </c>
      <c r="BI50" s="18">
        <f t="shared" si="124"/>
        <v>4.6914464473590041</v>
      </c>
      <c r="BK50" s="68">
        <f t="shared" si="125"/>
        <v>17.417105341629778</v>
      </c>
      <c r="BL50" s="69">
        <f t="shared" si="126"/>
        <v>43.820815118641306</v>
      </c>
      <c r="BM50" s="69">
        <f t="shared" si="127"/>
        <v>61.237920460271077</v>
      </c>
      <c r="BO50" t="str">
        <f t="shared" si="145"/>
        <v>24 Business, media and public service professionals</v>
      </c>
      <c r="BP50" s="18">
        <f t="shared" si="128"/>
        <v>2.3225292494699654</v>
      </c>
      <c r="BQ50" s="18">
        <f t="shared" si="128"/>
        <v>2.5463549602521627</v>
      </c>
      <c r="BR50" s="18">
        <f t="shared" si="128"/>
        <v>3.0986890181851301</v>
      </c>
      <c r="BS50" s="18">
        <f t="shared" si="128"/>
        <v>3.0497703545179911</v>
      </c>
      <c r="BT50" s="18">
        <f t="shared" si="128"/>
        <v>2.9993830669921158</v>
      </c>
      <c r="BV50" s="68">
        <f t="shared" si="129"/>
        <v>-29.374977315257802</v>
      </c>
      <c r="BW50" s="69">
        <f t="shared" si="130"/>
        <v>35.604373840375168</v>
      </c>
      <c r="BX50" s="69">
        <f t="shared" si="131"/>
        <v>6.2293965251173704</v>
      </c>
      <c r="BZ50" t="str">
        <f t="shared" si="146"/>
        <v>24 Business, media and public service professionals</v>
      </c>
      <c r="CA50" s="18">
        <f t="shared" si="132"/>
        <v>2.1454278006968619</v>
      </c>
      <c r="CB50" s="18">
        <f t="shared" si="132"/>
        <v>2.6468161206159744</v>
      </c>
      <c r="CC50" s="18">
        <f t="shared" si="132"/>
        <v>3.0507720506471792</v>
      </c>
      <c r="CD50" s="18">
        <f t="shared" si="132"/>
        <v>3.2088292815044857</v>
      </c>
      <c r="CE50" s="18">
        <f t="shared" si="132"/>
        <v>3.6288596866087812</v>
      </c>
      <c r="CG50" s="68">
        <f t="shared" si="133"/>
        <v>-22.658750103550915</v>
      </c>
      <c r="CH50" s="69">
        <f t="shared" si="134"/>
        <v>31.089974478321871</v>
      </c>
      <c r="CI50" s="69">
        <f t="shared" si="135"/>
        <v>8.4312243747709541</v>
      </c>
      <c r="CK50" t="str">
        <f t="shared" si="147"/>
        <v>24 Business, media and public service professionals</v>
      </c>
      <c r="CL50" s="18">
        <f t="shared" si="136"/>
        <v>1.2266088312225283</v>
      </c>
      <c r="CM50" s="18">
        <f t="shared" si="136"/>
        <v>1.7439072345852638</v>
      </c>
      <c r="CN50" s="18">
        <f t="shared" si="136"/>
        <v>2.0078440608316805</v>
      </c>
      <c r="CO50" s="18">
        <f t="shared" si="136"/>
        <v>2.5378985930224136</v>
      </c>
      <c r="CP50" s="18">
        <f t="shared" si="136"/>
        <v>2.8562929740267231</v>
      </c>
      <c r="CR50" s="68">
        <f t="shared" si="137"/>
        <v>-19.866755991388622</v>
      </c>
      <c r="CS50" s="69">
        <f t="shared" si="138"/>
        <v>32.595295330974302</v>
      </c>
      <c r="CT50" s="69">
        <f t="shared" si="139"/>
        <v>12.728539339585678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1.9496845656572341</v>
      </c>
      <c r="C51" s="18">
        <f t="shared" si="104"/>
        <v>2.2214250759964154</v>
      </c>
      <c r="D51" s="18">
        <f t="shared" si="104"/>
        <v>2.6043287404225035</v>
      </c>
      <c r="E51" s="18">
        <f t="shared" si="104"/>
        <v>2.3570544680375591</v>
      </c>
      <c r="F51" s="18">
        <f t="shared" si="104"/>
        <v>2.570959478529812</v>
      </c>
      <c r="H51" s="68">
        <f t="shared" si="105"/>
        <v>91.400932126172066</v>
      </c>
      <c r="I51" s="69">
        <f t="shared" si="106"/>
        <v>63.568154503042337</v>
      </c>
      <c r="J51" s="69">
        <f t="shared" si="107"/>
        <v>154.96908662921442</v>
      </c>
      <c r="L51" t="str">
        <f t="shared" si="140"/>
        <v>31 Science, engineering and technology associate professionals</v>
      </c>
      <c r="M51" s="18">
        <f t="shared" si="108"/>
        <v>1.8039986634205905</v>
      </c>
      <c r="N51" s="18">
        <f t="shared" si="108"/>
        <v>1.8860502598058171</v>
      </c>
      <c r="O51" s="18">
        <f t="shared" si="108"/>
        <v>1.9946617721356708</v>
      </c>
      <c r="P51" s="18">
        <f t="shared" si="108"/>
        <v>1.7641271023622174</v>
      </c>
      <c r="Q51" s="18">
        <f t="shared" si="108"/>
        <v>1.7917111124133003</v>
      </c>
      <c r="S51" s="68">
        <f t="shared" si="109"/>
        <v>72.961606832487789</v>
      </c>
      <c r="T51" s="69">
        <f t="shared" si="110"/>
        <v>57.540960483044522</v>
      </c>
      <c r="U51" s="69">
        <f t="shared" si="111"/>
        <v>130.5025673155323</v>
      </c>
      <c r="W51" t="str">
        <f t="shared" si="141"/>
        <v>31 Science, engineering and technology associate professionals</v>
      </c>
      <c r="X51" s="18">
        <f t="shared" si="112"/>
        <v>2.0100030842380869</v>
      </c>
      <c r="Y51" s="18">
        <f t="shared" si="112"/>
        <v>2.1878673858039552</v>
      </c>
      <c r="Z51" s="18">
        <f t="shared" si="112"/>
        <v>2.2777601348213712</v>
      </c>
      <c r="AA51" s="18">
        <f t="shared" si="112"/>
        <v>1.9006533601079574</v>
      </c>
      <c r="AB51" s="18">
        <f t="shared" si="112"/>
        <v>1.7842599739882714</v>
      </c>
      <c r="AD51" s="68">
        <f t="shared" si="113"/>
        <v>0.63385218651672715</v>
      </c>
      <c r="AE51" s="69">
        <f t="shared" si="114"/>
        <v>44.583997615245487</v>
      </c>
      <c r="AF51" s="69">
        <f t="shared" si="115"/>
        <v>45.217849801762213</v>
      </c>
      <c r="AH51" t="str">
        <f t="shared" si="142"/>
        <v>31 Science, engineering and technology associate professionals</v>
      </c>
      <c r="AI51" s="18">
        <f t="shared" si="116"/>
        <v>1.1932547512791143</v>
      </c>
      <c r="AJ51" s="18">
        <f t="shared" si="116"/>
        <v>1.5564504573146054</v>
      </c>
      <c r="AK51" s="18">
        <f t="shared" si="116"/>
        <v>1.5435765904664103</v>
      </c>
      <c r="AL51" s="18">
        <f t="shared" si="116"/>
        <v>1.5344023143907057</v>
      </c>
      <c r="AM51" s="18">
        <f t="shared" si="116"/>
        <v>1.7707057691155819</v>
      </c>
      <c r="AO51" s="68">
        <f t="shared" si="117"/>
        <v>32.85189439149935</v>
      </c>
      <c r="AP51" s="69">
        <f t="shared" si="118"/>
        <v>54.726293243192679</v>
      </c>
      <c r="AQ51" s="69">
        <f t="shared" si="119"/>
        <v>87.578187634692043</v>
      </c>
      <c r="AS51" t="str">
        <f t="shared" si="143"/>
        <v>31 Science, engineering and technology associate professionals</v>
      </c>
      <c r="AT51" s="18">
        <f t="shared" si="120"/>
        <v>3.4879325329349427</v>
      </c>
      <c r="AU51" s="18">
        <f t="shared" si="120"/>
        <v>3.6579710154727372</v>
      </c>
      <c r="AV51" s="18">
        <f t="shared" si="120"/>
        <v>3.5853944070000714</v>
      </c>
      <c r="AW51" s="18">
        <f t="shared" si="120"/>
        <v>2.7723575125185955</v>
      </c>
      <c r="AX51" s="18">
        <f t="shared" si="120"/>
        <v>2.3720060626784152</v>
      </c>
      <c r="AZ51" s="68">
        <f t="shared" si="121"/>
        <v>-16.718863146131859</v>
      </c>
      <c r="BA51" s="69">
        <f t="shared" si="122"/>
        <v>34.558061029751833</v>
      </c>
      <c r="BB51" s="69">
        <f t="shared" si="123"/>
        <v>17.839197883619974</v>
      </c>
      <c r="BD51" t="str">
        <f t="shared" si="144"/>
        <v>31 Science, engineering and technology associate professionals</v>
      </c>
      <c r="BE51" s="18">
        <f t="shared" si="124"/>
        <v>1.3946850630764716</v>
      </c>
      <c r="BF51" s="18">
        <f t="shared" si="124"/>
        <v>1.4744039111310894</v>
      </c>
      <c r="BG51" s="18">
        <f t="shared" si="124"/>
        <v>1.7358975994381398</v>
      </c>
      <c r="BH51" s="18">
        <f t="shared" si="124"/>
        <v>1.2549887399293251</v>
      </c>
      <c r="BI51" s="18">
        <f t="shared" si="124"/>
        <v>0.97202525903613435</v>
      </c>
      <c r="BK51" s="68">
        <f t="shared" si="125"/>
        <v>-39.056369638658062</v>
      </c>
      <c r="BL51" s="69">
        <f t="shared" si="126"/>
        <v>24.30033407775996</v>
      </c>
      <c r="BM51" s="69">
        <f t="shared" si="127"/>
        <v>-14.756035560898098</v>
      </c>
      <c r="BO51" t="str">
        <f t="shared" si="145"/>
        <v>31 Science, engineering and technology associate professionals</v>
      </c>
      <c r="BP51" s="18">
        <f t="shared" si="128"/>
        <v>0.96470184618506505</v>
      </c>
      <c r="BQ51" s="18">
        <f t="shared" si="128"/>
        <v>1.11774015145874</v>
      </c>
      <c r="BR51" s="18">
        <f t="shared" si="128"/>
        <v>1.3783573664714526</v>
      </c>
      <c r="BS51" s="18">
        <f t="shared" si="128"/>
        <v>1.1270750878629003</v>
      </c>
      <c r="BT51" s="18">
        <f t="shared" si="128"/>
        <v>1.2542597278684802</v>
      </c>
      <c r="BV51" s="68">
        <f t="shared" si="129"/>
        <v>-33.605775225472087</v>
      </c>
      <c r="BW51" s="69">
        <f t="shared" si="130"/>
        <v>29.548753895923745</v>
      </c>
      <c r="BX51" s="69">
        <f t="shared" si="131"/>
        <v>-4.057021329548343</v>
      </c>
      <c r="BZ51" t="str">
        <f t="shared" si="146"/>
        <v>31 Science, engineering and technology associate professionals</v>
      </c>
      <c r="CA51" s="18">
        <f t="shared" si="132"/>
        <v>1.1193320996787557</v>
      </c>
      <c r="CB51" s="18">
        <f t="shared" si="132"/>
        <v>1.4019032797391247</v>
      </c>
      <c r="CC51" s="18">
        <f t="shared" si="132"/>
        <v>1.6922625037479735</v>
      </c>
      <c r="CD51" s="18">
        <f t="shared" si="132"/>
        <v>1.4937669605444637</v>
      </c>
      <c r="CE51" s="18">
        <f t="shared" si="132"/>
        <v>1.9133931415867222</v>
      </c>
      <c r="CG51" s="68">
        <f t="shared" si="133"/>
        <v>-26.483089051574339</v>
      </c>
      <c r="CH51" s="69">
        <f t="shared" si="134"/>
        <v>25.978289633755391</v>
      </c>
      <c r="CI51" s="69">
        <f t="shared" si="135"/>
        <v>-0.50479941781894599</v>
      </c>
      <c r="CK51" t="str">
        <f t="shared" si="147"/>
        <v>31 Science, engineering and technology associate professionals</v>
      </c>
      <c r="CL51" s="18">
        <f t="shared" si="136"/>
        <v>0.59643747415966164</v>
      </c>
      <c r="CM51" s="18">
        <f t="shared" si="136"/>
        <v>0.91535135371383758</v>
      </c>
      <c r="CN51" s="18">
        <f t="shared" si="136"/>
        <v>1.0877235459224639</v>
      </c>
      <c r="CO51" s="18">
        <f t="shared" si="136"/>
        <v>1.4079158382720534</v>
      </c>
      <c r="CP51" s="18">
        <f t="shared" si="136"/>
        <v>2.2436704700023622</v>
      </c>
      <c r="CR51" s="68">
        <f t="shared" si="137"/>
        <v>16.193141933986897</v>
      </c>
      <c r="CS51" s="69">
        <f t="shared" si="138"/>
        <v>40.083259106265132</v>
      </c>
      <c r="CT51" s="69">
        <f t="shared" si="139"/>
        <v>56.276401040252033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0.7379979036184664</v>
      </c>
      <c r="C52" s="18">
        <f t="shared" si="104"/>
        <v>0.74745529610134009</v>
      </c>
      <c r="D52" s="18">
        <f t="shared" si="104"/>
        <v>0.64418211483540289</v>
      </c>
      <c r="E52" s="18">
        <f t="shared" si="104"/>
        <v>0.69921212259476251</v>
      </c>
      <c r="F52" s="18">
        <f t="shared" si="104"/>
        <v>0.83296685967360717</v>
      </c>
      <c r="H52" s="68">
        <f t="shared" si="105"/>
        <v>150.70539547634579</v>
      </c>
      <c r="I52" s="69">
        <f t="shared" si="106"/>
        <v>101.55902694666213</v>
      </c>
      <c r="J52" s="69">
        <f t="shared" si="107"/>
        <v>252.26442242300791</v>
      </c>
      <c r="L52" t="str">
        <f t="shared" si="140"/>
        <v>32 Health and social care associate professionals</v>
      </c>
      <c r="M52" s="18">
        <f t="shared" si="108"/>
        <v>2.1692749515852121</v>
      </c>
      <c r="N52" s="18">
        <f t="shared" si="108"/>
        <v>2.1336357893831148</v>
      </c>
      <c r="O52" s="18">
        <f t="shared" si="108"/>
        <v>2.1037389757565879</v>
      </c>
      <c r="P52" s="18">
        <f t="shared" si="108"/>
        <v>2.1122035663467873</v>
      </c>
      <c r="Q52" s="18">
        <f t="shared" si="108"/>
        <v>2.4010737524035628</v>
      </c>
      <c r="S52" s="68">
        <f t="shared" si="109"/>
        <v>119.76809091948913</v>
      </c>
      <c r="T52" s="69">
        <f t="shared" si="110"/>
        <v>90.708070568346471</v>
      </c>
      <c r="U52" s="69">
        <f t="shared" si="111"/>
        <v>210.47616148783555</v>
      </c>
      <c r="W52" t="str">
        <f t="shared" si="141"/>
        <v>32 Health and social care associate professionals</v>
      </c>
      <c r="X52" s="18">
        <f t="shared" si="112"/>
        <v>3.3145779842093313</v>
      </c>
      <c r="Y52" s="18">
        <f t="shared" si="112"/>
        <v>3.2752186103358421</v>
      </c>
      <c r="Z52" s="18">
        <f t="shared" si="112"/>
        <v>3.2886073127967936</v>
      </c>
      <c r="AA52" s="18">
        <f t="shared" si="112"/>
        <v>3.3737176403436444</v>
      </c>
      <c r="AB52" s="18">
        <f t="shared" si="112"/>
        <v>3.6117496851183795</v>
      </c>
      <c r="AD52" s="68">
        <f t="shared" si="113"/>
        <v>41.091086365014831</v>
      </c>
      <c r="AE52" s="69">
        <f t="shared" si="114"/>
        <v>79.405448305398025</v>
      </c>
      <c r="AF52" s="69">
        <f t="shared" si="115"/>
        <v>120.49653467041286</v>
      </c>
      <c r="AH52" t="str">
        <f t="shared" si="142"/>
        <v>32 Health and social care associate professionals</v>
      </c>
      <c r="AI52" s="18">
        <f t="shared" si="116"/>
        <v>7.013559477293847</v>
      </c>
      <c r="AJ52" s="18">
        <f t="shared" si="116"/>
        <v>5.9139313616562257</v>
      </c>
      <c r="AK52" s="18">
        <f t="shared" si="116"/>
        <v>5.6185787385966126</v>
      </c>
      <c r="AL52" s="18">
        <f t="shared" si="116"/>
        <v>4.2102084236036434</v>
      </c>
      <c r="AM52" s="18">
        <f t="shared" si="116"/>
        <v>2.4104900170863579</v>
      </c>
      <c r="AO52" s="68">
        <f t="shared" si="117"/>
        <v>-50.314644833509902</v>
      </c>
      <c r="AP52" s="69">
        <f t="shared" si="118"/>
        <v>32.008658719981163</v>
      </c>
      <c r="AQ52" s="69">
        <f t="shared" si="119"/>
        <v>-18.305986113528739</v>
      </c>
      <c r="AS52" t="str">
        <f t="shared" si="143"/>
        <v>32 Health and social care associate professionals</v>
      </c>
      <c r="AT52" s="18">
        <f t="shared" si="120"/>
        <v>1.7191037198026882</v>
      </c>
      <c r="AU52" s="18">
        <f t="shared" si="120"/>
        <v>1.7475227782750027</v>
      </c>
      <c r="AV52" s="18">
        <f t="shared" si="120"/>
        <v>1.8844831120982533</v>
      </c>
      <c r="AW52" s="18">
        <f t="shared" si="120"/>
        <v>1.7580437143586838</v>
      </c>
      <c r="AX52" s="18">
        <f t="shared" si="120"/>
        <v>1.7429743187417708</v>
      </c>
      <c r="AZ52" s="68">
        <f t="shared" si="121"/>
        <v>16.430436410749788</v>
      </c>
      <c r="BA52" s="69">
        <f t="shared" si="122"/>
        <v>63.859508862933922</v>
      </c>
      <c r="BB52" s="69">
        <f t="shared" si="123"/>
        <v>80.289945273683713</v>
      </c>
      <c r="BD52" t="str">
        <f t="shared" si="144"/>
        <v>32 Health and social care associate professionals</v>
      </c>
      <c r="BE52" s="18">
        <f t="shared" si="124"/>
        <v>1.5101285337157799</v>
      </c>
      <c r="BF52" s="18">
        <f t="shared" si="124"/>
        <v>1.8471396935673352</v>
      </c>
      <c r="BG52" s="18">
        <f t="shared" si="124"/>
        <v>1.9264923293818796</v>
      </c>
      <c r="BH52" s="18">
        <f t="shared" si="124"/>
        <v>1.9676482966470565</v>
      </c>
      <c r="BI52" s="18">
        <f t="shared" si="124"/>
        <v>2.2042060788177111</v>
      </c>
      <c r="BK52" s="68">
        <f t="shared" si="125"/>
        <v>24.525927390944815</v>
      </c>
      <c r="BL52" s="69">
        <f t="shared" si="126"/>
        <v>59.814964537979165</v>
      </c>
      <c r="BM52" s="69">
        <f t="shared" si="127"/>
        <v>84.34089192892398</v>
      </c>
      <c r="BO52" t="str">
        <f t="shared" si="145"/>
        <v>32 Health and social care associate professionals</v>
      </c>
      <c r="BP52" s="18">
        <f t="shared" si="128"/>
        <v>1.3529558215200228</v>
      </c>
      <c r="BQ52" s="18">
        <f t="shared" si="128"/>
        <v>1.5920516263875524</v>
      </c>
      <c r="BR52" s="18">
        <f t="shared" si="128"/>
        <v>1.5311371160435978</v>
      </c>
      <c r="BS52" s="18">
        <f t="shared" si="128"/>
        <v>1.484535727726088</v>
      </c>
      <c r="BT52" s="18">
        <f t="shared" si="128"/>
        <v>1.4197964056510872</v>
      </c>
      <c r="BV52" s="68">
        <f t="shared" si="129"/>
        <v>-32.342390968261512</v>
      </c>
      <c r="BW52" s="69">
        <f t="shared" si="130"/>
        <v>44.132293496305294</v>
      </c>
      <c r="BX52" s="69">
        <f t="shared" si="131"/>
        <v>11.789902528043786</v>
      </c>
      <c r="BZ52" t="str">
        <f t="shared" si="146"/>
        <v>32 Health and social care associate professionals</v>
      </c>
      <c r="CA52" s="18">
        <f t="shared" si="132"/>
        <v>0.76460330390270814</v>
      </c>
      <c r="CB52" s="18">
        <f t="shared" si="132"/>
        <v>0.73106096438306845</v>
      </c>
      <c r="CC52" s="18">
        <f t="shared" si="132"/>
        <v>0.75737300241741379</v>
      </c>
      <c r="CD52" s="18">
        <f t="shared" si="132"/>
        <v>0.71089150656573241</v>
      </c>
      <c r="CE52" s="18">
        <f t="shared" si="132"/>
        <v>0.74328234686829309</v>
      </c>
      <c r="CG52" s="68">
        <f t="shared" si="133"/>
        <v>-36.189115064440863</v>
      </c>
      <c r="CH52" s="69">
        <f t="shared" si="134"/>
        <v>30.759528317662994</v>
      </c>
      <c r="CI52" s="69">
        <f t="shared" si="135"/>
        <v>-5.429586746777872</v>
      </c>
      <c r="CK52" t="str">
        <f t="shared" si="147"/>
        <v>32 Health and social care associate professionals</v>
      </c>
      <c r="CL52" s="18">
        <f t="shared" si="136"/>
        <v>0.2753255218042267</v>
      </c>
      <c r="CM52" s="18">
        <f t="shared" si="136"/>
        <v>0.29846878225989149</v>
      </c>
      <c r="CN52" s="18">
        <f t="shared" si="136"/>
        <v>0.35403715577112299</v>
      </c>
      <c r="CO52" s="18">
        <f t="shared" si="136"/>
        <v>0.50289927500071085</v>
      </c>
      <c r="CP52" s="18">
        <f t="shared" si="136"/>
        <v>0.83186623430416307</v>
      </c>
      <c r="CR52" s="68">
        <f t="shared" si="137"/>
        <v>32.35629653062778</v>
      </c>
      <c r="CS52" s="69">
        <f t="shared" si="138"/>
        <v>51.10409459168239</v>
      </c>
      <c r="CT52" s="69">
        <f t="shared" si="139"/>
        <v>83.460391122310185</v>
      </c>
    </row>
    <row r="53" spans="1:98" x14ac:dyDescent="0.2">
      <c r="A53" t="str">
        <f t="shared" si="103"/>
        <v>33 Protective service occupations</v>
      </c>
      <c r="B53" s="18">
        <f t="shared" si="104"/>
        <v>0.16239687878308184</v>
      </c>
      <c r="C53" s="18">
        <f t="shared" si="104"/>
        <v>0.14586322397178192</v>
      </c>
      <c r="D53" s="18">
        <f t="shared" si="104"/>
        <v>0.15564022467394248</v>
      </c>
      <c r="E53" s="18">
        <f t="shared" si="104"/>
        <v>0.21293134659795049</v>
      </c>
      <c r="F53" s="18">
        <f t="shared" si="104"/>
        <v>0.25308510349798202</v>
      </c>
      <c r="H53" s="68">
        <f t="shared" si="105"/>
        <v>215.27486971835006</v>
      </c>
      <c r="I53" s="69">
        <f t="shared" si="106"/>
        <v>68.13364702055884</v>
      </c>
      <c r="J53" s="69">
        <f t="shared" si="107"/>
        <v>283.40851673890887</v>
      </c>
      <c r="L53" t="str">
        <f t="shared" si="140"/>
        <v>33 Protective service occupations</v>
      </c>
      <c r="M53" s="18">
        <f t="shared" si="108"/>
        <v>0.41306983825399002</v>
      </c>
      <c r="N53" s="18">
        <f t="shared" si="108"/>
        <v>0.39413353641367138</v>
      </c>
      <c r="O53" s="18">
        <f t="shared" si="108"/>
        <v>0.40440980109791658</v>
      </c>
      <c r="P53" s="18">
        <f t="shared" si="108"/>
        <v>0.52171346995618606</v>
      </c>
      <c r="Q53" s="18">
        <f t="shared" si="108"/>
        <v>0.63795875117301803</v>
      </c>
      <c r="S53" s="68">
        <f t="shared" si="109"/>
        <v>203.7539367885953</v>
      </c>
      <c r="T53" s="69">
        <f t="shared" si="110"/>
        <v>62.283030644408456</v>
      </c>
      <c r="U53" s="69">
        <f t="shared" si="111"/>
        <v>266.03696743300378</v>
      </c>
      <c r="W53" t="str">
        <f t="shared" si="141"/>
        <v>33 Protective service occupations</v>
      </c>
      <c r="X53" s="18">
        <f t="shared" si="112"/>
        <v>0.93078287840639207</v>
      </c>
      <c r="Y53" s="18">
        <f t="shared" si="112"/>
        <v>0.97820801021924664</v>
      </c>
      <c r="Z53" s="18">
        <f t="shared" si="112"/>
        <v>1.041687560014769</v>
      </c>
      <c r="AA53" s="18">
        <f t="shared" si="112"/>
        <v>1.2809662312543586</v>
      </c>
      <c r="AB53" s="18">
        <f t="shared" si="112"/>
        <v>1.5214065289630181</v>
      </c>
      <c r="AD53" s="68">
        <f t="shared" si="113"/>
        <v>87.629771595459232</v>
      </c>
      <c r="AE53" s="69">
        <f t="shared" si="114"/>
        <v>65.056037631240898</v>
      </c>
      <c r="AF53" s="69">
        <f t="shared" si="115"/>
        <v>152.68580922670012</v>
      </c>
      <c r="AH53" t="str">
        <f t="shared" si="142"/>
        <v>33 Protective service occupations</v>
      </c>
      <c r="AI53" s="18">
        <f t="shared" si="116"/>
        <v>0.76742388891459024</v>
      </c>
      <c r="AJ53" s="18">
        <f t="shared" si="116"/>
        <v>0.89638734433552192</v>
      </c>
      <c r="AK53" s="18">
        <f t="shared" si="116"/>
        <v>0.96168394605380181</v>
      </c>
      <c r="AL53" s="18">
        <f t="shared" si="116"/>
        <v>1.2553222511254671</v>
      </c>
      <c r="AM53" s="18">
        <f t="shared" si="116"/>
        <v>1.531964638208053</v>
      </c>
      <c r="AO53" s="68">
        <f t="shared" si="117"/>
        <v>84.487058921817322</v>
      </c>
      <c r="AP53" s="69">
        <f t="shared" si="118"/>
        <v>57.281695741419746</v>
      </c>
      <c r="AQ53" s="69">
        <f t="shared" si="119"/>
        <v>141.76875466323708</v>
      </c>
      <c r="AS53" t="str">
        <f t="shared" si="143"/>
        <v>33 Protective service occupations</v>
      </c>
      <c r="AT53" s="18">
        <f t="shared" si="120"/>
        <v>0.80486748917885431</v>
      </c>
      <c r="AU53" s="18">
        <f t="shared" si="120"/>
        <v>0.7380003680529672</v>
      </c>
      <c r="AV53" s="18">
        <f t="shared" si="120"/>
        <v>0.7816964191176955</v>
      </c>
      <c r="AW53" s="18">
        <f t="shared" si="120"/>
        <v>0.81730829402786587</v>
      </c>
      <c r="AX53" s="18">
        <f t="shared" si="120"/>
        <v>0.77681114474401791</v>
      </c>
      <c r="AZ53" s="68">
        <f t="shared" si="121"/>
        <v>25.096486503014116</v>
      </c>
      <c r="BA53" s="69">
        <f t="shared" si="122"/>
        <v>43.920104625142564</v>
      </c>
      <c r="BB53" s="69">
        <f t="shared" si="123"/>
        <v>69.016591128156662</v>
      </c>
      <c r="BD53" t="str">
        <f t="shared" si="144"/>
        <v>33 Protective service occupations</v>
      </c>
      <c r="BE53" s="18">
        <f t="shared" si="124"/>
        <v>0.76875684401180611</v>
      </c>
      <c r="BF53" s="18">
        <f t="shared" si="124"/>
        <v>0.69437439052839856</v>
      </c>
      <c r="BG53" s="18">
        <f t="shared" si="124"/>
        <v>0.75111093833408271</v>
      </c>
      <c r="BH53" s="18">
        <f t="shared" si="124"/>
        <v>0.80925512015131895</v>
      </c>
      <c r="BI53" s="18">
        <f t="shared" si="124"/>
        <v>0.7463448493655358</v>
      </c>
      <c r="BK53" s="68">
        <f t="shared" si="125"/>
        <v>8.1459665757750077</v>
      </c>
      <c r="BL53" s="69">
        <f t="shared" si="126"/>
        <v>25.938688158798502</v>
      </c>
      <c r="BM53" s="69">
        <f t="shared" si="127"/>
        <v>34.084654734573505</v>
      </c>
      <c r="BO53" t="str">
        <f t="shared" si="145"/>
        <v>33 Protective service occupations</v>
      </c>
      <c r="BP53" s="18">
        <f t="shared" si="128"/>
        <v>0.83775812523788662</v>
      </c>
      <c r="BQ53" s="18">
        <f t="shared" si="128"/>
        <v>0.82626286757555012</v>
      </c>
      <c r="BR53" s="18">
        <f t="shared" si="128"/>
        <v>0.93867416245167257</v>
      </c>
      <c r="BS53" s="18">
        <f t="shared" si="128"/>
        <v>1.0076855764396864</v>
      </c>
      <c r="BT53" s="18">
        <f t="shared" si="128"/>
        <v>0.87322790276094575</v>
      </c>
      <c r="BV53" s="68">
        <f t="shared" si="129"/>
        <v>-32.123819063906495</v>
      </c>
      <c r="BW53" s="69">
        <f t="shared" si="130"/>
        <v>27.510934784988894</v>
      </c>
      <c r="BX53" s="69">
        <f t="shared" si="131"/>
        <v>-4.612884278917603</v>
      </c>
      <c r="BZ53" t="str">
        <f t="shared" si="146"/>
        <v>33 Protective service occupations</v>
      </c>
      <c r="CA53" s="18">
        <f t="shared" si="132"/>
        <v>0.72711669641006249</v>
      </c>
      <c r="CB53" s="18">
        <f t="shared" si="132"/>
        <v>0.79929673873460716</v>
      </c>
      <c r="CC53" s="18">
        <f t="shared" si="132"/>
        <v>0.89079343891258234</v>
      </c>
      <c r="CD53" s="18">
        <f t="shared" si="132"/>
        <v>1.1187823915090485</v>
      </c>
      <c r="CE53" s="18">
        <f t="shared" si="132"/>
        <v>1.6191131655439905</v>
      </c>
      <c r="CG53" s="68">
        <f t="shared" si="133"/>
        <v>18.181898910355095</v>
      </c>
      <c r="CH53" s="69">
        <f t="shared" si="134"/>
        <v>35.793709983866691</v>
      </c>
      <c r="CI53" s="69">
        <f t="shared" si="135"/>
        <v>53.975608894221786</v>
      </c>
      <c r="CK53" t="str">
        <f t="shared" si="147"/>
        <v>33 Protective service occupations</v>
      </c>
      <c r="CL53" s="18">
        <f t="shared" si="136"/>
        <v>0.29727234379342482</v>
      </c>
      <c r="CM53" s="18">
        <f t="shared" si="136"/>
        <v>0.29581563376211384</v>
      </c>
      <c r="CN53" s="18">
        <f t="shared" si="136"/>
        <v>0.3600953149104591</v>
      </c>
      <c r="CO53" s="18">
        <f t="shared" si="136"/>
        <v>0.34789805594251655</v>
      </c>
      <c r="CP53" s="18">
        <f t="shared" si="136"/>
        <v>0.49008713080480648</v>
      </c>
      <c r="CR53" s="68">
        <f t="shared" si="137"/>
        <v>-23.335239935829129</v>
      </c>
      <c r="CS53" s="69">
        <f t="shared" si="138"/>
        <v>16.810306829601682</v>
      </c>
      <c r="CT53" s="69">
        <f t="shared" si="139"/>
        <v>-6.5249331062274472</v>
      </c>
    </row>
    <row r="54" spans="1:98" x14ac:dyDescent="0.2">
      <c r="A54" t="str">
        <f t="shared" si="103"/>
        <v>34 Culture, media and sports occupations</v>
      </c>
      <c r="B54" s="18">
        <f t="shared" si="104"/>
        <v>1.3857156968211644</v>
      </c>
      <c r="C54" s="18">
        <f t="shared" si="104"/>
        <v>1.7840580374181545</v>
      </c>
      <c r="D54" s="18">
        <f t="shared" si="104"/>
        <v>1.7148061937889991</v>
      </c>
      <c r="E54" s="18">
        <f t="shared" si="104"/>
        <v>1.606688381217344</v>
      </c>
      <c r="F54" s="18">
        <f t="shared" si="104"/>
        <v>1.6440961543891308</v>
      </c>
      <c r="H54" s="68">
        <f t="shared" si="105"/>
        <v>85.89032661407488</v>
      </c>
      <c r="I54" s="69">
        <f t="shared" si="106"/>
        <v>75.115747582782816</v>
      </c>
      <c r="J54" s="69">
        <f t="shared" si="107"/>
        <v>161.0060741968577</v>
      </c>
      <c r="L54" t="str">
        <f t="shared" si="140"/>
        <v>34 Culture, media and sports occupations</v>
      </c>
      <c r="M54" s="18">
        <f t="shared" si="108"/>
        <v>3.7486589961804713</v>
      </c>
      <c r="N54" s="18">
        <f t="shared" si="108"/>
        <v>3.8495597724485213</v>
      </c>
      <c r="O54" s="18">
        <f t="shared" si="108"/>
        <v>3.8970064480023123</v>
      </c>
      <c r="P54" s="18">
        <f t="shared" si="108"/>
        <v>3.8008194811372875</v>
      </c>
      <c r="Q54" s="18">
        <f t="shared" si="108"/>
        <v>3.873636856099969</v>
      </c>
      <c r="S54" s="68">
        <f t="shared" si="109"/>
        <v>91.398605107801814</v>
      </c>
      <c r="T54" s="69">
        <f t="shared" si="110"/>
        <v>75.392862245015607</v>
      </c>
      <c r="U54" s="69">
        <f t="shared" si="111"/>
        <v>166.79146735281742</v>
      </c>
      <c r="W54" t="str">
        <f t="shared" si="141"/>
        <v>34 Culture, media and sports occupations</v>
      </c>
      <c r="X54" s="18">
        <f t="shared" si="112"/>
        <v>4.1372992900664114</v>
      </c>
      <c r="Y54" s="18">
        <f t="shared" si="112"/>
        <v>3.9907207709612624</v>
      </c>
      <c r="Z54" s="18">
        <f t="shared" si="112"/>
        <v>3.8267293448989088</v>
      </c>
      <c r="AA54" s="18">
        <f t="shared" si="112"/>
        <v>3.6017416561812747</v>
      </c>
      <c r="AB54" s="18">
        <f t="shared" si="112"/>
        <v>3.3981443295425504</v>
      </c>
      <c r="AD54" s="68">
        <f t="shared" si="113"/>
        <v>14.079609532534706</v>
      </c>
      <c r="AE54" s="69">
        <f t="shared" si="114"/>
        <v>55.278777605650205</v>
      </c>
      <c r="AF54" s="69">
        <f t="shared" si="115"/>
        <v>69.358387138184924</v>
      </c>
      <c r="AH54" t="str">
        <f t="shared" si="142"/>
        <v>34 Culture, media and sports occupations</v>
      </c>
      <c r="AI54" s="18">
        <f t="shared" si="116"/>
        <v>1.4744560977354972</v>
      </c>
      <c r="AJ54" s="18">
        <f t="shared" si="116"/>
        <v>1.4782897245208992</v>
      </c>
      <c r="AK54" s="18">
        <f t="shared" si="116"/>
        <v>1.7281902720257025</v>
      </c>
      <c r="AL54" s="18">
        <f t="shared" si="116"/>
        <v>1.7467063127528795</v>
      </c>
      <c r="AM54" s="18">
        <f t="shared" si="116"/>
        <v>1.9503831659803339</v>
      </c>
      <c r="AO54" s="68">
        <f t="shared" si="117"/>
        <v>30.700700893917833</v>
      </c>
      <c r="AP54" s="69">
        <f t="shared" si="118"/>
        <v>58.061087664458412</v>
      </c>
      <c r="AQ54" s="69">
        <f t="shared" si="119"/>
        <v>88.761788558376239</v>
      </c>
      <c r="AS54" t="str">
        <f t="shared" si="143"/>
        <v>34 Culture, media and sports occupations</v>
      </c>
      <c r="AT54" s="18">
        <f t="shared" si="120"/>
        <v>2.4897073567482586</v>
      </c>
      <c r="AU54" s="18">
        <f t="shared" si="120"/>
        <v>2.3498957584910203</v>
      </c>
      <c r="AV54" s="18">
        <f t="shared" si="120"/>
        <v>2.261177473513841</v>
      </c>
      <c r="AW54" s="18">
        <f t="shared" si="120"/>
        <v>2.0454057735494322</v>
      </c>
      <c r="AX54" s="18">
        <f t="shared" si="120"/>
        <v>1.8399502419744342</v>
      </c>
      <c r="AZ54" s="68">
        <f t="shared" si="121"/>
        <v>2.4328403048007079</v>
      </c>
      <c r="BA54" s="69">
        <f t="shared" si="122"/>
        <v>49.459146301556444</v>
      </c>
      <c r="BB54" s="69">
        <f t="shared" si="123"/>
        <v>51.891986606357158</v>
      </c>
      <c r="BD54" t="str">
        <f t="shared" si="144"/>
        <v>34 Culture, media and sports occupations</v>
      </c>
      <c r="BE54" s="18">
        <f t="shared" si="124"/>
        <v>1.582993517916844</v>
      </c>
      <c r="BF54" s="18">
        <f t="shared" si="124"/>
        <v>1.5388420446359627</v>
      </c>
      <c r="BG54" s="18">
        <f t="shared" si="124"/>
        <v>1.5127879660052879</v>
      </c>
      <c r="BH54" s="18">
        <f t="shared" si="124"/>
        <v>1.4153535327325848</v>
      </c>
      <c r="BI54" s="18">
        <f t="shared" si="124"/>
        <v>1.474592909964823</v>
      </c>
      <c r="BK54" s="68">
        <f t="shared" si="125"/>
        <v>6.0886574534490441</v>
      </c>
      <c r="BL54" s="69">
        <f t="shared" si="126"/>
        <v>39.102507806263795</v>
      </c>
      <c r="BM54" s="69">
        <f t="shared" si="127"/>
        <v>45.191165259712832</v>
      </c>
      <c r="BO54" t="str">
        <f t="shared" si="145"/>
        <v>34 Culture, media and sports occupations</v>
      </c>
      <c r="BP54" s="18">
        <f t="shared" si="128"/>
        <v>0.86024745513172107</v>
      </c>
      <c r="BQ54" s="18">
        <f t="shared" si="128"/>
        <v>0.81739041148095259</v>
      </c>
      <c r="BR54" s="18">
        <f t="shared" si="128"/>
        <v>0.75214233231379779</v>
      </c>
      <c r="BS54" s="18">
        <f t="shared" si="128"/>
        <v>0.6069819943126028</v>
      </c>
      <c r="BT54" s="18">
        <f t="shared" si="128"/>
        <v>0.41405345985832331</v>
      </c>
      <c r="BV54" s="68">
        <f t="shared" si="129"/>
        <v>-59.833772523236291</v>
      </c>
      <c r="BW54" s="69">
        <f t="shared" si="130"/>
        <v>25.404733015360321</v>
      </c>
      <c r="BX54" s="69">
        <f t="shared" si="131"/>
        <v>-34.429039507875977</v>
      </c>
      <c r="BZ54" t="str">
        <f t="shared" si="146"/>
        <v>34 Culture, media and sports occupations</v>
      </c>
      <c r="CA54" s="18">
        <f t="shared" si="132"/>
        <v>1.0053793614650137</v>
      </c>
      <c r="CB54" s="18">
        <f t="shared" si="132"/>
        <v>1.0582426300807781</v>
      </c>
      <c r="CC54" s="18">
        <f t="shared" si="132"/>
        <v>1.063474287867477</v>
      </c>
      <c r="CD54" s="18">
        <f t="shared" si="132"/>
        <v>0.96382831820545167</v>
      </c>
      <c r="CE54" s="18">
        <f t="shared" si="132"/>
        <v>1.0468642004028619</v>
      </c>
      <c r="CG54" s="68">
        <f t="shared" si="133"/>
        <v>-35.994967343276095</v>
      </c>
      <c r="CH54" s="69">
        <f t="shared" si="134"/>
        <v>27.300105648551554</v>
      </c>
      <c r="CI54" s="69">
        <f t="shared" si="135"/>
        <v>-8.6948616947245423</v>
      </c>
      <c r="CK54" t="str">
        <f t="shared" si="147"/>
        <v>34 Culture, media and sports occupations</v>
      </c>
      <c r="CL54" s="18">
        <f t="shared" si="136"/>
        <v>0.69019337524771818</v>
      </c>
      <c r="CM54" s="18">
        <f t="shared" si="136"/>
        <v>0.96981060505917283</v>
      </c>
      <c r="CN54" s="18">
        <f t="shared" si="136"/>
        <v>0.94950506917434085</v>
      </c>
      <c r="CO54" s="18">
        <f t="shared" si="136"/>
        <v>1.1415444437854463</v>
      </c>
      <c r="CP54" s="18">
        <f t="shared" si="136"/>
        <v>1.2752295048932933</v>
      </c>
      <c r="CR54" s="68">
        <f t="shared" si="137"/>
        <v>-24.346152798994872</v>
      </c>
      <c r="CS54" s="69">
        <f t="shared" si="138"/>
        <v>30.099032003450688</v>
      </c>
      <c r="CT54" s="69">
        <f t="shared" si="139"/>
        <v>5.7528792044558141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4.6204965044207755</v>
      </c>
      <c r="C55" s="18">
        <f t="shared" si="148"/>
        <v>4.5088650748082504</v>
      </c>
      <c r="D55" s="18">
        <f t="shared" si="148"/>
        <v>4.4680188127793476</v>
      </c>
      <c r="E55" s="18">
        <f t="shared" si="148"/>
        <v>4.4373698439476659</v>
      </c>
      <c r="F55" s="18">
        <f t="shared" si="148"/>
        <v>4.6769932065745552</v>
      </c>
      <c r="H55" s="68">
        <f t="shared" si="105"/>
        <v>102.95341645437546</v>
      </c>
      <c r="I55" s="69">
        <f t="shared" si="106"/>
        <v>70.240171201899528</v>
      </c>
      <c r="J55" s="69">
        <f t="shared" si="107"/>
        <v>173.19358765627499</v>
      </c>
      <c r="L55" t="str">
        <f t="shared" si="140"/>
        <v>35 Business and public service associate professionals</v>
      </c>
      <c r="M55" s="18">
        <f t="shared" ref="M55:Q64" si="149">M18/M$35*100</f>
        <v>7.2231291068883934</v>
      </c>
      <c r="N55" s="18">
        <f t="shared" si="149"/>
        <v>7.1025854561085886</v>
      </c>
      <c r="O55" s="18">
        <f t="shared" si="149"/>
        <v>7.2894340427966835</v>
      </c>
      <c r="P55" s="18">
        <f t="shared" si="149"/>
        <v>6.9841256491728769</v>
      </c>
      <c r="Q55" s="18">
        <f t="shared" si="149"/>
        <v>6.7877437331742767</v>
      </c>
      <c r="S55" s="68">
        <f t="shared" si="109"/>
        <v>79.300960176353414</v>
      </c>
      <c r="T55" s="69">
        <f t="shared" si="110"/>
        <v>68.519949611980863</v>
      </c>
      <c r="U55" s="69">
        <f t="shared" si="111"/>
        <v>147.82090978833426</v>
      </c>
      <c r="W55" t="str">
        <f t="shared" si="141"/>
        <v>35 Business and public service associate professionals</v>
      </c>
      <c r="X55" s="18">
        <f t="shared" ref="X55:AB64" si="150">X18/X$35*100</f>
        <v>7.6291019214494131</v>
      </c>
      <c r="Y55" s="18">
        <f t="shared" si="150"/>
        <v>7.5424191292502787</v>
      </c>
      <c r="Z55" s="18">
        <f t="shared" si="150"/>
        <v>7.5256742894904738</v>
      </c>
      <c r="AA55" s="18">
        <f t="shared" si="150"/>
        <v>6.8628766216585699</v>
      </c>
      <c r="AB55" s="18">
        <f t="shared" si="150"/>
        <v>6.2363591923910775</v>
      </c>
      <c r="AD55" s="68">
        <f t="shared" si="113"/>
        <v>6.4583314154145093</v>
      </c>
      <c r="AE55" s="69">
        <f t="shared" si="114"/>
        <v>54.604462712136396</v>
      </c>
      <c r="AF55" s="69">
        <f t="shared" si="115"/>
        <v>61.062794127550887</v>
      </c>
      <c r="AH55" t="str">
        <f t="shared" si="142"/>
        <v>35 Business and public service associate professionals</v>
      </c>
      <c r="AI55" s="18">
        <f t="shared" ref="AI55:AM64" si="151">AI18/AI$35*100</f>
        <v>6.3256760109814829</v>
      </c>
      <c r="AJ55" s="18">
        <f t="shared" si="151"/>
        <v>7.0477242370363156</v>
      </c>
      <c r="AK55" s="18">
        <f t="shared" si="151"/>
        <v>7.4096247579529209</v>
      </c>
      <c r="AL55" s="18">
        <f t="shared" si="151"/>
        <v>7.2317337155121546</v>
      </c>
      <c r="AM55" s="18">
        <f t="shared" si="151"/>
        <v>7.0640034849901836</v>
      </c>
      <c r="AO55" s="68">
        <f t="shared" si="117"/>
        <v>10.408935559178977</v>
      </c>
      <c r="AP55" s="69">
        <f t="shared" si="118"/>
        <v>51.866712870121454</v>
      </c>
      <c r="AQ55" s="69">
        <f t="shared" si="119"/>
        <v>62.275648429300425</v>
      </c>
      <c r="AS55" t="str">
        <f t="shared" si="143"/>
        <v>35 Business and public service associate professionals</v>
      </c>
      <c r="AT55" s="18">
        <f t="shared" ref="AT55:AX64" si="152">AT18/AT$35*100</f>
        <v>6.4999573433127731</v>
      </c>
      <c r="AU55" s="18">
        <f t="shared" si="152"/>
        <v>6.3306739528803266</v>
      </c>
      <c r="AV55" s="18">
        <f t="shared" si="152"/>
        <v>6.4430122709603896</v>
      </c>
      <c r="AW55" s="18">
        <f t="shared" si="152"/>
        <v>5.8151717684384652</v>
      </c>
      <c r="AX55" s="18">
        <f t="shared" si="152"/>
        <v>5.3997591964070022</v>
      </c>
      <c r="AZ55" s="68">
        <f t="shared" si="121"/>
        <v>5.5001850191756008</v>
      </c>
      <c r="BA55" s="69">
        <f t="shared" si="122"/>
        <v>49.541693937510018</v>
      </c>
      <c r="BB55" s="69">
        <f t="shared" si="123"/>
        <v>55.041878956685622</v>
      </c>
      <c r="BD55" t="str">
        <f t="shared" si="144"/>
        <v>35 Business and public service associate professionals</v>
      </c>
      <c r="BE55" s="18">
        <f t="shared" ref="BE55:BI64" si="153">BE18/BE$35*100</f>
        <v>4.8182065700606387</v>
      </c>
      <c r="BF55" s="18">
        <f t="shared" si="153"/>
        <v>4.9700876112219436</v>
      </c>
      <c r="BG55" s="18">
        <f t="shared" si="153"/>
        <v>5.4030558674664935</v>
      </c>
      <c r="BH55" s="18">
        <f t="shared" si="153"/>
        <v>4.7794808856808801</v>
      </c>
      <c r="BI55" s="18">
        <f t="shared" si="153"/>
        <v>4.5306558309457579</v>
      </c>
      <c r="BK55" s="68">
        <f t="shared" si="125"/>
        <v>-8.7366329581540807</v>
      </c>
      <c r="BL55" s="69">
        <f t="shared" si="126"/>
        <v>36.461236072338217</v>
      </c>
      <c r="BM55" s="69">
        <f t="shared" si="127"/>
        <v>27.724603114184138</v>
      </c>
      <c r="BO55" t="str">
        <f t="shared" si="145"/>
        <v>35 Business and public service associate professionals</v>
      </c>
      <c r="BP55" s="18">
        <f t="shared" ref="BP55:BT64" si="154">BP18/BP$35*100</f>
        <v>3.855310245055763</v>
      </c>
      <c r="BQ55" s="18">
        <f t="shared" si="154"/>
        <v>3.9460817669551855</v>
      </c>
      <c r="BR55" s="18">
        <f t="shared" si="154"/>
        <v>4.453895566449841</v>
      </c>
      <c r="BS55" s="18">
        <f t="shared" si="154"/>
        <v>3.8508162574889071</v>
      </c>
      <c r="BT55" s="18">
        <f t="shared" si="154"/>
        <v>3.6660449882656323</v>
      </c>
      <c r="BV55" s="68">
        <f t="shared" si="129"/>
        <v>-39.94316812410834</v>
      </c>
      <c r="BW55" s="69">
        <f t="shared" si="130"/>
        <v>30.280964642902536</v>
      </c>
      <c r="BX55" s="69">
        <f t="shared" si="131"/>
        <v>-9.662203481205804</v>
      </c>
      <c r="BZ55" t="str">
        <f t="shared" si="146"/>
        <v>35 Business and public service associate professionals</v>
      </c>
      <c r="CA55" s="18">
        <f t="shared" ref="CA55:CE64" si="155">CA18/CA$35*100</f>
        <v>3.6606902153418379</v>
      </c>
      <c r="CB55" s="18">
        <f t="shared" si="155"/>
        <v>4.003705353241573</v>
      </c>
      <c r="CC55" s="18">
        <f t="shared" si="155"/>
        <v>4.2191499433088993</v>
      </c>
      <c r="CD55" s="18">
        <f t="shared" si="155"/>
        <v>3.7471556561993302</v>
      </c>
      <c r="CE55" s="18">
        <f t="shared" si="155"/>
        <v>3.6914292366156585</v>
      </c>
      <c r="CG55" s="68">
        <f t="shared" si="133"/>
        <v>-43.112040447114161</v>
      </c>
      <c r="CH55" s="69">
        <f t="shared" si="134"/>
        <v>23.791637296178543</v>
      </c>
      <c r="CI55" s="69">
        <f t="shared" si="135"/>
        <v>-19.320403150935618</v>
      </c>
      <c r="CK55" t="str">
        <f t="shared" si="147"/>
        <v>35 Business and public service associate professionals</v>
      </c>
      <c r="CL55" s="18">
        <f t="shared" ref="CL55:CP64" si="156">CL18/CL$35*100</f>
        <v>2.170228150031515</v>
      </c>
      <c r="CM55" s="18">
        <f t="shared" si="156"/>
        <v>2.5492424468834702</v>
      </c>
      <c r="CN55" s="18">
        <f t="shared" si="156"/>
        <v>2.6636775022247408</v>
      </c>
      <c r="CO55" s="18">
        <f t="shared" si="156"/>
        <v>2.5366581664660655</v>
      </c>
      <c r="CP55" s="18">
        <f t="shared" si="156"/>
        <v>2.5703888974214082</v>
      </c>
      <c r="CR55" s="68">
        <f t="shared" si="137"/>
        <v>-45.642791287058884</v>
      </c>
      <c r="CS55" s="69">
        <f t="shared" si="138"/>
        <v>22.78630637503727</v>
      </c>
      <c r="CT55" s="69">
        <f t="shared" si="139"/>
        <v>-22.856484912021617</v>
      </c>
    </row>
    <row r="56" spans="1:98" x14ac:dyDescent="0.2">
      <c r="A56" t="str">
        <f t="shared" si="103"/>
        <v>41 Administrative occupations</v>
      </c>
      <c r="B56" s="18">
        <f t="shared" si="148"/>
        <v>2.7946568254552808</v>
      </c>
      <c r="C56" s="18">
        <f t="shared" si="148"/>
        <v>2.6688845910928407</v>
      </c>
      <c r="D56" s="18">
        <f t="shared" si="148"/>
        <v>2.723590832905892</v>
      </c>
      <c r="E56" s="18">
        <f t="shared" si="148"/>
        <v>2.7250514292252541</v>
      </c>
      <c r="F56" s="18">
        <f t="shared" si="148"/>
        <v>3.0671177265428127</v>
      </c>
      <c r="H56" s="68">
        <f t="shared" si="105"/>
        <v>118.33994809776442</v>
      </c>
      <c r="I56" s="69">
        <f t="shared" si="106"/>
        <v>84.919293765900562</v>
      </c>
      <c r="J56" s="69">
        <f t="shared" si="107"/>
        <v>203.25924186366495</v>
      </c>
      <c r="L56" t="str">
        <f t="shared" si="140"/>
        <v>41 Administrative occupations</v>
      </c>
      <c r="M56" s="18">
        <f t="shared" si="149"/>
        <v>4.764022088413876</v>
      </c>
      <c r="N56" s="18">
        <f t="shared" si="149"/>
        <v>4.5161807781350705</v>
      </c>
      <c r="O56" s="18">
        <f t="shared" si="149"/>
        <v>4.7754064810169705</v>
      </c>
      <c r="P56" s="18">
        <f t="shared" si="149"/>
        <v>4.653416018570014</v>
      </c>
      <c r="Q56" s="18">
        <f t="shared" si="149"/>
        <v>4.9319352396934804</v>
      </c>
      <c r="S56" s="68">
        <f t="shared" si="109"/>
        <v>98.864841916631391</v>
      </c>
      <c r="T56" s="69">
        <f t="shared" si="110"/>
        <v>80.95079656393159</v>
      </c>
      <c r="U56" s="69">
        <f t="shared" si="111"/>
        <v>179.815638480563</v>
      </c>
      <c r="W56" t="str">
        <f t="shared" si="141"/>
        <v>41 Administrative occupations</v>
      </c>
      <c r="X56" s="18">
        <f t="shared" si="150"/>
        <v>7.9344571047436805</v>
      </c>
      <c r="Y56" s="18">
        <f t="shared" si="150"/>
        <v>7.3899165955770938</v>
      </c>
      <c r="Z56" s="18">
        <f t="shared" si="150"/>
        <v>7.9905799884308033</v>
      </c>
      <c r="AA56" s="18">
        <f t="shared" si="150"/>
        <v>7.6630346884778806</v>
      </c>
      <c r="AB56" s="18">
        <f t="shared" si="150"/>
        <v>7.6573428694997547</v>
      </c>
      <c r="AD56" s="68">
        <f t="shared" si="113"/>
        <v>23.11011655223119</v>
      </c>
      <c r="AE56" s="69">
        <f t="shared" si="114"/>
        <v>65.181686970905474</v>
      </c>
      <c r="AF56" s="69">
        <f t="shared" si="115"/>
        <v>88.291803523136664</v>
      </c>
      <c r="AH56" t="str">
        <f t="shared" si="142"/>
        <v>41 Administrative occupations</v>
      </c>
      <c r="AI56" s="18">
        <f t="shared" si="151"/>
        <v>9.6242381083027624</v>
      </c>
      <c r="AJ56" s="18">
        <f t="shared" si="151"/>
        <v>10.197127096079123</v>
      </c>
      <c r="AK56" s="18">
        <f t="shared" si="151"/>
        <v>10.770572800541844</v>
      </c>
      <c r="AL56" s="18">
        <f t="shared" si="151"/>
        <v>10.805559963041528</v>
      </c>
      <c r="AM56" s="18">
        <f t="shared" si="151"/>
        <v>11.013882569743757</v>
      </c>
      <c r="AO56" s="68">
        <f t="shared" si="117"/>
        <v>18.427121664348732</v>
      </c>
      <c r="AP56" s="69">
        <f t="shared" si="118"/>
        <v>66.216917391877132</v>
      </c>
      <c r="AQ56" s="69">
        <f t="shared" si="119"/>
        <v>84.644039056225878</v>
      </c>
      <c r="AS56" t="str">
        <f t="shared" si="143"/>
        <v>41 Administrative occupations</v>
      </c>
      <c r="AT56" s="18">
        <f t="shared" si="152"/>
        <v>9.976073195677019</v>
      </c>
      <c r="AU56" s="18">
        <f t="shared" si="152"/>
        <v>9.6592203697945234</v>
      </c>
      <c r="AV56" s="18">
        <f t="shared" si="152"/>
        <v>10.324401265062717</v>
      </c>
      <c r="AW56" s="18">
        <f t="shared" si="152"/>
        <v>9.5761846610527872</v>
      </c>
      <c r="AX56" s="18">
        <f t="shared" si="152"/>
        <v>9.2964511845119091</v>
      </c>
      <c r="AZ56" s="68">
        <f t="shared" si="121"/>
        <v>13.34962946359437</v>
      </c>
      <c r="BA56" s="69">
        <f t="shared" si="122"/>
        <v>60.261836805974944</v>
      </c>
      <c r="BB56" s="69">
        <f t="shared" si="123"/>
        <v>73.61146626956932</v>
      </c>
      <c r="BD56" t="str">
        <f t="shared" si="144"/>
        <v>41 Administrative occupations</v>
      </c>
      <c r="BE56" s="18">
        <f t="shared" si="153"/>
        <v>7.7235383697537259</v>
      </c>
      <c r="BF56" s="18">
        <f t="shared" si="153"/>
        <v>7.6107078186833528</v>
      </c>
      <c r="BG56" s="18">
        <f t="shared" si="153"/>
        <v>8.2313206548148976</v>
      </c>
      <c r="BH56" s="18">
        <f t="shared" si="153"/>
        <v>7.2270941261143609</v>
      </c>
      <c r="BI56" s="18">
        <f t="shared" si="153"/>
        <v>6.1081478845355335</v>
      </c>
      <c r="BK56" s="68">
        <f t="shared" si="125"/>
        <v>-19.236543743127399</v>
      </c>
      <c r="BL56" s="69">
        <f t="shared" si="126"/>
        <v>39.902096585405559</v>
      </c>
      <c r="BM56" s="69">
        <f t="shared" si="127"/>
        <v>20.665552842278164</v>
      </c>
      <c r="BO56" t="str">
        <f t="shared" si="145"/>
        <v>41 Administrative occupations</v>
      </c>
      <c r="BP56" s="18">
        <f t="shared" si="154"/>
        <v>9.2671670691017809</v>
      </c>
      <c r="BQ56" s="18">
        <f t="shared" si="154"/>
        <v>9.0508026080773298</v>
      </c>
      <c r="BR56" s="18">
        <f t="shared" si="154"/>
        <v>9.3420308117415356</v>
      </c>
      <c r="BS56" s="18">
        <f t="shared" si="154"/>
        <v>7.7840530654906885</v>
      </c>
      <c r="BT56" s="18">
        <f t="shared" si="154"/>
        <v>5.9361328356553136</v>
      </c>
      <c r="BV56" s="68">
        <f t="shared" si="129"/>
        <v>-53.637486431060836</v>
      </c>
      <c r="BW56" s="69">
        <f t="shared" si="130"/>
        <v>30.220073914379835</v>
      </c>
      <c r="BX56" s="69">
        <f t="shared" si="131"/>
        <v>-23.417412516680994</v>
      </c>
      <c r="BZ56" t="str">
        <f t="shared" si="146"/>
        <v>41 Administrative occupations</v>
      </c>
      <c r="CA56" s="18">
        <f t="shared" si="155"/>
        <v>7.442062358972418</v>
      </c>
      <c r="CB56" s="18">
        <f t="shared" si="155"/>
        <v>6.7516223248370046</v>
      </c>
      <c r="CC56" s="18">
        <f t="shared" si="155"/>
        <v>7.6238825928824623</v>
      </c>
      <c r="CD56" s="18">
        <f t="shared" si="155"/>
        <v>5.6837580419556195</v>
      </c>
      <c r="CE56" s="18">
        <f t="shared" si="155"/>
        <v>3.0712561636143607</v>
      </c>
      <c r="CG56" s="68">
        <f t="shared" si="133"/>
        <v>-73.806676259820918</v>
      </c>
      <c r="CH56" s="69">
        <f t="shared" si="134"/>
        <v>18.807457602674454</v>
      </c>
      <c r="CI56" s="69">
        <f t="shared" si="135"/>
        <v>-54.999218657146464</v>
      </c>
      <c r="CK56" t="str">
        <f t="shared" si="147"/>
        <v>41 Administrative occupations</v>
      </c>
      <c r="CL56" s="18">
        <f t="shared" si="156"/>
        <v>5.4057103845089376</v>
      </c>
      <c r="CM56" s="18">
        <f t="shared" si="156"/>
        <v>4.8195919261188696</v>
      </c>
      <c r="CN56" s="18">
        <f t="shared" si="156"/>
        <v>4.5097654433683108</v>
      </c>
      <c r="CO56" s="18">
        <f t="shared" si="156"/>
        <v>3.8652219805960906</v>
      </c>
      <c r="CP56" s="18">
        <f t="shared" si="156"/>
        <v>2.3777035656352807</v>
      </c>
      <c r="CR56" s="68">
        <f t="shared" si="137"/>
        <v>-70.300871336501885</v>
      </c>
      <c r="CS56" s="69">
        <f t="shared" si="138"/>
        <v>17.556035245397553</v>
      </c>
      <c r="CT56" s="69">
        <f t="shared" si="139"/>
        <v>-52.744836091104332</v>
      </c>
    </row>
    <row r="57" spans="1:98" x14ac:dyDescent="0.2">
      <c r="A57" t="str">
        <f t="shared" si="103"/>
        <v>42 Secretarial and related occupations</v>
      </c>
      <c r="B57" s="18">
        <f t="shared" si="148"/>
        <v>0.33812913291276492</v>
      </c>
      <c r="C57" s="18">
        <f t="shared" si="148"/>
        <v>0.34036349750353662</v>
      </c>
      <c r="D57" s="18">
        <f t="shared" si="148"/>
        <v>0.31311830434891674</v>
      </c>
      <c r="E57" s="18">
        <f t="shared" si="148"/>
        <v>0.40583130919763882</v>
      </c>
      <c r="F57" s="18">
        <f t="shared" si="148"/>
        <v>0.59496083499323638</v>
      </c>
      <c r="H57" s="68">
        <f t="shared" si="105"/>
        <v>268.40417392568867</v>
      </c>
      <c r="I57" s="69">
        <f t="shared" si="106"/>
        <v>146.82558068318562</v>
      </c>
      <c r="J57" s="69">
        <f t="shared" si="107"/>
        <v>415.22975460887432</v>
      </c>
      <c r="L57" t="str">
        <f t="shared" si="140"/>
        <v>42 Secretarial and related occupations</v>
      </c>
      <c r="M57" s="18">
        <f t="shared" si="149"/>
        <v>1.0034677637816216</v>
      </c>
      <c r="N57" s="18">
        <f t="shared" si="149"/>
        <v>0.8188063865897125</v>
      </c>
      <c r="O57" s="18">
        <f t="shared" si="149"/>
        <v>0.85782293962580036</v>
      </c>
      <c r="P57" s="18">
        <f t="shared" si="149"/>
        <v>1.1241521996216233</v>
      </c>
      <c r="Q57" s="18">
        <f t="shared" si="149"/>
        <v>1.0974191918046856</v>
      </c>
      <c r="S57" s="68">
        <f t="shared" si="109"/>
        <v>146.33486473686952</v>
      </c>
      <c r="T57" s="69">
        <f t="shared" si="110"/>
        <v>111.33414306860514</v>
      </c>
      <c r="U57" s="69">
        <f t="shared" si="111"/>
        <v>257.66900780547468</v>
      </c>
      <c r="W57" t="str">
        <f t="shared" si="141"/>
        <v>42 Secretarial and related occupations</v>
      </c>
      <c r="X57" s="18">
        <f t="shared" si="150"/>
        <v>1.592831763201306</v>
      </c>
      <c r="Y57" s="18">
        <f t="shared" si="150"/>
        <v>1.3822882594938557</v>
      </c>
      <c r="Z57" s="18">
        <f t="shared" si="150"/>
        <v>1.4149364032174301</v>
      </c>
      <c r="AA57" s="18">
        <f t="shared" si="150"/>
        <v>1.9493611665755441</v>
      </c>
      <c r="AB57" s="18">
        <f t="shared" si="150"/>
        <v>3.0485865428606198</v>
      </c>
      <c r="AD57" s="68">
        <f t="shared" si="113"/>
        <v>176.79329146112531</v>
      </c>
      <c r="AE57" s="69">
        <f t="shared" si="114"/>
        <v>112.66059128490107</v>
      </c>
      <c r="AF57" s="69">
        <f t="shared" si="115"/>
        <v>289.45388274602635</v>
      </c>
      <c r="AH57" t="str">
        <f t="shared" si="142"/>
        <v>42 Secretarial and related occupations</v>
      </c>
      <c r="AI57" s="18">
        <f t="shared" si="151"/>
        <v>2.2869379498175388</v>
      </c>
      <c r="AJ57" s="18">
        <f t="shared" si="151"/>
        <v>2.073968260970307</v>
      </c>
      <c r="AK57" s="18">
        <f t="shared" si="151"/>
        <v>2.2968033391600491</v>
      </c>
      <c r="AL57" s="18">
        <f t="shared" si="151"/>
        <v>3.0466821167182929</v>
      </c>
      <c r="AM57" s="18">
        <f t="shared" si="151"/>
        <v>3.0553726331465447</v>
      </c>
      <c r="AO57" s="68">
        <f t="shared" si="117"/>
        <v>54.06000454155231</v>
      </c>
      <c r="AP57" s="69">
        <f t="shared" si="118"/>
        <v>90.418768850525765</v>
      </c>
      <c r="AQ57" s="69">
        <f t="shared" si="119"/>
        <v>144.47877339207807</v>
      </c>
      <c r="AS57" t="str">
        <f t="shared" si="143"/>
        <v>42 Secretarial and related occupations</v>
      </c>
      <c r="AT57" s="18">
        <f t="shared" si="152"/>
        <v>2.0290723841927591</v>
      </c>
      <c r="AU57" s="18">
        <f t="shared" si="152"/>
        <v>1.6909859873555348</v>
      </c>
      <c r="AV57" s="18">
        <f t="shared" si="152"/>
        <v>1.9798544521287056</v>
      </c>
      <c r="AW57" s="18">
        <f t="shared" si="152"/>
        <v>2.2879969699328826</v>
      </c>
      <c r="AX57" s="18">
        <f t="shared" si="152"/>
        <v>3.0393064997342281</v>
      </c>
      <c r="AZ57" s="68">
        <f t="shared" si="121"/>
        <v>93.245336139342882</v>
      </c>
      <c r="BA57" s="69">
        <f t="shared" si="122"/>
        <v>77.430340303352878</v>
      </c>
      <c r="BB57" s="69">
        <f t="shared" si="123"/>
        <v>170.67567644269576</v>
      </c>
      <c r="BD57" t="str">
        <f t="shared" si="144"/>
        <v>42 Secretarial and related occupations</v>
      </c>
      <c r="BE57" s="18">
        <f t="shared" si="153"/>
        <v>1.888638623027395</v>
      </c>
      <c r="BF57" s="18">
        <f t="shared" si="153"/>
        <v>1.7074010416713938</v>
      </c>
      <c r="BG57" s="18">
        <f t="shared" si="153"/>
        <v>1.6667185087715413</v>
      </c>
      <c r="BH57" s="18">
        <f t="shared" si="153"/>
        <v>1.8510630906237699</v>
      </c>
      <c r="BI57" s="18">
        <f t="shared" si="153"/>
        <v>0.66820051519623636</v>
      </c>
      <c r="BK57" s="68">
        <f t="shared" si="125"/>
        <v>-56.366563261467142</v>
      </c>
      <c r="BL57" s="69">
        <f t="shared" si="126"/>
        <v>37.937528734722221</v>
      </c>
      <c r="BM57" s="69">
        <f t="shared" si="127"/>
        <v>-18.429034526744925</v>
      </c>
      <c r="BO57" t="str">
        <f t="shared" si="145"/>
        <v>42 Secretarial and related occupations</v>
      </c>
      <c r="BP57" s="18">
        <f t="shared" si="154"/>
        <v>2.6723359475123969</v>
      </c>
      <c r="BQ57" s="18">
        <f t="shared" si="154"/>
        <v>2.3406212937835615</v>
      </c>
      <c r="BR57" s="18">
        <f t="shared" si="154"/>
        <v>2.0988248430043868</v>
      </c>
      <c r="BS57" s="18">
        <f t="shared" si="154"/>
        <v>1.7961362347255034</v>
      </c>
      <c r="BT57" s="18">
        <f t="shared" si="154"/>
        <v>0.56852524535642257</v>
      </c>
      <c r="BV57" s="68">
        <f t="shared" si="129"/>
        <v>-80.235846594414213</v>
      </c>
      <c r="BW57" s="69">
        <f t="shared" si="130"/>
        <v>28.531562233421631</v>
      </c>
      <c r="BX57" s="69">
        <f t="shared" si="131"/>
        <v>-51.704284360992581</v>
      </c>
      <c r="BZ57" t="str">
        <f t="shared" si="146"/>
        <v>42 Secretarial and related occupations</v>
      </c>
      <c r="CA57" s="18">
        <f t="shared" si="155"/>
        <v>3.0910170984065544</v>
      </c>
      <c r="CB57" s="18">
        <f t="shared" si="155"/>
        <v>2.8073846332453996</v>
      </c>
      <c r="CC57" s="18">
        <f t="shared" si="155"/>
        <v>2.9850427696331203</v>
      </c>
      <c r="CD57" s="18">
        <f t="shared" si="155"/>
        <v>1.9336054036842496</v>
      </c>
      <c r="CE57" s="18">
        <f t="shared" si="155"/>
        <v>0.84676293842887407</v>
      </c>
      <c r="CG57" s="68">
        <f t="shared" si="133"/>
        <v>-81.555705308946372</v>
      </c>
      <c r="CH57" s="69">
        <f t="shared" si="134"/>
        <v>19.2136577600705</v>
      </c>
      <c r="CI57" s="69">
        <f t="shared" si="135"/>
        <v>-62.342047548875868</v>
      </c>
      <c r="CK57" t="str">
        <f t="shared" si="147"/>
        <v>42 Secretarial and related occupations</v>
      </c>
      <c r="CL57" s="18">
        <f t="shared" si="156"/>
        <v>2.1820333203216618</v>
      </c>
      <c r="CM57" s="18">
        <f t="shared" si="156"/>
        <v>2.0372687010201589</v>
      </c>
      <c r="CN57" s="18">
        <f t="shared" si="156"/>
        <v>1.7865436345347743</v>
      </c>
      <c r="CO57" s="18">
        <f t="shared" si="156"/>
        <v>2.4099361565845649</v>
      </c>
      <c r="CP57" s="18">
        <f t="shared" si="156"/>
        <v>1.1119413705751395</v>
      </c>
      <c r="CR57" s="68">
        <f t="shared" si="137"/>
        <v>-64.940298504301396</v>
      </c>
      <c r="CS57" s="69">
        <f t="shared" si="138"/>
        <v>30.903824919266988</v>
      </c>
      <c r="CT57" s="69">
        <f t="shared" si="139"/>
        <v>-34.036473585034408</v>
      </c>
    </row>
    <row r="58" spans="1:98" x14ac:dyDescent="0.2">
      <c r="A58" t="str">
        <f t="shared" si="103"/>
        <v>51 Skilled agricultural and related trades</v>
      </c>
      <c r="B58" s="18">
        <f t="shared" si="148"/>
        <v>0.26658624080142179</v>
      </c>
      <c r="C58" s="18">
        <f t="shared" si="148"/>
        <v>0.3800977397747512</v>
      </c>
      <c r="D58" s="18">
        <f t="shared" si="148"/>
        <v>0.3256123143050258</v>
      </c>
      <c r="E58" s="18">
        <f t="shared" si="148"/>
        <v>0.33055223687168012</v>
      </c>
      <c r="F58" s="18">
        <f t="shared" si="148"/>
        <v>0.38746271215585493</v>
      </c>
      <c r="H58" s="68">
        <f t="shared" si="105"/>
        <v>130.71387498635249</v>
      </c>
      <c r="I58" s="69">
        <f t="shared" si="106"/>
        <v>122.92967115423214</v>
      </c>
      <c r="J58" s="69">
        <f t="shared" si="107"/>
        <v>253.64354614058468</v>
      </c>
      <c r="L58" t="str">
        <f t="shared" si="140"/>
        <v>51 Skilled agricultural and related trades</v>
      </c>
      <c r="M58" s="18">
        <f t="shared" si="149"/>
        <v>0.2721088641224586</v>
      </c>
      <c r="N58" s="18">
        <f t="shared" si="149"/>
        <v>0.22148991537170254</v>
      </c>
      <c r="O58" s="18">
        <f t="shared" si="149"/>
        <v>0.23855164940622861</v>
      </c>
      <c r="P58" s="18">
        <f t="shared" si="149"/>
        <v>0.24218698897669902</v>
      </c>
      <c r="Q58" s="18">
        <f t="shared" si="149"/>
        <v>0.26402306987498403</v>
      </c>
      <c r="S58" s="68">
        <f t="shared" si="109"/>
        <v>113.11324460778442</v>
      </c>
      <c r="T58" s="69">
        <f t="shared" si="110"/>
        <v>79.002513885051798</v>
      </c>
      <c r="U58" s="69">
        <f t="shared" si="111"/>
        <v>192.11575849283619</v>
      </c>
      <c r="W58" t="str">
        <f t="shared" si="141"/>
        <v>51 Skilled agricultural and related trades</v>
      </c>
      <c r="X58" s="18">
        <f t="shared" si="150"/>
        <v>1.0822867830391008</v>
      </c>
      <c r="Y58" s="18">
        <f t="shared" si="150"/>
        <v>0.98282280636797137</v>
      </c>
      <c r="Z58" s="18">
        <f t="shared" si="150"/>
        <v>1.1199139498373072</v>
      </c>
      <c r="AA58" s="18">
        <f t="shared" si="150"/>
        <v>1.2099757907025104</v>
      </c>
      <c r="AB58" s="18">
        <f t="shared" si="150"/>
        <v>1.4712731246392152</v>
      </c>
      <c r="AD58" s="68">
        <f t="shared" si="113"/>
        <v>68.77285598011143</v>
      </c>
      <c r="AE58" s="69">
        <f t="shared" si="114"/>
        <v>90.756270578817535</v>
      </c>
      <c r="AF58" s="69">
        <f t="shared" si="115"/>
        <v>159.52912655892897</v>
      </c>
      <c r="AH58" t="str">
        <f t="shared" si="142"/>
        <v>51 Skilled agricultural and related trades</v>
      </c>
      <c r="AI58" s="18">
        <f t="shared" si="151"/>
        <v>1.4785724315177537</v>
      </c>
      <c r="AJ58" s="18">
        <f t="shared" si="151"/>
        <v>1.6872695644778624</v>
      </c>
      <c r="AK58" s="18">
        <f t="shared" si="151"/>
        <v>1.6449224020871245</v>
      </c>
      <c r="AL58" s="18">
        <f t="shared" si="151"/>
        <v>1.9678135038234748</v>
      </c>
      <c r="AM58" s="18">
        <f t="shared" si="151"/>
        <v>2.3965490809897623</v>
      </c>
      <c r="AO58" s="68">
        <f t="shared" si="117"/>
        <v>68.729276889947045</v>
      </c>
      <c r="AP58" s="69">
        <f t="shared" si="118"/>
        <v>97.252673564195476</v>
      </c>
      <c r="AQ58" s="69">
        <f t="shared" si="119"/>
        <v>165.98195045414249</v>
      </c>
      <c r="AS58" t="str">
        <f t="shared" si="143"/>
        <v>51 Skilled agricultural and related trades</v>
      </c>
      <c r="AT58" s="18">
        <f t="shared" si="152"/>
        <v>2.7456027632844724</v>
      </c>
      <c r="AU58" s="18">
        <f t="shared" si="152"/>
        <v>2.6615700005011576</v>
      </c>
      <c r="AV58" s="18">
        <f t="shared" si="152"/>
        <v>2.6346765353646586</v>
      </c>
      <c r="AW58" s="18">
        <f t="shared" si="152"/>
        <v>2.8190728272434598</v>
      </c>
      <c r="AX58" s="18">
        <f t="shared" si="152"/>
        <v>3.2392094955420241</v>
      </c>
      <c r="AZ58" s="68">
        <f t="shared" si="121"/>
        <v>54.767411927023957</v>
      </c>
      <c r="BA58" s="69">
        <f t="shared" si="122"/>
        <v>81.307614117237748</v>
      </c>
      <c r="BB58" s="69">
        <f t="shared" si="123"/>
        <v>136.0750260442617</v>
      </c>
      <c r="BD58" t="str">
        <f t="shared" si="144"/>
        <v>51 Skilled agricultural and related trades</v>
      </c>
      <c r="BE58" s="18">
        <f t="shared" si="153"/>
        <v>1.3373791462450526</v>
      </c>
      <c r="BF58" s="18">
        <f t="shared" si="153"/>
        <v>1.171297472632308</v>
      </c>
      <c r="BG58" s="18">
        <f t="shared" si="153"/>
        <v>1.2353032662543721</v>
      </c>
      <c r="BH58" s="18">
        <f t="shared" si="153"/>
        <v>1.1803588914893417</v>
      </c>
      <c r="BI58" s="18">
        <f t="shared" si="153"/>
        <v>1.2002782728522383</v>
      </c>
      <c r="BK58" s="68">
        <f t="shared" si="125"/>
        <v>5.7506944697776881</v>
      </c>
      <c r="BL58" s="69">
        <f t="shared" si="126"/>
        <v>47.857702857709384</v>
      </c>
      <c r="BM58" s="69">
        <f t="shared" si="127"/>
        <v>53.608397327487069</v>
      </c>
      <c r="BO58" t="str">
        <f t="shared" si="145"/>
        <v>51 Skilled agricultural and related trades</v>
      </c>
      <c r="BP58" s="18">
        <f t="shared" si="154"/>
        <v>1.886347431857105</v>
      </c>
      <c r="BQ58" s="18">
        <f t="shared" si="154"/>
        <v>1.6750522413922238</v>
      </c>
      <c r="BR58" s="18">
        <f t="shared" si="154"/>
        <v>1.8464375062113965</v>
      </c>
      <c r="BS58" s="18">
        <f t="shared" si="154"/>
        <v>1.8292772178198711</v>
      </c>
      <c r="BT58" s="18">
        <f t="shared" si="154"/>
        <v>2.1963110817900189</v>
      </c>
      <c r="BV58" s="68">
        <f t="shared" si="129"/>
        <v>-13.211157231173832</v>
      </c>
      <c r="BW58" s="69">
        <f t="shared" si="130"/>
        <v>48.566088550163101</v>
      </c>
      <c r="BX58" s="69">
        <f t="shared" si="131"/>
        <v>35.354931318989273</v>
      </c>
      <c r="BZ58" t="str">
        <f t="shared" si="146"/>
        <v>51 Skilled agricultural and related trades</v>
      </c>
      <c r="CA58" s="18">
        <f t="shared" si="155"/>
        <v>2.6537623834340525</v>
      </c>
      <c r="CB58" s="18">
        <f t="shared" si="155"/>
        <v>2.4491591294060555</v>
      </c>
      <c r="CC58" s="18">
        <f t="shared" si="155"/>
        <v>2.5089897124613092</v>
      </c>
      <c r="CD58" s="18">
        <f t="shared" si="155"/>
        <v>2.5867505232781145</v>
      </c>
      <c r="CE58" s="18">
        <f t="shared" si="155"/>
        <v>3.8051560029377915</v>
      </c>
      <c r="CG58" s="68">
        <f t="shared" si="133"/>
        <v>-1.3892288158485926</v>
      </c>
      <c r="CH58" s="69">
        <f t="shared" si="134"/>
        <v>38.74244989832912</v>
      </c>
      <c r="CI58" s="69">
        <f t="shared" si="135"/>
        <v>37.353221082480523</v>
      </c>
      <c r="CK58" t="str">
        <f t="shared" si="147"/>
        <v>51 Skilled agricultural and related trades</v>
      </c>
      <c r="CL58" s="18">
        <f t="shared" si="156"/>
        <v>4.5012670322920512</v>
      </c>
      <c r="CM58" s="18">
        <f t="shared" si="156"/>
        <v>5.0037679444953502</v>
      </c>
      <c r="CN58" s="18">
        <f t="shared" si="156"/>
        <v>6.5489150530839728</v>
      </c>
      <c r="CO58" s="18">
        <f t="shared" si="156"/>
        <v>6.7312439155987462</v>
      </c>
      <c r="CP58" s="18">
        <f t="shared" si="156"/>
        <v>3.3144366357077821</v>
      </c>
      <c r="CR58" s="68">
        <f t="shared" si="137"/>
        <v>-71.491109441834581</v>
      </c>
      <c r="CS58" s="69">
        <f t="shared" si="138"/>
        <v>22.344264555949788</v>
      </c>
      <c r="CT58" s="69">
        <f t="shared" si="139"/>
        <v>-49.146844885884789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0.22617926014136688</v>
      </c>
      <c r="C59" s="18">
        <f t="shared" si="148"/>
        <v>0.23586029345696843</v>
      </c>
      <c r="D59" s="18">
        <f t="shared" si="148"/>
        <v>0.24420846188088963</v>
      </c>
      <c r="E59" s="18">
        <f t="shared" si="148"/>
        <v>0.26679061674948062</v>
      </c>
      <c r="F59" s="18">
        <f t="shared" si="148"/>
        <v>0.27900362229316966</v>
      </c>
      <c r="H59" s="68">
        <f t="shared" si="105"/>
        <v>121.51021260698339</v>
      </c>
      <c r="I59" s="69">
        <f t="shared" si="106"/>
        <v>65.740097998094683</v>
      </c>
      <c r="J59" s="69">
        <f t="shared" si="107"/>
        <v>187.25031060507806</v>
      </c>
      <c r="L59" t="str">
        <f t="shared" si="140"/>
        <v>52 Skilled metal, electrical and electronic trades</v>
      </c>
      <c r="M59" s="18">
        <f t="shared" si="149"/>
        <v>0.7958071713011291</v>
      </c>
      <c r="N59" s="18">
        <f t="shared" si="149"/>
        <v>0.7919603425578271</v>
      </c>
      <c r="O59" s="18">
        <f t="shared" si="149"/>
        <v>0.62382533364268911</v>
      </c>
      <c r="P59" s="18">
        <f t="shared" si="149"/>
        <v>0.86239127033944962</v>
      </c>
      <c r="Q59" s="18">
        <f t="shared" si="149"/>
        <v>1.1400182188695709</v>
      </c>
      <c r="S59" s="68">
        <f t="shared" si="109"/>
        <v>251.88420480092554</v>
      </c>
      <c r="T59" s="69">
        <f t="shared" si="110"/>
        <v>114.05904220004217</v>
      </c>
      <c r="U59" s="69">
        <f t="shared" si="111"/>
        <v>365.94324700096774</v>
      </c>
      <c r="W59" t="str">
        <f t="shared" si="141"/>
        <v>52 Skilled metal, electrical and electronic trades</v>
      </c>
      <c r="X59" s="18">
        <f t="shared" si="150"/>
        <v>1.1368374496585947</v>
      </c>
      <c r="Y59" s="18">
        <f t="shared" si="150"/>
        <v>1.1446405186069097</v>
      </c>
      <c r="Z59" s="18">
        <f t="shared" si="150"/>
        <v>0.92584387807657786</v>
      </c>
      <c r="AA59" s="18">
        <f t="shared" si="150"/>
        <v>1.1273011875950212</v>
      </c>
      <c r="AB59" s="18">
        <f t="shared" si="150"/>
        <v>1.3175751613677102</v>
      </c>
      <c r="AD59" s="68">
        <f t="shared" si="113"/>
        <v>82.823320210503795</v>
      </c>
      <c r="AE59" s="69">
        <f t="shared" si="114"/>
        <v>77.743293963855592</v>
      </c>
      <c r="AF59" s="69">
        <f t="shared" si="115"/>
        <v>160.56661417435939</v>
      </c>
      <c r="AH59" t="str">
        <f t="shared" si="142"/>
        <v>52 Skilled metal, electrical and electronic trades</v>
      </c>
      <c r="AI59" s="18">
        <f t="shared" si="151"/>
        <v>1.3203485965661792</v>
      </c>
      <c r="AJ59" s="18">
        <f t="shared" si="151"/>
        <v>1.4505395456640309</v>
      </c>
      <c r="AK59" s="18">
        <f t="shared" si="151"/>
        <v>1.2310728799526698</v>
      </c>
      <c r="AL59" s="18">
        <f t="shared" si="151"/>
        <v>1.4295570733885929</v>
      </c>
      <c r="AM59" s="18">
        <f t="shared" si="151"/>
        <v>1.570307559909405</v>
      </c>
      <c r="AO59" s="68">
        <f t="shared" si="117"/>
        <v>47.723806637094349</v>
      </c>
      <c r="AP59" s="69">
        <f t="shared" si="118"/>
        <v>60.899210769114099</v>
      </c>
      <c r="AQ59" s="69">
        <f t="shared" si="119"/>
        <v>108.62301740620846</v>
      </c>
      <c r="AS59" t="str">
        <f t="shared" si="143"/>
        <v>52 Skilled metal, electrical and electronic trades</v>
      </c>
      <c r="AT59" s="18">
        <f t="shared" si="152"/>
        <v>5.8314406687719345</v>
      </c>
      <c r="AU59" s="18">
        <f t="shared" si="152"/>
        <v>5.6469625345876153</v>
      </c>
      <c r="AV59" s="18">
        <f t="shared" si="152"/>
        <v>4.7670453322299444</v>
      </c>
      <c r="AW59" s="18">
        <f t="shared" si="152"/>
        <v>5.0241554399956652</v>
      </c>
      <c r="AX59" s="18">
        <f t="shared" si="152"/>
        <v>5.3391475043007413</v>
      </c>
      <c r="AZ59" s="68">
        <f t="shared" si="121"/>
        <v>40.990686230961892</v>
      </c>
      <c r="BA59" s="69">
        <f t="shared" si="122"/>
        <v>57.742984744535789</v>
      </c>
      <c r="BB59" s="69">
        <f t="shared" si="123"/>
        <v>98.733670975497688</v>
      </c>
      <c r="BD59" t="str">
        <f t="shared" si="144"/>
        <v>52 Skilled metal, electrical and electronic trades</v>
      </c>
      <c r="BE59" s="18">
        <f t="shared" si="153"/>
        <v>8.533779668420264</v>
      </c>
      <c r="BF59" s="18">
        <f t="shared" si="153"/>
        <v>7.9167174368542534</v>
      </c>
      <c r="BG59" s="18">
        <f t="shared" si="153"/>
        <v>7.3501013934632518</v>
      </c>
      <c r="BH59" s="18">
        <f t="shared" si="153"/>
        <v>7.0774508878395199</v>
      </c>
      <c r="BI59" s="18">
        <f t="shared" si="153"/>
        <v>6.8336087755244304</v>
      </c>
      <c r="BK59" s="68">
        <f t="shared" si="125"/>
        <v>1.1886157376415309</v>
      </c>
      <c r="BL59" s="69">
        <f t="shared" si="126"/>
        <v>33.985459649174274</v>
      </c>
      <c r="BM59" s="69">
        <f t="shared" si="127"/>
        <v>35.174075386815808</v>
      </c>
      <c r="BO59" t="str">
        <f t="shared" si="145"/>
        <v>52 Skilled metal, electrical and electronic trades</v>
      </c>
      <c r="BP59" s="18">
        <f t="shared" si="154"/>
        <v>4.7955312765928015</v>
      </c>
      <c r="BQ59" s="18">
        <f t="shared" si="154"/>
        <v>4.3583916717759861</v>
      </c>
      <c r="BR59" s="18">
        <f t="shared" si="154"/>
        <v>4.4758669244249631</v>
      </c>
      <c r="BS59" s="18">
        <f t="shared" si="154"/>
        <v>4.1139158561838762</v>
      </c>
      <c r="BT59" s="18">
        <f t="shared" si="154"/>
        <v>3.9010885791644743</v>
      </c>
      <c r="BV59" s="68">
        <f t="shared" si="129"/>
        <v>-36.406415658443592</v>
      </c>
      <c r="BW59" s="69">
        <f t="shared" si="130"/>
        <v>31.220285496750932</v>
      </c>
      <c r="BX59" s="69">
        <f t="shared" si="131"/>
        <v>-5.1861301616926561</v>
      </c>
      <c r="BZ59" t="str">
        <f t="shared" si="146"/>
        <v>52 Skilled metal, electrical and electronic trades</v>
      </c>
      <c r="CA59" s="18">
        <f t="shared" si="155"/>
        <v>3.9682382489221069</v>
      </c>
      <c r="CB59" s="18">
        <f t="shared" si="155"/>
        <v>3.9145409807362928</v>
      </c>
      <c r="CC59" s="18">
        <f t="shared" si="155"/>
        <v>3.4240375817642952</v>
      </c>
      <c r="CD59" s="18">
        <f t="shared" si="155"/>
        <v>3.4232150297011126</v>
      </c>
      <c r="CE59" s="18">
        <f t="shared" si="155"/>
        <v>2.7561189110833233</v>
      </c>
      <c r="CG59" s="68">
        <f t="shared" si="133"/>
        <v>-47.662834593558294</v>
      </c>
      <c r="CH59" s="69">
        <f t="shared" si="134"/>
        <v>27.088323956288701</v>
      </c>
      <c r="CI59" s="69">
        <f t="shared" si="135"/>
        <v>-20.57451063726959</v>
      </c>
      <c r="CK59" t="str">
        <f t="shared" si="147"/>
        <v>52 Skilled metal, electrical and electronic trades</v>
      </c>
      <c r="CL59" s="18">
        <f t="shared" si="156"/>
        <v>3.4770064720483251</v>
      </c>
      <c r="CM59" s="18">
        <f t="shared" si="156"/>
        <v>4.119974687420461</v>
      </c>
      <c r="CN59" s="18">
        <f t="shared" si="156"/>
        <v>4.1746837651359794</v>
      </c>
      <c r="CO59" s="18">
        <f t="shared" si="156"/>
        <v>3.9138031591214024</v>
      </c>
      <c r="CP59" s="18">
        <f t="shared" si="156"/>
        <v>2.4414958239902225</v>
      </c>
      <c r="CR59" s="68">
        <f t="shared" si="137"/>
        <v>-67.056301395150925</v>
      </c>
      <c r="CS59" s="69">
        <f t="shared" si="138"/>
        <v>19.463563806701568</v>
      </c>
      <c r="CT59" s="69">
        <f t="shared" si="139"/>
        <v>-47.592737588449353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0.15395979924684389</v>
      </c>
      <c r="C60" s="18">
        <f t="shared" si="148"/>
        <v>8.8607137218838561E-2</v>
      </c>
      <c r="D60" s="18">
        <f t="shared" si="148"/>
        <v>5.8724286103776231E-2</v>
      </c>
      <c r="E60" s="18">
        <f t="shared" si="148"/>
        <v>9.2319671851869178E-2</v>
      </c>
      <c r="F60" s="18">
        <f t="shared" si="148"/>
        <v>7.9462716412036949E-2</v>
      </c>
      <c r="H60" s="68">
        <f t="shared" si="105"/>
        <v>162.35556564331083</v>
      </c>
      <c r="I60" s="69">
        <f t="shared" si="106"/>
        <v>90.591544453982408</v>
      </c>
      <c r="J60" s="69">
        <f t="shared" si="107"/>
        <v>252.94711009729323</v>
      </c>
      <c r="L60" t="str">
        <f t="shared" si="140"/>
        <v>53 Skilled construction and building trades</v>
      </c>
      <c r="M60" s="18">
        <f t="shared" si="149"/>
        <v>0.40690462689151541</v>
      </c>
      <c r="N60" s="18">
        <f t="shared" si="149"/>
        <v>0.36585930653344839</v>
      </c>
      <c r="O60" s="18">
        <f t="shared" si="149"/>
        <v>0.26485807324040628</v>
      </c>
      <c r="P60" s="18">
        <f t="shared" si="149"/>
        <v>0.35408257272148874</v>
      </c>
      <c r="Q60" s="18">
        <f t="shared" si="149"/>
        <v>0.36047141617270256</v>
      </c>
      <c r="S60" s="68">
        <f t="shared" si="109"/>
        <v>162.0647484237964</v>
      </c>
      <c r="T60" s="69">
        <f t="shared" si="110"/>
        <v>91.374927857795868</v>
      </c>
      <c r="U60" s="69">
        <f t="shared" si="111"/>
        <v>253.43967628159226</v>
      </c>
      <c r="W60" t="str">
        <f t="shared" si="141"/>
        <v>53 Skilled construction and building trades</v>
      </c>
      <c r="X60" s="18">
        <f t="shared" si="150"/>
        <v>0.81895643271632212</v>
      </c>
      <c r="Y60" s="18">
        <f t="shared" si="150"/>
        <v>0.71045737319022573</v>
      </c>
      <c r="Z60" s="18">
        <f t="shared" si="150"/>
        <v>0.56415976138917567</v>
      </c>
      <c r="AA60" s="18">
        <f t="shared" si="150"/>
        <v>0.71496877258571789</v>
      </c>
      <c r="AB60" s="18">
        <f t="shared" si="150"/>
        <v>0.76573826447259874</v>
      </c>
      <c r="AD60" s="68">
        <f t="shared" si="113"/>
        <v>74.370171510495993</v>
      </c>
      <c r="AE60" s="69">
        <f t="shared" si="114"/>
        <v>77.819993252229082</v>
      </c>
      <c r="AF60" s="69">
        <f t="shared" si="115"/>
        <v>152.19016476272509</v>
      </c>
      <c r="AH60" t="str">
        <f t="shared" si="142"/>
        <v>53 Skilled construction and building trades</v>
      </c>
      <c r="AI60" s="18">
        <f t="shared" si="151"/>
        <v>1.4008999765886594</v>
      </c>
      <c r="AJ60" s="18">
        <f t="shared" si="151"/>
        <v>1.6966251243400299</v>
      </c>
      <c r="AK60" s="18">
        <f t="shared" si="151"/>
        <v>1.2650085540590836</v>
      </c>
      <c r="AL60" s="18">
        <f t="shared" si="151"/>
        <v>1.7252410627364976</v>
      </c>
      <c r="AM60" s="18">
        <f t="shared" si="151"/>
        <v>1.9764853694385389</v>
      </c>
      <c r="AO60" s="68">
        <f t="shared" si="117"/>
        <v>80.946286443228217</v>
      </c>
      <c r="AP60" s="69">
        <f t="shared" si="118"/>
        <v>86.659654317578628</v>
      </c>
      <c r="AQ60" s="69">
        <f t="shared" si="119"/>
        <v>167.60594076080687</v>
      </c>
      <c r="AS60" t="str">
        <f t="shared" si="143"/>
        <v>53 Skilled construction and building trades</v>
      </c>
      <c r="AT60" s="18">
        <f t="shared" si="152"/>
        <v>2.5972355940957956</v>
      </c>
      <c r="AU60" s="18">
        <f t="shared" si="152"/>
        <v>2.5110981224281059</v>
      </c>
      <c r="AV60" s="18">
        <f t="shared" si="152"/>
        <v>1.944041545060933</v>
      </c>
      <c r="AW60" s="18">
        <f t="shared" si="152"/>
        <v>2.5773885693953202</v>
      </c>
      <c r="AX60" s="18">
        <f t="shared" si="152"/>
        <v>2.7501058436033929</v>
      </c>
      <c r="AZ60" s="68">
        <f t="shared" si="121"/>
        <v>78.078567761142196</v>
      </c>
      <c r="BA60" s="69">
        <f t="shared" si="122"/>
        <v>87.145683918520007</v>
      </c>
      <c r="BB60" s="69">
        <f t="shared" si="123"/>
        <v>165.22425167966219</v>
      </c>
      <c r="BD60" t="str">
        <f t="shared" si="144"/>
        <v>53 Skilled construction and building trades</v>
      </c>
      <c r="BE60" s="18">
        <f t="shared" si="153"/>
        <v>7.2039336116706751</v>
      </c>
      <c r="BF60" s="18">
        <f t="shared" si="153"/>
        <v>6.4320982553094961</v>
      </c>
      <c r="BG60" s="18">
        <f t="shared" si="153"/>
        <v>5.1829083466986727</v>
      </c>
      <c r="BH60" s="18">
        <f t="shared" si="153"/>
        <v>5.5620177824765973</v>
      </c>
      <c r="BI60" s="18">
        <f t="shared" si="153"/>
        <v>5.3234650848277427</v>
      </c>
      <c r="BK60" s="68">
        <f t="shared" si="125"/>
        <v>11.788146187520192</v>
      </c>
      <c r="BL60" s="69">
        <f t="shared" si="126"/>
        <v>40.849779883866624</v>
      </c>
      <c r="BM60" s="69">
        <f t="shared" si="127"/>
        <v>52.637926071386822</v>
      </c>
      <c r="BO60" t="str">
        <f t="shared" si="145"/>
        <v>53 Skilled construction and building trades</v>
      </c>
      <c r="BP60" s="18">
        <f t="shared" si="154"/>
        <v>5.8094068384900766</v>
      </c>
      <c r="BQ60" s="18">
        <f t="shared" si="154"/>
        <v>5.7631542510627547</v>
      </c>
      <c r="BR60" s="18">
        <f t="shared" si="154"/>
        <v>5.2757600201396055</v>
      </c>
      <c r="BS60" s="18">
        <f t="shared" si="154"/>
        <v>6.1796728887217149</v>
      </c>
      <c r="BT60" s="18">
        <f t="shared" si="154"/>
        <v>7.642654745502389</v>
      </c>
      <c r="BV60" s="68">
        <f t="shared" si="129"/>
        <v>5.6972934021401356</v>
      </c>
      <c r="BW60" s="69">
        <f t="shared" si="130"/>
        <v>51.08036714382137</v>
      </c>
      <c r="BX60" s="69">
        <f t="shared" si="131"/>
        <v>56.777660545961503</v>
      </c>
      <c r="BZ60" t="str">
        <f t="shared" si="146"/>
        <v>53 Skilled construction and building trades</v>
      </c>
      <c r="CA60" s="18">
        <f t="shared" si="155"/>
        <v>4.9388561373473268</v>
      </c>
      <c r="CB60" s="18">
        <f t="shared" si="155"/>
        <v>5.0824586960446627</v>
      </c>
      <c r="CC60" s="18">
        <f t="shared" si="155"/>
        <v>3.9534210252903081</v>
      </c>
      <c r="CD60" s="18">
        <f t="shared" si="155"/>
        <v>4.7602488937599965</v>
      </c>
      <c r="CE60" s="18">
        <f t="shared" si="155"/>
        <v>7.065506940693397</v>
      </c>
      <c r="CG60" s="68">
        <f t="shared" si="133"/>
        <v>16.203986957435319</v>
      </c>
      <c r="CH60" s="69">
        <f t="shared" si="134"/>
        <v>40.576349994307684</v>
      </c>
      <c r="CI60" s="69">
        <f t="shared" si="135"/>
        <v>56.780336951743003</v>
      </c>
      <c r="CK60" t="str">
        <f t="shared" si="147"/>
        <v>53 Skilled construction and building trades</v>
      </c>
      <c r="CL60" s="18">
        <f t="shared" si="156"/>
        <v>6.0630223608975831</v>
      </c>
      <c r="CM60" s="18">
        <f t="shared" si="156"/>
        <v>6.9666985029728528</v>
      </c>
      <c r="CN60" s="18">
        <f t="shared" si="156"/>
        <v>6.5119854034814271</v>
      </c>
      <c r="CO60" s="18">
        <f t="shared" si="156"/>
        <v>5.549895852128035</v>
      </c>
      <c r="CP60" s="18">
        <f t="shared" si="156"/>
        <v>2.4187010640234186</v>
      </c>
      <c r="CR60" s="68">
        <f t="shared" si="137"/>
        <v>-79.077733462019808</v>
      </c>
      <c r="CS60" s="69">
        <f t="shared" si="138"/>
        <v>16.03460394366169</v>
      </c>
      <c r="CT60" s="69">
        <f t="shared" si="139"/>
        <v>-63.043129518358121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0.56448772566448424</v>
      </c>
      <c r="C61" s="18">
        <f t="shared" si="148"/>
        <v>0.5046887440210156</v>
      </c>
      <c r="D61" s="18">
        <f t="shared" si="148"/>
        <v>0.45869264912942082</v>
      </c>
      <c r="E61" s="18">
        <f t="shared" si="148"/>
        <v>0.52316336216248505</v>
      </c>
      <c r="F61" s="18">
        <f t="shared" si="148"/>
        <v>0.58348005062722619</v>
      </c>
      <c r="H61" s="68">
        <f t="shared" si="105"/>
        <v>146.63167481282935</v>
      </c>
      <c r="I61" s="69">
        <f t="shared" si="106"/>
        <v>88.42059277263202</v>
      </c>
      <c r="J61" s="69">
        <f t="shared" si="107"/>
        <v>235.05226758546138</v>
      </c>
      <c r="L61" t="str">
        <f t="shared" si="140"/>
        <v>54 Textiles, printing and other skilled trades</v>
      </c>
      <c r="M61" s="18">
        <f t="shared" si="149"/>
        <v>0.65849835765824949</v>
      </c>
      <c r="N61" s="18">
        <f t="shared" si="149"/>
        <v>0.72342414239554587</v>
      </c>
      <c r="O61" s="18">
        <f t="shared" si="149"/>
        <v>0.71907632335035765</v>
      </c>
      <c r="P61" s="18">
        <f t="shared" si="149"/>
        <v>0.80423404570659873</v>
      </c>
      <c r="Q61" s="18">
        <f t="shared" si="149"/>
        <v>0.87375066496500586</v>
      </c>
      <c r="S61" s="68">
        <f t="shared" si="109"/>
        <v>133.97180126732795</v>
      </c>
      <c r="T61" s="69">
        <f t="shared" si="110"/>
        <v>96.365115141536606</v>
      </c>
      <c r="U61" s="69">
        <f t="shared" si="111"/>
        <v>230.33691640886454</v>
      </c>
      <c r="W61" t="str">
        <f t="shared" si="141"/>
        <v>54 Textiles, printing and other skilled trades</v>
      </c>
      <c r="X61" s="18">
        <f t="shared" si="150"/>
        <v>0.925141029723763</v>
      </c>
      <c r="Y61" s="18">
        <f t="shared" si="150"/>
        <v>0.87807116659415463</v>
      </c>
      <c r="Z61" s="18">
        <f t="shared" si="150"/>
        <v>0.85050304103116947</v>
      </c>
      <c r="AA61" s="18">
        <f t="shared" si="150"/>
        <v>0.95932883567707639</v>
      </c>
      <c r="AB61" s="18">
        <f t="shared" si="150"/>
        <v>0.97000257456761518</v>
      </c>
      <c r="AD61" s="68">
        <f t="shared" si="113"/>
        <v>46.517995399655682</v>
      </c>
      <c r="AE61" s="69">
        <f t="shared" si="114"/>
        <v>76.654979285126331</v>
      </c>
      <c r="AF61" s="69">
        <f t="shared" si="115"/>
        <v>123.17297468478201</v>
      </c>
      <c r="AH61" t="str">
        <f t="shared" si="142"/>
        <v>54 Textiles, printing and other skilled trades</v>
      </c>
      <c r="AI61" s="18">
        <f t="shared" si="151"/>
        <v>1.2956879195334601</v>
      </c>
      <c r="AJ61" s="18">
        <f t="shared" si="151"/>
        <v>1.2752307073191433</v>
      </c>
      <c r="AK61" s="18">
        <f t="shared" si="151"/>
        <v>1.4398593660494841</v>
      </c>
      <c r="AL61" s="18">
        <f t="shared" si="151"/>
        <v>1.6254483782568119</v>
      </c>
      <c r="AM61" s="18">
        <f t="shared" si="151"/>
        <v>1.8972764107791529</v>
      </c>
      <c r="AO61" s="68">
        <f t="shared" si="117"/>
        <v>52.601943310857294</v>
      </c>
      <c r="AP61" s="69">
        <f t="shared" si="118"/>
        <v>79.555066986140048</v>
      </c>
      <c r="AQ61" s="69">
        <f t="shared" si="119"/>
        <v>132.15701029699733</v>
      </c>
      <c r="AS61" t="str">
        <f t="shared" si="143"/>
        <v>54 Textiles, printing and other skilled trades</v>
      </c>
      <c r="AT61" s="18">
        <f t="shared" si="152"/>
        <v>1.5334525880516261</v>
      </c>
      <c r="AU61" s="18">
        <f t="shared" si="152"/>
        <v>1.43181044652769</v>
      </c>
      <c r="AV61" s="18">
        <f t="shared" si="152"/>
        <v>1.4835808123125283</v>
      </c>
      <c r="AW61" s="18">
        <f t="shared" si="152"/>
        <v>1.659879837262231</v>
      </c>
      <c r="AX61" s="18">
        <f t="shared" si="152"/>
        <v>1.4028339847919273</v>
      </c>
      <c r="AZ61" s="68">
        <f t="shared" si="121"/>
        <v>19.031760690871643</v>
      </c>
      <c r="BA61" s="69">
        <f t="shared" si="122"/>
        <v>72.684095977504143</v>
      </c>
      <c r="BB61" s="69">
        <f t="shared" si="123"/>
        <v>91.715856668375793</v>
      </c>
      <c r="BD61" t="str">
        <f t="shared" si="144"/>
        <v>54 Textiles, printing and other skilled trades</v>
      </c>
      <c r="BE61" s="18">
        <f t="shared" si="153"/>
        <v>2.5274206344751358</v>
      </c>
      <c r="BF61" s="18">
        <f t="shared" si="153"/>
        <v>2.3178359443375758</v>
      </c>
      <c r="BG61" s="18">
        <f t="shared" si="153"/>
        <v>2.1240449947515851</v>
      </c>
      <c r="BH61" s="18">
        <f t="shared" si="153"/>
        <v>2.2280881180144716</v>
      </c>
      <c r="BI61" s="18">
        <f t="shared" si="153"/>
        <v>2.1291349826095738</v>
      </c>
      <c r="BK61" s="68">
        <f t="shared" si="125"/>
        <v>9.0973888882247298</v>
      </c>
      <c r="BL61" s="69">
        <f t="shared" si="126"/>
        <v>43.159930740303857</v>
      </c>
      <c r="BM61" s="69">
        <f t="shared" si="127"/>
        <v>52.257319628528585</v>
      </c>
      <c r="BO61" t="str">
        <f t="shared" si="145"/>
        <v>54 Textiles, printing and other skilled trades</v>
      </c>
      <c r="BP61" s="18">
        <f t="shared" si="154"/>
        <v>2.8475449845639198</v>
      </c>
      <c r="BQ61" s="18">
        <f t="shared" si="154"/>
        <v>2.5330030560731789</v>
      </c>
      <c r="BR61" s="18">
        <f t="shared" si="154"/>
        <v>2.6726460707746571</v>
      </c>
      <c r="BS61" s="18">
        <f t="shared" si="154"/>
        <v>2.571018110395916</v>
      </c>
      <c r="BT61" s="18">
        <f t="shared" si="154"/>
        <v>2.7359909113265166</v>
      </c>
      <c r="BV61" s="68">
        <f t="shared" si="129"/>
        <v>-25.307351724424592</v>
      </c>
      <c r="BW61" s="69">
        <f t="shared" si="130"/>
        <v>34.496508265739088</v>
      </c>
      <c r="BX61" s="69">
        <f t="shared" si="131"/>
        <v>9.1891565413144978</v>
      </c>
      <c r="BZ61" t="str">
        <f t="shared" si="146"/>
        <v>54 Textiles, printing and other skilled trades</v>
      </c>
      <c r="CA61" s="18">
        <f t="shared" si="155"/>
        <v>3.5068863578906919</v>
      </c>
      <c r="CB61" s="18">
        <f t="shared" si="155"/>
        <v>3.3765484005605333</v>
      </c>
      <c r="CC61" s="18">
        <f t="shared" si="155"/>
        <v>3.4374621178710445</v>
      </c>
      <c r="CD61" s="18">
        <f t="shared" si="155"/>
        <v>3.6315333843581592</v>
      </c>
      <c r="CE61" s="18">
        <f t="shared" si="155"/>
        <v>3.7819510313298492</v>
      </c>
      <c r="CG61" s="68">
        <f t="shared" si="133"/>
        <v>-28.463325111064091</v>
      </c>
      <c r="CH61" s="69">
        <f t="shared" si="134"/>
        <v>30.868856878293506</v>
      </c>
      <c r="CI61" s="69">
        <f t="shared" si="135"/>
        <v>2.4055317672294105</v>
      </c>
      <c r="CK61" t="str">
        <f t="shared" si="147"/>
        <v>54 Textiles, printing and other skilled trades</v>
      </c>
      <c r="CL61" s="18">
        <f t="shared" si="156"/>
        <v>3.9941488024465586</v>
      </c>
      <c r="CM61" s="18">
        <f t="shared" si="156"/>
        <v>3.9070605735038408</v>
      </c>
      <c r="CN61" s="18">
        <f t="shared" si="156"/>
        <v>3.959058914563641</v>
      </c>
      <c r="CO61" s="18">
        <f t="shared" si="156"/>
        <v>2.980381520014515</v>
      </c>
      <c r="CP61" s="18">
        <f t="shared" si="156"/>
        <v>2.1318927374444381</v>
      </c>
      <c r="CR61" s="68">
        <f t="shared" si="137"/>
        <v>-69.667141524178632</v>
      </c>
      <c r="CS61" s="69">
        <f t="shared" si="138"/>
        <v>17.015742834284744</v>
      </c>
      <c r="CT61" s="69">
        <f t="shared" si="139"/>
        <v>-52.651398689893888</v>
      </c>
    </row>
    <row r="62" spans="1:98" x14ac:dyDescent="0.2">
      <c r="A62" t="str">
        <f t="shared" si="103"/>
        <v>61 Caring personal service occupations</v>
      </c>
      <c r="B62" s="18">
        <f t="shared" si="148"/>
        <v>0.36281352586228971</v>
      </c>
      <c r="C62" s="18">
        <f t="shared" si="148"/>
        <v>0.33095889790762029</v>
      </c>
      <c r="D62" s="18">
        <f t="shared" si="148"/>
        <v>0.32023972821307894</v>
      </c>
      <c r="E62" s="18">
        <f t="shared" si="148"/>
        <v>0.35245176376312415</v>
      </c>
      <c r="F62" s="18">
        <f t="shared" si="148"/>
        <v>0.40663656999676212</v>
      </c>
      <c r="H62" s="68">
        <f t="shared" si="105"/>
        <v>146.19308212969676</v>
      </c>
      <c r="I62" s="69">
        <f t="shared" si="106"/>
        <v>97.590766582471772</v>
      </c>
      <c r="J62" s="69">
        <f t="shared" si="107"/>
        <v>243.78384871216855</v>
      </c>
      <c r="L62" t="str">
        <f t="shared" si="140"/>
        <v>61 Caring personal service occupations</v>
      </c>
      <c r="M62" s="18">
        <f t="shared" si="149"/>
        <v>3.0097341798857471</v>
      </c>
      <c r="N62" s="18">
        <f t="shared" si="149"/>
        <v>2.7475461963689418</v>
      </c>
      <c r="O62" s="18">
        <f t="shared" si="149"/>
        <v>2.7565140835659871</v>
      </c>
      <c r="P62" s="18">
        <f t="shared" si="149"/>
        <v>3.0079464782815046</v>
      </c>
      <c r="Q62" s="18">
        <f t="shared" si="149"/>
        <v>3.4058769859816906</v>
      </c>
      <c r="S62" s="68">
        <f t="shared" si="109"/>
        <v>137.91385318640107</v>
      </c>
      <c r="T62" s="69">
        <f t="shared" si="110"/>
        <v>102.07100529921529</v>
      </c>
      <c r="U62" s="69">
        <f t="shared" si="111"/>
        <v>239.9848584856164</v>
      </c>
      <c r="W62" t="str">
        <f t="shared" si="141"/>
        <v>61 Caring personal service occupations</v>
      </c>
      <c r="X62" s="18">
        <f t="shared" si="150"/>
        <v>5.1185910252933144</v>
      </c>
      <c r="Y62" s="18">
        <f t="shared" si="150"/>
        <v>4.7587633638472449</v>
      </c>
      <c r="Z62" s="18">
        <f t="shared" si="150"/>
        <v>4.8795653655268216</v>
      </c>
      <c r="AA62" s="18">
        <f t="shared" si="150"/>
        <v>5.2639476886610197</v>
      </c>
      <c r="AB62" s="18">
        <f t="shared" si="150"/>
        <v>5.5933190856606343</v>
      </c>
      <c r="AD62" s="68">
        <f t="shared" si="113"/>
        <v>47.259190048473634</v>
      </c>
      <c r="AE62" s="69">
        <f t="shared" si="114"/>
        <v>87.098180161225841</v>
      </c>
      <c r="AF62" s="69">
        <f t="shared" si="115"/>
        <v>134.35737020969947</v>
      </c>
      <c r="AH62" t="str">
        <f t="shared" si="142"/>
        <v>61 Caring personal service occupations</v>
      </c>
      <c r="AI62" s="18">
        <f t="shared" si="151"/>
        <v>14.366453445035976</v>
      </c>
      <c r="AJ62" s="18">
        <f t="shared" si="151"/>
        <v>13.184593822169454</v>
      </c>
      <c r="AK62" s="18">
        <f t="shared" si="151"/>
        <v>13.500088095574354</v>
      </c>
      <c r="AL62" s="18">
        <f t="shared" si="151"/>
        <v>14.021897469936453</v>
      </c>
      <c r="AM62" s="18">
        <f t="shared" si="151"/>
        <v>13.385155147438695</v>
      </c>
      <c r="AO62" s="68">
        <f t="shared" si="117"/>
        <v>14.824969783200077</v>
      </c>
      <c r="AP62" s="69">
        <f t="shared" si="118"/>
        <v>67.336511682181779</v>
      </c>
      <c r="AQ62" s="69">
        <f t="shared" si="119"/>
        <v>82.161481465381854</v>
      </c>
      <c r="AS62" t="str">
        <f t="shared" si="143"/>
        <v>61 Caring personal service occupations</v>
      </c>
      <c r="AT62" s="18">
        <f t="shared" si="152"/>
        <v>8.8802304739595588</v>
      </c>
      <c r="AU62" s="18">
        <f t="shared" si="152"/>
        <v>8.1843922012953385</v>
      </c>
      <c r="AV62" s="18">
        <f t="shared" si="152"/>
        <v>8.7225166060885062</v>
      </c>
      <c r="AW62" s="18">
        <f t="shared" si="152"/>
        <v>8.9216454335292799</v>
      </c>
      <c r="AX62" s="18">
        <f t="shared" si="152"/>
        <v>8.8045571034657915</v>
      </c>
      <c r="AZ62" s="68">
        <f t="shared" si="121"/>
        <v>27.067210656656655</v>
      </c>
      <c r="BA62" s="69">
        <f t="shared" si="122"/>
        <v>73.811637393683768</v>
      </c>
      <c r="BB62" s="69">
        <f t="shared" si="123"/>
        <v>100.87884805034042</v>
      </c>
      <c r="BD62" t="str">
        <f t="shared" si="144"/>
        <v>61 Caring personal service occupations</v>
      </c>
      <c r="BE62" s="18">
        <f t="shared" si="153"/>
        <v>12.618820940237399</v>
      </c>
      <c r="BF62" s="18">
        <f t="shared" si="153"/>
        <v>13.494457550644013</v>
      </c>
      <c r="BG62" s="18">
        <f t="shared" si="153"/>
        <v>13.348315754652226</v>
      </c>
      <c r="BH62" s="18">
        <f t="shared" si="153"/>
        <v>14.791872574824424</v>
      </c>
      <c r="BI62" s="18">
        <f t="shared" si="153"/>
        <v>16.774563212540528</v>
      </c>
      <c r="BK62" s="68">
        <f t="shared" si="125"/>
        <v>36.772763620804483</v>
      </c>
      <c r="BL62" s="69">
        <f t="shared" si="126"/>
        <v>64.994895949075314</v>
      </c>
      <c r="BM62" s="69">
        <f t="shared" si="127"/>
        <v>101.76765956987981</v>
      </c>
      <c r="BO62" t="str">
        <f t="shared" si="145"/>
        <v>61 Caring personal service occupations</v>
      </c>
      <c r="BP62" s="18">
        <f t="shared" si="154"/>
        <v>11.053026035604873</v>
      </c>
      <c r="BQ62" s="18">
        <f t="shared" si="154"/>
        <v>10.861845077908171</v>
      </c>
      <c r="BR62" s="18">
        <f t="shared" si="154"/>
        <v>9.68898267080578</v>
      </c>
      <c r="BS62" s="18">
        <f t="shared" si="154"/>
        <v>10.088515314603038</v>
      </c>
      <c r="BT62" s="18">
        <f t="shared" si="154"/>
        <v>9.5262673449295292</v>
      </c>
      <c r="BV62" s="68">
        <f t="shared" si="129"/>
        <v>-28.262003386679719</v>
      </c>
      <c r="BW62" s="69">
        <f t="shared" si="130"/>
        <v>44.952036960516608</v>
      </c>
      <c r="BX62" s="69">
        <f t="shared" si="131"/>
        <v>16.690033573836889</v>
      </c>
      <c r="BZ62" t="str">
        <f t="shared" si="146"/>
        <v>61 Caring personal service occupations</v>
      </c>
      <c r="CA62" s="18">
        <f t="shared" si="155"/>
        <v>4.4310279823167456</v>
      </c>
      <c r="CB62" s="18">
        <f t="shared" si="155"/>
        <v>2.4373062567544967</v>
      </c>
      <c r="CC62" s="18">
        <f t="shared" si="155"/>
        <v>2.4129242889918965</v>
      </c>
      <c r="CD62" s="18">
        <f t="shared" si="155"/>
        <v>1.9134173109635462</v>
      </c>
      <c r="CE62" s="18">
        <f t="shared" si="155"/>
        <v>2.6605181474591295</v>
      </c>
      <c r="CG62" s="68">
        <f t="shared" si="133"/>
        <v>-28.307570210102273</v>
      </c>
      <c r="CH62" s="69">
        <f t="shared" si="134"/>
        <v>22.507903910919783</v>
      </c>
      <c r="CI62" s="69">
        <f t="shared" si="135"/>
        <v>-5.7996662991824932</v>
      </c>
      <c r="CK62" t="str">
        <f t="shared" si="147"/>
        <v>61 Caring personal service occupations</v>
      </c>
      <c r="CL62" s="18">
        <f t="shared" si="156"/>
        <v>1.8927487630582895</v>
      </c>
      <c r="CM62" s="18">
        <f t="shared" si="156"/>
        <v>1.5982006495077941</v>
      </c>
      <c r="CN62" s="18">
        <f t="shared" si="156"/>
        <v>1.6136834981680999</v>
      </c>
      <c r="CO62" s="18">
        <f t="shared" si="156"/>
        <v>2.2926391598470057</v>
      </c>
      <c r="CP62" s="18">
        <f t="shared" si="156"/>
        <v>3.4489006133958209</v>
      </c>
      <c r="CR62" s="68">
        <f t="shared" si="137"/>
        <v>20.393287859471641</v>
      </c>
      <c r="CS62" s="69">
        <f t="shared" si="138"/>
        <v>37.274289160139091</v>
      </c>
      <c r="CT62" s="69">
        <f t="shared" si="139"/>
        <v>57.667577019610725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0.17016744945085066</v>
      </c>
      <c r="C63" s="18">
        <f t="shared" si="148"/>
        <v>0.28960007539134719</v>
      </c>
      <c r="D63" s="18">
        <f t="shared" si="148"/>
        <v>0.31020155761491525</v>
      </c>
      <c r="E63" s="18">
        <f t="shared" si="148"/>
        <v>0.34367082061149179</v>
      </c>
      <c r="F63" s="18">
        <f t="shared" si="148"/>
        <v>0.36933368614137918</v>
      </c>
      <c r="H63" s="68">
        <f t="shared" si="105"/>
        <v>130.84451865513242</v>
      </c>
      <c r="I63" s="69">
        <f t="shared" si="106"/>
        <v>100.83737622868365</v>
      </c>
      <c r="J63" s="69">
        <f t="shared" si="107"/>
        <v>231.68189488381608</v>
      </c>
      <c r="L63" t="str">
        <f t="shared" si="140"/>
        <v>62 Leisure, travel and related personal service occupations</v>
      </c>
      <c r="M63" s="18">
        <f t="shared" si="149"/>
        <v>0.57296167316769053</v>
      </c>
      <c r="N63" s="18">
        <f t="shared" si="149"/>
        <v>0.5471897712810867</v>
      </c>
      <c r="O63" s="18">
        <f t="shared" si="149"/>
        <v>0.48174468239006496</v>
      </c>
      <c r="P63" s="18">
        <f t="shared" si="149"/>
        <v>0.5433916627522104</v>
      </c>
      <c r="Q63" s="18">
        <f t="shared" si="149"/>
        <v>0.64975704109655064</v>
      </c>
      <c r="S63" s="68">
        <f t="shared" si="109"/>
        <v>159.70783593368816</v>
      </c>
      <c r="T63" s="69">
        <f t="shared" si="110"/>
        <v>100.51574673377408</v>
      </c>
      <c r="U63" s="69">
        <f t="shared" si="111"/>
        <v>260.22358266746221</v>
      </c>
      <c r="W63" t="str">
        <f t="shared" si="141"/>
        <v>62 Leisure, travel and related personal service occupations</v>
      </c>
      <c r="X63" s="18">
        <f t="shared" si="150"/>
        <v>1.0820692922197104</v>
      </c>
      <c r="Y63" s="18">
        <f t="shared" si="150"/>
        <v>1.2229871573913056</v>
      </c>
      <c r="Z63" s="18">
        <f t="shared" si="150"/>
        <v>1.1121873986786286</v>
      </c>
      <c r="AA63" s="18">
        <f t="shared" si="150"/>
        <v>1.3255895630368948</v>
      </c>
      <c r="AB63" s="18">
        <f t="shared" si="150"/>
        <v>1.5908816755260549</v>
      </c>
      <c r="AD63" s="68">
        <f t="shared" si="113"/>
        <v>83.761218256125844</v>
      </c>
      <c r="AE63" s="69">
        <f t="shared" si="114"/>
        <v>95.165715429126507</v>
      </c>
      <c r="AF63" s="69">
        <f t="shared" si="115"/>
        <v>178.92693368525235</v>
      </c>
      <c r="AH63" t="str">
        <f t="shared" si="142"/>
        <v>62 Leisure, travel and related personal service occupations</v>
      </c>
      <c r="AI63" s="18">
        <f t="shared" si="151"/>
        <v>2.1908892967951723</v>
      </c>
      <c r="AJ63" s="18">
        <f t="shared" si="151"/>
        <v>2.7215032979028417</v>
      </c>
      <c r="AK63" s="18">
        <f t="shared" si="151"/>
        <v>2.5465889924929193</v>
      </c>
      <c r="AL63" s="18">
        <f t="shared" si="151"/>
        <v>3.0572991002910399</v>
      </c>
      <c r="AM63" s="18">
        <f t="shared" si="151"/>
        <v>3.8249515344980112</v>
      </c>
      <c r="AO63" s="68">
        <f t="shared" si="117"/>
        <v>73.946867396759259</v>
      </c>
      <c r="AP63" s="69">
        <f t="shared" si="118"/>
        <v>91.601956884092999</v>
      </c>
      <c r="AQ63" s="69">
        <f t="shared" si="119"/>
        <v>165.54882428085224</v>
      </c>
      <c r="AS63" t="str">
        <f t="shared" si="143"/>
        <v>62 Leisure, travel and related personal service occupations</v>
      </c>
      <c r="AT63" s="18">
        <f t="shared" si="152"/>
        <v>2.5910407909425741</v>
      </c>
      <c r="AU63" s="18">
        <f t="shared" si="152"/>
        <v>3.2561171784836529</v>
      </c>
      <c r="AV63" s="18">
        <f t="shared" si="152"/>
        <v>3.0407519302373607</v>
      </c>
      <c r="AW63" s="18">
        <f t="shared" si="152"/>
        <v>3.5539203608463299</v>
      </c>
      <c r="AX63" s="18">
        <f t="shared" si="152"/>
        <v>4.4186209154725518</v>
      </c>
      <c r="AZ63" s="68">
        <f t="shared" si="121"/>
        <v>82.92520053768942</v>
      </c>
      <c r="BA63" s="69">
        <f t="shared" si="122"/>
        <v>94.685575230792423</v>
      </c>
      <c r="BB63" s="69">
        <f t="shared" si="123"/>
        <v>177.61077576848186</v>
      </c>
      <c r="BD63" t="str">
        <f t="shared" si="144"/>
        <v>62 Leisure, travel and related personal service occupations</v>
      </c>
      <c r="BE63" s="18">
        <f t="shared" si="153"/>
        <v>2.5981528538138305</v>
      </c>
      <c r="BF63" s="18">
        <f t="shared" si="153"/>
        <v>2.7350602266735056</v>
      </c>
      <c r="BG63" s="18">
        <f t="shared" si="153"/>
        <v>2.3610071912652892</v>
      </c>
      <c r="BH63" s="18">
        <f t="shared" si="153"/>
        <v>2.3694540863853013</v>
      </c>
      <c r="BI63" s="18">
        <f t="shared" si="153"/>
        <v>2.2651529637116194</v>
      </c>
      <c r="BK63" s="68">
        <f t="shared" si="125"/>
        <v>4.4179344948108499</v>
      </c>
      <c r="BL63" s="69">
        <f t="shared" si="126"/>
        <v>45.145112670639023</v>
      </c>
      <c r="BM63" s="69">
        <f t="shared" si="127"/>
        <v>49.563047165449866</v>
      </c>
      <c r="BO63" t="str">
        <f t="shared" si="145"/>
        <v>62 Leisure, travel and related personal service occupations</v>
      </c>
      <c r="BP63" s="18">
        <f t="shared" si="154"/>
        <v>2.9637323816611669</v>
      </c>
      <c r="BQ63" s="18">
        <f t="shared" si="154"/>
        <v>3.2227222129621884</v>
      </c>
      <c r="BR63" s="18">
        <f t="shared" si="154"/>
        <v>2.7947945636685239</v>
      </c>
      <c r="BS63" s="18">
        <f t="shared" si="154"/>
        <v>2.848204200768607</v>
      </c>
      <c r="BT63" s="18">
        <f t="shared" si="154"/>
        <v>2.863186034516326</v>
      </c>
      <c r="BV63" s="68">
        <f t="shared" si="129"/>
        <v>-25.251181022696745</v>
      </c>
      <c r="BW63" s="69">
        <f t="shared" si="130"/>
        <v>43.691414428812529</v>
      </c>
      <c r="BX63" s="69">
        <f t="shared" si="131"/>
        <v>18.440233406115787</v>
      </c>
      <c r="BZ63" t="str">
        <f t="shared" si="146"/>
        <v>62 Leisure, travel and related personal service occupations</v>
      </c>
      <c r="CA63" s="18">
        <f t="shared" si="155"/>
        <v>2.7366604139456534</v>
      </c>
      <c r="CB63" s="18">
        <f t="shared" si="155"/>
        <v>3.1706571972021846</v>
      </c>
      <c r="CC63" s="18">
        <f t="shared" si="155"/>
        <v>3.1746969266453582</v>
      </c>
      <c r="CD63" s="18">
        <f t="shared" si="155"/>
        <v>3.744798350694492</v>
      </c>
      <c r="CE63" s="18">
        <f t="shared" si="155"/>
        <v>5.2321279253666084</v>
      </c>
      <c r="CG63" s="68">
        <f t="shared" si="133"/>
        <v>7.1585557269416205</v>
      </c>
      <c r="CH63" s="69">
        <f t="shared" si="134"/>
        <v>41.970291745349833</v>
      </c>
      <c r="CI63" s="69">
        <f t="shared" si="135"/>
        <v>49.128847472291461</v>
      </c>
      <c r="CK63" t="str">
        <f t="shared" si="147"/>
        <v>62 Leisure, travel and related personal service occupations</v>
      </c>
      <c r="CL63" s="18">
        <f t="shared" si="156"/>
        <v>2.9524718729534136</v>
      </c>
      <c r="CM63" s="18">
        <f t="shared" si="156"/>
        <v>2.7696599947910094</v>
      </c>
      <c r="CN63" s="18">
        <f t="shared" si="156"/>
        <v>2.543994032127145</v>
      </c>
      <c r="CO63" s="18">
        <f t="shared" si="156"/>
        <v>2.4686346608156922</v>
      </c>
      <c r="CP63" s="18">
        <f t="shared" si="156"/>
        <v>2.2991786687389975</v>
      </c>
      <c r="CR63" s="68">
        <f t="shared" si="137"/>
        <v>-49.090763181904933</v>
      </c>
      <c r="CS63" s="69">
        <f t="shared" si="138"/>
        <v>23.9551209067656</v>
      </c>
      <c r="CT63" s="69">
        <f t="shared" si="139"/>
        <v>-25.135642275139336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1.1439465704222655E-2</v>
      </c>
      <c r="C64" s="18">
        <f t="shared" si="148"/>
        <v>8.3317173417174623E-3</v>
      </c>
      <c r="D64" s="18">
        <f t="shared" si="148"/>
        <v>9.4663114212201749E-3</v>
      </c>
      <c r="E64" s="18">
        <f t="shared" si="148"/>
        <v>9.4020466836363392E-3</v>
      </c>
      <c r="F64" s="18">
        <f t="shared" si="148"/>
        <v>1.0375814400167178E-2</v>
      </c>
      <c r="H64" s="68">
        <f t="shared" si="105"/>
        <v>112.51325698212436</v>
      </c>
      <c r="I64" s="69">
        <f t="shared" si="106"/>
        <v>78.673688962109779</v>
      </c>
      <c r="J64" s="69">
        <f t="shared" si="107"/>
        <v>191.18694594423411</v>
      </c>
      <c r="L64" t="str">
        <f t="shared" si="140"/>
        <v>63 Community and civil enforcement occupations</v>
      </c>
      <c r="M64" s="18">
        <f t="shared" si="149"/>
        <v>3.1158255837609887E-2</v>
      </c>
      <c r="N64" s="18">
        <f t="shared" si="149"/>
        <v>2.3127580532321057E-2</v>
      </c>
      <c r="O64" s="18">
        <f t="shared" si="149"/>
        <v>3.0715343891520936E-2</v>
      </c>
      <c r="P64" s="18">
        <f t="shared" si="149"/>
        <v>2.4642764751029268E-2</v>
      </c>
      <c r="Q64" s="18">
        <f t="shared" si="149"/>
        <v>2.7792486656340536E-2</v>
      </c>
      <c r="S64" s="68">
        <f t="shared" si="109"/>
        <v>74.230030330497286</v>
      </c>
      <c r="T64" s="69">
        <f t="shared" si="110"/>
        <v>63.208699703153883</v>
      </c>
      <c r="U64" s="69">
        <f t="shared" si="111"/>
        <v>137.43873003365115</v>
      </c>
      <c r="W64" t="str">
        <f t="shared" si="141"/>
        <v>63 Community and civil enforcement occupations</v>
      </c>
      <c r="X64" s="18">
        <f t="shared" si="150"/>
        <v>6.935931577745505E-2</v>
      </c>
      <c r="Y64" s="18">
        <f t="shared" si="150"/>
        <v>6.575928045430901E-2</v>
      </c>
      <c r="Z64" s="18">
        <f t="shared" si="150"/>
        <v>7.1602048731725931E-2</v>
      </c>
      <c r="AA64" s="18">
        <f t="shared" si="150"/>
        <v>7.181044068342364E-2</v>
      </c>
      <c r="AB64" s="18">
        <f t="shared" si="150"/>
        <v>7.3012078372432621E-2</v>
      </c>
      <c r="AD64" s="68">
        <f t="shared" si="113"/>
        <v>30.997562429322944</v>
      </c>
      <c r="AE64" s="69">
        <f t="shared" si="114"/>
        <v>77.227210412676115</v>
      </c>
      <c r="AF64" s="69">
        <f t="shared" si="115"/>
        <v>108.22477284199906</v>
      </c>
      <c r="AH64" t="str">
        <f t="shared" si="142"/>
        <v>63 Community and civil enforcement occupations</v>
      </c>
      <c r="AI64" s="18">
        <f t="shared" si="151"/>
        <v>6.385010035102491E-2</v>
      </c>
      <c r="AJ64" s="18">
        <f t="shared" si="151"/>
        <v>6.2922071833823631E-2</v>
      </c>
      <c r="AK64" s="18">
        <f t="shared" si="151"/>
        <v>8.0240298818151229E-2</v>
      </c>
      <c r="AL64" s="18">
        <f t="shared" si="151"/>
        <v>7.1238080929582781E-2</v>
      </c>
      <c r="AM64" s="18">
        <f t="shared" si="151"/>
        <v>7.4998710353683246E-2</v>
      </c>
      <c r="AO64" s="68">
        <f t="shared" si="117"/>
        <v>8.2457343358992006</v>
      </c>
      <c r="AP64" s="69">
        <f t="shared" si="118"/>
        <v>59.888016816550184</v>
      </c>
      <c r="AQ64" s="69">
        <f t="shared" si="119"/>
        <v>68.133751152449378</v>
      </c>
      <c r="AS64" t="str">
        <f t="shared" si="143"/>
        <v>63 Community and civil enforcement occupations</v>
      </c>
      <c r="AT64" s="18">
        <f t="shared" si="152"/>
        <v>7.2318919610806262E-2</v>
      </c>
      <c r="AU64" s="18">
        <f t="shared" si="152"/>
        <v>5.9207073143577642E-2</v>
      </c>
      <c r="AV64" s="18">
        <f t="shared" si="152"/>
        <v>7.50935453014695E-2</v>
      </c>
      <c r="AW64" s="18">
        <f t="shared" si="152"/>
        <v>5.5904037712237467E-2</v>
      </c>
      <c r="AX64" s="18">
        <f t="shared" si="152"/>
        <v>4.943969154476819E-2</v>
      </c>
      <c r="AZ64" s="68">
        <f t="shared" si="121"/>
        <v>-17.121681565105533</v>
      </c>
      <c r="BA64" s="69">
        <f t="shared" si="122"/>
        <v>50.944237573139304</v>
      </c>
      <c r="BB64" s="69">
        <f t="shared" si="123"/>
        <v>33.822556008033771</v>
      </c>
      <c r="BD64" t="str">
        <f t="shared" si="144"/>
        <v>63 Community and civil enforcement occupations</v>
      </c>
      <c r="BE64" s="18">
        <f t="shared" si="153"/>
        <v>7.827897956224758E-2</v>
      </c>
      <c r="BF64" s="18">
        <f t="shared" si="153"/>
        <v>4.9944199496954708E-2</v>
      </c>
      <c r="BG64" s="18">
        <f t="shared" si="153"/>
        <v>7.5565622044027086E-2</v>
      </c>
      <c r="BH64" s="18">
        <f t="shared" si="153"/>
        <v>4.5659023607832368E-2</v>
      </c>
      <c r="BI64" s="18">
        <f t="shared" si="153"/>
        <v>4.3515756277711128E-2</v>
      </c>
      <c r="BK64" s="68">
        <f t="shared" si="125"/>
        <v>-37.32459527183066</v>
      </c>
      <c r="BL64" s="69">
        <f t="shared" si="126"/>
        <v>22.770904977548824</v>
      </c>
      <c r="BM64" s="69">
        <f t="shared" si="127"/>
        <v>-14.553690294281839</v>
      </c>
      <c r="BO64" t="str">
        <f t="shared" si="145"/>
        <v>63 Community and civil enforcement occupations</v>
      </c>
      <c r="BP64" s="18">
        <f t="shared" si="154"/>
        <v>0.10608218721315324</v>
      </c>
      <c r="BQ64" s="18">
        <f t="shared" si="154"/>
        <v>8.4668344140446716E-2</v>
      </c>
      <c r="BR64" s="18">
        <f t="shared" si="154"/>
        <v>0.1235160767621504</v>
      </c>
      <c r="BS64" s="18">
        <f t="shared" si="154"/>
        <v>8.8000825744658423E-2</v>
      </c>
      <c r="BT64" s="18">
        <f t="shared" si="154"/>
        <v>9.1473240237671685E-2</v>
      </c>
      <c r="BV64" s="68">
        <f t="shared" si="129"/>
        <v>-45.964990452376696</v>
      </c>
      <c r="BW64" s="69">
        <f t="shared" si="130"/>
        <v>28.521178928534706</v>
      </c>
      <c r="BX64" s="69">
        <f t="shared" si="131"/>
        <v>-17.44381152384199</v>
      </c>
      <c r="BZ64" t="str">
        <f t="shared" si="146"/>
        <v>63 Community and civil enforcement occupations</v>
      </c>
      <c r="CA64" s="18">
        <f t="shared" si="155"/>
        <v>0.14243442348376434</v>
      </c>
      <c r="CB64" s="18">
        <f t="shared" si="155"/>
        <v>0.12557480725105652</v>
      </c>
      <c r="CC64" s="18">
        <f t="shared" si="155"/>
        <v>0.16774815983670049</v>
      </c>
      <c r="CD64" s="18">
        <f t="shared" si="155"/>
        <v>0.15049178570144622</v>
      </c>
      <c r="CE64" s="18">
        <f t="shared" si="155"/>
        <v>0.20889282570236639</v>
      </c>
      <c r="CG64" s="68">
        <f t="shared" si="133"/>
        <v>-19.031418825218402</v>
      </c>
      <c r="CH64" s="69">
        <f t="shared" si="134"/>
        <v>29.482764602263334</v>
      </c>
      <c r="CI64" s="69">
        <f t="shared" si="135"/>
        <v>10.451345777044931</v>
      </c>
      <c r="CK64" t="str">
        <f t="shared" si="147"/>
        <v>63 Community and civil enforcement occupations</v>
      </c>
      <c r="CL64" s="18">
        <f t="shared" si="156"/>
        <v>0.11643680851452509</v>
      </c>
      <c r="CM64" s="18">
        <f t="shared" si="156"/>
        <v>9.0963278989345461E-2</v>
      </c>
      <c r="CN64" s="18">
        <f t="shared" si="156"/>
        <v>0.16268453323498627</v>
      </c>
      <c r="CO64" s="18">
        <f t="shared" si="156"/>
        <v>9.3133702414714678E-2</v>
      </c>
      <c r="CP64" s="18">
        <f t="shared" si="156"/>
        <v>0.10179512944450354</v>
      </c>
      <c r="CR64" s="68">
        <f t="shared" si="137"/>
        <v>-64.753119460849391</v>
      </c>
      <c r="CS64" s="69">
        <f t="shared" si="138"/>
        <v>12.735777780016347</v>
      </c>
      <c r="CT64" s="69">
        <f t="shared" si="139"/>
        <v>-52.017341680833042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1.1484804981433752</v>
      </c>
      <c r="C65" s="18">
        <f t="shared" si="157"/>
        <v>1.0439293921194963</v>
      </c>
      <c r="D65" s="18">
        <f t="shared" si="157"/>
        <v>0.90715296551158509</v>
      </c>
      <c r="E65" s="18">
        <f t="shared" si="157"/>
        <v>0.92916915995309257</v>
      </c>
      <c r="F65" s="18">
        <f t="shared" si="157"/>
        <v>0.9233666540344212</v>
      </c>
      <c r="H65" s="68">
        <f t="shared" si="105"/>
        <v>97.350523362779796</v>
      </c>
      <c r="I65" s="69">
        <f t="shared" si="106"/>
        <v>66.356734095894055</v>
      </c>
      <c r="J65" s="69">
        <f t="shared" si="107"/>
        <v>163.70725745867384</v>
      </c>
      <c r="L65" t="str">
        <f t="shared" si="140"/>
        <v>71 Sales occupations</v>
      </c>
      <c r="M65" s="18">
        <f t="shared" ref="M65:Q70" si="158">M28/M$35*100</f>
        <v>2.5135754803147417</v>
      </c>
      <c r="N65" s="18">
        <f t="shared" si="158"/>
        <v>2.2169204482453959</v>
      </c>
      <c r="O65" s="18">
        <f t="shared" si="158"/>
        <v>2.153562695174172</v>
      </c>
      <c r="P65" s="18">
        <f t="shared" si="158"/>
        <v>2.2453079030207364</v>
      </c>
      <c r="Q65" s="18">
        <f t="shared" si="158"/>
        <v>2.593168253893352</v>
      </c>
      <c r="S65" s="68">
        <f t="shared" si="109"/>
        <v>131.85911034852111</v>
      </c>
      <c r="T65" s="69">
        <f t="shared" si="110"/>
        <v>77.327299883431436</v>
      </c>
      <c r="U65" s="69">
        <f t="shared" si="111"/>
        <v>209.18641023195249</v>
      </c>
      <c r="W65" t="str">
        <f t="shared" si="141"/>
        <v>71 Sales occupations</v>
      </c>
      <c r="X65" s="18">
        <f t="shared" ref="X65:AB70" si="159">X28/X$35*100</f>
        <v>4.7644997408737062</v>
      </c>
      <c r="Y65" s="18">
        <f t="shared" si="159"/>
        <v>4.4458415219418113</v>
      </c>
      <c r="Z65" s="18">
        <f t="shared" si="159"/>
        <v>4.5846005387441071</v>
      </c>
      <c r="AA65" s="18">
        <f t="shared" si="159"/>
        <v>4.6333506633046326</v>
      </c>
      <c r="AB65" s="18">
        <f t="shared" si="159"/>
        <v>5.096540989756237</v>
      </c>
      <c r="AD65" s="68">
        <f t="shared" si="113"/>
        <v>42.813075671149946</v>
      </c>
      <c r="AE65" s="69">
        <f t="shared" si="114"/>
        <v>70.603343307612704</v>
      </c>
      <c r="AF65" s="69">
        <f t="shared" si="115"/>
        <v>113.41641897876265</v>
      </c>
      <c r="AH65" t="str">
        <f t="shared" si="142"/>
        <v>71 Sales occupations</v>
      </c>
      <c r="AI65" s="18">
        <f t="shared" ref="AI65:AM70" si="160">AI28/AI$35*100</f>
        <v>5.1012421273946966</v>
      </c>
      <c r="AJ65" s="18">
        <f t="shared" si="160"/>
        <v>5.3417651761699254</v>
      </c>
      <c r="AK65" s="18">
        <f t="shared" si="160"/>
        <v>5.7226818466509091</v>
      </c>
      <c r="AL65" s="18">
        <f t="shared" si="160"/>
        <v>5.9381455905143472</v>
      </c>
      <c r="AM65" s="18">
        <f t="shared" si="160"/>
        <v>6.7603991150306753</v>
      </c>
      <c r="AO65" s="68">
        <f t="shared" si="117"/>
        <v>36.811393727778096</v>
      </c>
      <c r="AP65" s="69">
        <f t="shared" si="118"/>
        <v>69.023021880627994</v>
      </c>
      <c r="AQ65" s="69">
        <f t="shared" si="119"/>
        <v>105.83441560840609</v>
      </c>
      <c r="AS65" t="str">
        <f t="shared" si="143"/>
        <v>71 Sales occupations</v>
      </c>
      <c r="AT65" s="18">
        <f t="shared" ref="AT65:AX70" si="161">AT28/AT$35*100</f>
        <v>4.7904546169395257</v>
      </c>
      <c r="AU65" s="18">
        <f t="shared" si="161"/>
        <v>4.2854821982400457</v>
      </c>
      <c r="AV65" s="18">
        <f t="shared" si="161"/>
        <v>4.3517510440228415</v>
      </c>
      <c r="AW65" s="18">
        <f t="shared" si="161"/>
        <v>4.1493264801015037</v>
      </c>
      <c r="AX65" s="18">
        <f t="shared" si="161"/>
        <v>4.2509686160247373</v>
      </c>
      <c r="AZ65" s="68">
        <f t="shared" si="121"/>
        <v>22.967868026967817</v>
      </c>
      <c r="BA65" s="69">
        <f t="shared" si="122"/>
        <v>56.81448197863137</v>
      </c>
      <c r="BB65" s="69">
        <f t="shared" si="123"/>
        <v>79.782350005599184</v>
      </c>
      <c r="BD65" t="str">
        <f t="shared" si="144"/>
        <v>71 Sales occupations</v>
      </c>
      <c r="BE65" s="18">
        <f t="shared" ref="BE65:BI70" si="162">BE28/BE$35*100</f>
        <v>9.147950090882075</v>
      </c>
      <c r="BF65" s="18">
        <f t="shared" si="162"/>
        <v>8.6522701403350304</v>
      </c>
      <c r="BG65" s="18">
        <f t="shared" si="162"/>
        <v>8.9991622616370783</v>
      </c>
      <c r="BH65" s="18">
        <f t="shared" si="162"/>
        <v>8.5850829886711022</v>
      </c>
      <c r="BI65" s="18">
        <f t="shared" si="162"/>
        <v>8.8486080878615265</v>
      </c>
      <c r="BK65" s="68">
        <f t="shared" si="125"/>
        <v>7.0157626582239576</v>
      </c>
      <c r="BL65" s="69">
        <f t="shared" si="126"/>
        <v>44.273174766300492</v>
      </c>
      <c r="BM65" s="69">
        <f t="shared" si="127"/>
        <v>51.288937424524462</v>
      </c>
      <c r="BO65" t="str">
        <f t="shared" si="145"/>
        <v>71 Sales occupations</v>
      </c>
      <c r="BP65" s="18">
        <f t="shared" ref="BP65:BT70" si="163">BP28/BP$35*100</f>
        <v>10.226314108487138</v>
      </c>
      <c r="BQ65" s="18">
        <f t="shared" si="163"/>
        <v>9.5377372356934877</v>
      </c>
      <c r="BR65" s="18">
        <f t="shared" si="163"/>
        <v>9.4564430324270443</v>
      </c>
      <c r="BS65" s="18">
        <f t="shared" si="163"/>
        <v>8.800762626415203</v>
      </c>
      <c r="BT65" s="18">
        <f t="shared" si="163"/>
        <v>8.4943254748335679</v>
      </c>
      <c r="BV65" s="68">
        <f t="shared" si="129"/>
        <v>-34.460104424718004</v>
      </c>
      <c r="BW65" s="69">
        <f t="shared" si="130"/>
        <v>38.467357682470912</v>
      </c>
      <c r="BX65" s="69">
        <f t="shared" si="131"/>
        <v>4.0072532577529056</v>
      </c>
      <c r="BZ65" t="str">
        <f t="shared" si="146"/>
        <v>71 Sales occupations</v>
      </c>
      <c r="CA65" s="18">
        <f t="shared" ref="CA65:CE70" si="164">CA28/CA$35*100</f>
        <v>10.070122645835841</v>
      </c>
      <c r="CB65" s="18">
        <f t="shared" si="164"/>
        <v>9.8360852638182621</v>
      </c>
      <c r="CC65" s="18">
        <f t="shared" si="164"/>
        <v>10.495083596567049</v>
      </c>
      <c r="CD65" s="18">
        <f t="shared" si="164"/>
        <v>9.5094165166553832</v>
      </c>
      <c r="CE65" s="18">
        <f t="shared" si="164"/>
        <v>4.6863805596968984</v>
      </c>
      <c r="CG65" s="68">
        <f t="shared" si="133"/>
        <v>-70.966297676976282</v>
      </c>
      <c r="CH65" s="69">
        <f t="shared" si="134"/>
        <v>22.388808621733752</v>
      </c>
      <c r="CI65" s="69">
        <f t="shared" si="135"/>
        <v>-48.577489055242538</v>
      </c>
      <c r="CK65" t="str">
        <f t="shared" si="147"/>
        <v>71 Sales occupations</v>
      </c>
      <c r="CL65" s="18">
        <f t="shared" ref="CL65:CP70" si="165">CL28/CL$35*100</f>
        <v>12.609467282300759</v>
      </c>
      <c r="CM65" s="18">
        <f t="shared" si="165"/>
        <v>10.889486054603035</v>
      </c>
      <c r="CN65" s="18">
        <f t="shared" si="165"/>
        <v>10.589989348779875</v>
      </c>
      <c r="CO65" s="18">
        <f t="shared" si="165"/>
        <v>8.4130723370674119</v>
      </c>
      <c r="CP65" s="18">
        <f t="shared" si="165"/>
        <v>7.5391005326367946</v>
      </c>
      <c r="CR65" s="68">
        <f t="shared" si="137"/>
        <v>-59.898190967830637</v>
      </c>
      <c r="CS65" s="69">
        <f t="shared" si="138"/>
        <v>17.043332749164438</v>
      </c>
      <c r="CT65" s="69">
        <f t="shared" si="139"/>
        <v>-42.854858218666195</v>
      </c>
    </row>
    <row r="66" spans="1:98" x14ac:dyDescent="0.2">
      <c r="A66" t="str">
        <f t="shared" si="103"/>
        <v>72 Customer service occupations</v>
      </c>
      <c r="B66" s="18">
        <f t="shared" si="157"/>
        <v>0.32851937370664686</v>
      </c>
      <c r="C66" s="18">
        <f t="shared" si="157"/>
        <v>0.3089046654183692</v>
      </c>
      <c r="D66" s="18">
        <f t="shared" si="157"/>
        <v>0.33836169167950203</v>
      </c>
      <c r="E66" s="18">
        <f t="shared" si="157"/>
        <v>0.47396568779162457</v>
      </c>
      <c r="F66" s="18">
        <f t="shared" si="157"/>
        <v>0.55485034919314635</v>
      </c>
      <c r="H66" s="68">
        <f t="shared" si="105"/>
        <v>217.93570025300539</v>
      </c>
      <c r="I66" s="69">
        <f t="shared" si="106"/>
        <v>98.402506126995931</v>
      </c>
      <c r="J66" s="69">
        <f t="shared" si="107"/>
        <v>316.33820638000134</v>
      </c>
      <c r="L66" t="str">
        <f t="shared" si="140"/>
        <v>72 Customer service occupations</v>
      </c>
      <c r="M66" s="18">
        <f t="shared" si="158"/>
        <v>0.53943897998360468</v>
      </c>
      <c r="N66" s="18">
        <f t="shared" si="158"/>
        <v>0.53669987959259158</v>
      </c>
      <c r="O66" s="18">
        <f t="shared" si="158"/>
        <v>0.56324431637736572</v>
      </c>
      <c r="P66" s="18">
        <f t="shared" si="158"/>
        <v>0.75181888537376007</v>
      </c>
      <c r="Q66" s="18">
        <f t="shared" si="158"/>
        <v>0.85857581552559425</v>
      </c>
      <c r="S66" s="68">
        <f t="shared" si="109"/>
        <v>193.5167037254773</v>
      </c>
      <c r="T66" s="69">
        <f t="shared" si="110"/>
        <v>97.53289207087586</v>
      </c>
      <c r="U66" s="69">
        <f t="shared" si="111"/>
        <v>291.04959579635317</v>
      </c>
      <c r="W66" t="str">
        <f t="shared" si="141"/>
        <v>72 Customer service occupations</v>
      </c>
      <c r="X66" s="18">
        <f t="shared" si="159"/>
        <v>1.2555811831681369</v>
      </c>
      <c r="Y66" s="18">
        <f t="shared" si="159"/>
        <v>1.3341822169833519</v>
      </c>
      <c r="Z66" s="18">
        <f t="shared" si="159"/>
        <v>1.4442897766922436</v>
      </c>
      <c r="AA66" s="18">
        <f t="shared" si="159"/>
        <v>1.8806699386624608</v>
      </c>
      <c r="AB66" s="18">
        <f t="shared" si="159"/>
        <v>2.2413871322678554</v>
      </c>
      <c r="AD66" s="68">
        <f t="shared" si="113"/>
        <v>99.368476069497788</v>
      </c>
      <c r="AE66" s="69">
        <f t="shared" si="114"/>
        <v>85.138872099658997</v>
      </c>
      <c r="AF66" s="69">
        <f t="shared" si="115"/>
        <v>184.50734816915678</v>
      </c>
      <c r="AH66" t="str">
        <f t="shared" si="142"/>
        <v>72 Customer service occupations</v>
      </c>
      <c r="AI66" s="18">
        <f t="shared" si="160"/>
        <v>1.1710658561331819</v>
      </c>
      <c r="AJ66" s="18">
        <f t="shared" si="160"/>
        <v>1.4113539304540812</v>
      </c>
      <c r="AK66" s="18">
        <f t="shared" si="160"/>
        <v>1.5431932565700868</v>
      </c>
      <c r="AL66" s="18">
        <f t="shared" si="160"/>
        <v>2.1671097905471219</v>
      </c>
      <c r="AM66" s="18">
        <f t="shared" si="160"/>
        <v>2.5384912129304671</v>
      </c>
      <c r="AO66" s="68">
        <f t="shared" si="117"/>
        <v>90.504342785282887</v>
      </c>
      <c r="AP66" s="69">
        <f t="shared" si="118"/>
        <v>88.89773500749439</v>
      </c>
      <c r="AQ66" s="69">
        <f t="shared" si="119"/>
        <v>179.40207779277728</v>
      </c>
      <c r="AS66" t="str">
        <f t="shared" si="143"/>
        <v>72 Customer service occupations</v>
      </c>
      <c r="AT66" s="18">
        <f t="shared" si="161"/>
        <v>1.6104173955851231</v>
      </c>
      <c r="AU66" s="18">
        <f t="shared" si="161"/>
        <v>1.6217850827303597</v>
      </c>
      <c r="AV66" s="18">
        <f t="shared" si="161"/>
        <v>1.6785084874737388</v>
      </c>
      <c r="AW66" s="18">
        <f t="shared" si="161"/>
        <v>2.1269247277107741</v>
      </c>
      <c r="AX66" s="18">
        <f t="shared" si="161"/>
        <v>2.2200928568356861</v>
      </c>
      <c r="AZ66" s="68">
        <f t="shared" si="121"/>
        <v>66.500439729367983</v>
      </c>
      <c r="BA66" s="69">
        <f t="shared" si="122"/>
        <v>74.278619948797072</v>
      </c>
      <c r="BB66" s="69">
        <f t="shared" si="123"/>
        <v>140.77905967816505</v>
      </c>
      <c r="BD66" t="str">
        <f t="shared" si="144"/>
        <v>72 Customer service occupations</v>
      </c>
      <c r="BE66" s="18">
        <f t="shared" si="162"/>
        <v>1.5966723415148449</v>
      </c>
      <c r="BF66" s="18">
        <f t="shared" si="162"/>
        <v>1.7304142302803855</v>
      </c>
      <c r="BG66" s="18">
        <f t="shared" si="162"/>
        <v>1.9372533493709074</v>
      </c>
      <c r="BH66" s="18">
        <f t="shared" si="162"/>
        <v>2.361610026040494</v>
      </c>
      <c r="BI66" s="18">
        <f t="shared" si="162"/>
        <v>2.6548605979413811</v>
      </c>
      <c r="BK66" s="68">
        <f t="shared" si="125"/>
        <v>49.152375527396586</v>
      </c>
      <c r="BL66" s="69">
        <f t="shared" si="126"/>
        <v>55.904030321951382</v>
      </c>
      <c r="BM66" s="69">
        <f t="shared" si="127"/>
        <v>105.05640584934797</v>
      </c>
      <c r="BO66" t="str">
        <f t="shared" si="145"/>
        <v>72 Customer service occupations</v>
      </c>
      <c r="BP66" s="18">
        <f t="shared" si="163"/>
        <v>1.6645293762241768</v>
      </c>
      <c r="BQ66" s="18">
        <f t="shared" si="163"/>
        <v>1.9689906693047603</v>
      </c>
      <c r="BR66" s="18">
        <f t="shared" si="163"/>
        <v>1.9882987989716396</v>
      </c>
      <c r="BS66" s="18">
        <f t="shared" si="163"/>
        <v>2.5480162162273712</v>
      </c>
      <c r="BT66" s="18">
        <f t="shared" si="163"/>
        <v>2.8756210406399085</v>
      </c>
      <c r="BV66" s="68">
        <f t="shared" si="129"/>
        <v>5.5248298222881491</v>
      </c>
      <c r="BW66" s="69">
        <f t="shared" si="130"/>
        <v>52.243037322786002</v>
      </c>
      <c r="BX66" s="69">
        <f t="shared" si="131"/>
        <v>57.767867145074156</v>
      </c>
      <c r="BZ66" t="str">
        <f t="shared" si="146"/>
        <v>72 Customer service occupations</v>
      </c>
      <c r="CA66" s="18">
        <f t="shared" si="164"/>
        <v>1.3591266517026812</v>
      </c>
      <c r="CB66" s="18">
        <f t="shared" si="164"/>
        <v>1.4040867930898391</v>
      </c>
      <c r="CC66" s="18">
        <f t="shared" si="164"/>
        <v>1.5751757606526744</v>
      </c>
      <c r="CD66" s="18">
        <f t="shared" si="164"/>
        <v>1.7903287737217939</v>
      </c>
      <c r="CE66" s="18">
        <f t="shared" si="164"/>
        <v>2.0572043597486269</v>
      </c>
      <c r="CG66" s="68">
        <f t="shared" si="133"/>
        <v>-15.082111825532527</v>
      </c>
      <c r="CH66" s="69">
        <f t="shared" si="134"/>
        <v>29.231240044405016</v>
      </c>
      <c r="CI66" s="69">
        <f t="shared" si="135"/>
        <v>14.149128218872493</v>
      </c>
      <c r="CK66" t="str">
        <f t="shared" si="147"/>
        <v>72 Customer service occupations</v>
      </c>
      <c r="CL66" s="18">
        <f t="shared" si="165"/>
        <v>1.202052252386951</v>
      </c>
      <c r="CM66" s="18">
        <f t="shared" si="165"/>
        <v>1.4991522412467106</v>
      </c>
      <c r="CN66" s="18">
        <f t="shared" si="165"/>
        <v>1.4898757040801081</v>
      </c>
      <c r="CO66" s="18">
        <f t="shared" si="165"/>
        <v>2.745105585039965</v>
      </c>
      <c r="CP66" s="18">
        <f t="shared" si="165"/>
        <v>3.9331568933345689</v>
      </c>
      <c r="CR66" s="68">
        <f t="shared" si="137"/>
        <v>48.706922488961993</v>
      </c>
      <c r="CS66" s="69">
        <f t="shared" si="138"/>
        <v>47.053717315531777</v>
      </c>
      <c r="CT66" s="69">
        <f t="shared" si="139"/>
        <v>95.760639804493778</v>
      </c>
    </row>
    <row r="67" spans="1:98" x14ac:dyDescent="0.2">
      <c r="A67" t="str">
        <f t="shared" si="103"/>
        <v>81 Process, plant and machine operatives</v>
      </c>
      <c r="B67" s="18">
        <f t="shared" si="157"/>
        <v>0.32801633949377862</v>
      </c>
      <c r="C67" s="18">
        <f t="shared" si="157"/>
        <v>0.34171160222734831</v>
      </c>
      <c r="D67" s="18">
        <f t="shared" si="157"/>
        <v>0.26315682292347203</v>
      </c>
      <c r="E67" s="18">
        <f t="shared" si="157"/>
        <v>0.39078296123909156</v>
      </c>
      <c r="F67" s="18">
        <f t="shared" si="157"/>
        <v>0.61136284688535703</v>
      </c>
      <c r="H67" s="68">
        <f t="shared" si="105"/>
        <v>350.43178440873879</v>
      </c>
      <c r="I67" s="69">
        <f t="shared" si="106"/>
        <v>136.30170640264063</v>
      </c>
      <c r="J67" s="69">
        <f t="shared" si="107"/>
        <v>486.73349081137945</v>
      </c>
      <c r="L67" t="str">
        <f t="shared" si="140"/>
        <v>81 Process, plant and machine operatives</v>
      </c>
      <c r="M67" s="18">
        <f t="shared" si="158"/>
        <v>0.40000339815062469</v>
      </c>
      <c r="N67" s="18">
        <f t="shared" si="158"/>
        <v>0.38775846829000438</v>
      </c>
      <c r="O67" s="18">
        <f t="shared" si="158"/>
        <v>0.33199785302653995</v>
      </c>
      <c r="P67" s="18">
        <f t="shared" si="158"/>
        <v>0.48558659869613729</v>
      </c>
      <c r="Q67" s="18">
        <f t="shared" si="158"/>
        <v>0.62326647830266746</v>
      </c>
      <c r="S67" s="68">
        <f t="shared" si="109"/>
        <v>261.48433579689112</v>
      </c>
      <c r="T67" s="69">
        <f t="shared" si="110"/>
        <v>109.85862673212601</v>
      </c>
      <c r="U67" s="69">
        <f t="shared" si="111"/>
        <v>371.3429625290172</v>
      </c>
      <c r="W67" t="str">
        <f t="shared" si="141"/>
        <v>81 Process, plant and machine operatives</v>
      </c>
      <c r="X67" s="18">
        <f t="shared" si="159"/>
        <v>0.5724420854979313</v>
      </c>
      <c r="Y67" s="18">
        <f t="shared" si="159"/>
        <v>0.51071064206509165</v>
      </c>
      <c r="Z67" s="18">
        <f t="shared" si="159"/>
        <v>0.44663313043768654</v>
      </c>
      <c r="AA67" s="18">
        <f t="shared" si="159"/>
        <v>0.68879336280273173</v>
      </c>
      <c r="AB67" s="18">
        <f t="shared" si="159"/>
        <v>1.0294265688012361</v>
      </c>
      <c r="AD67" s="68">
        <f t="shared" si="113"/>
        <v>196.09998802151506</v>
      </c>
      <c r="AE67" s="69">
        <f t="shared" si="114"/>
        <v>107.48936306412298</v>
      </c>
      <c r="AF67" s="69">
        <f t="shared" si="115"/>
        <v>303.58935108563804</v>
      </c>
      <c r="AH67" t="str">
        <f t="shared" si="142"/>
        <v>81 Process, plant and machine operatives</v>
      </c>
      <c r="AI67" s="18">
        <f t="shared" si="160"/>
        <v>0.71319547487892543</v>
      </c>
      <c r="AJ67" s="18">
        <f t="shared" si="160"/>
        <v>0.76954443494010683</v>
      </c>
      <c r="AK67" s="18">
        <f t="shared" si="160"/>
        <v>0.67249268692747821</v>
      </c>
      <c r="AL67" s="18">
        <f t="shared" si="160"/>
        <v>1.1043315904067783</v>
      </c>
      <c r="AM67" s="18">
        <f t="shared" si="160"/>
        <v>1.7013630583655199</v>
      </c>
      <c r="AO67" s="68">
        <f t="shared" si="117"/>
        <v>192.99416111535038</v>
      </c>
      <c r="AP67" s="69">
        <f t="shared" si="118"/>
        <v>98.8225801119262</v>
      </c>
      <c r="AQ67" s="69">
        <f t="shared" si="119"/>
        <v>291.81674122727662</v>
      </c>
      <c r="AS67" t="str">
        <f t="shared" si="143"/>
        <v>81 Process, plant and machine operatives</v>
      </c>
      <c r="AT67" s="18">
        <f t="shared" si="161"/>
        <v>1.9148888631156376</v>
      </c>
      <c r="AU67" s="18">
        <f t="shared" si="161"/>
        <v>1.7829530012755546</v>
      </c>
      <c r="AV67" s="18">
        <f t="shared" si="161"/>
        <v>1.5288293414210001</v>
      </c>
      <c r="AW67" s="18">
        <f t="shared" si="161"/>
        <v>2.1774800165140404</v>
      </c>
      <c r="AX67" s="18">
        <f t="shared" si="161"/>
        <v>2.6840720876259296</v>
      </c>
      <c r="AZ67" s="68">
        <f t="shared" si="121"/>
        <v>121.005434750511</v>
      </c>
      <c r="BA67" s="69">
        <f t="shared" si="122"/>
        <v>83.378723914970593</v>
      </c>
      <c r="BB67" s="69">
        <f t="shared" si="123"/>
        <v>204.38415866548164</v>
      </c>
      <c r="BD67" t="str">
        <f t="shared" si="144"/>
        <v>81 Process, plant and machine operatives</v>
      </c>
      <c r="BE67" s="18">
        <f t="shared" si="162"/>
        <v>3.1938729645825621</v>
      </c>
      <c r="BF67" s="18">
        <f t="shared" si="162"/>
        <v>2.9759626784663733</v>
      </c>
      <c r="BG67" s="18">
        <f t="shared" si="162"/>
        <v>2.6750445598173291</v>
      </c>
      <c r="BH67" s="18">
        <f t="shared" si="162"/>
        <v>3.4977688277762584</v>
      </c>
      <c r="BI67" s="18">
        <f t="shared" si="162"/>
        <v>3.9797385373890681</v>
      </c>
      <c r="BK67" s="68">
        <f t="shared" si="125"/>
        <v>61.919216232509498</v>
      </c>
      <c r="BL67" s="69">
        <f t="shared" si="126"/>
        <v>49.49528798054255</v>
      </c>
      <c r="BM67" s="69">
        <f t="shared" si="127"/>
        <v>111.41450421305206</v>
      </c>
      <c r="BO67" t="str">
        <f t="shared" si="145"/>
        <v>81 Process, plant and machine operatives</v>
      </c>
      <c r="BP67" s="18">
        <f t="shared" si="163"/>
        <v>3.9375086007965292</v>
      </c>
      <c r="BQ67" s="18">
        <f t="shared" si="163"/>
        <v>3.6910056565684872</v>
      </c>
      <c r="BR67" s="18">
        <f t="shared" si="163"/>
        <v>3.5676135817956061</v>
      </c>
      <c r="BS67" s="18">
        <f t="shared" si="163"/>
        <v>4.6302535857671119</v>
      </c>
      <c r="BT67" s="18">
        <f t="shared" si="163"/>
        <v>5.419889906272803</v>
      </c>
      <c r="BV67" s="68">
        <f t="shared" si="129"/>
        <v>10.845307937167282</v>
      </c>
      <c r="BW67" s="69">
        <f t="shared" si="130"/>
        <v>46.579916980098588</v>
      </c>
      <c r="BX67" s="69">
        <f t="shared" si="131"/>
        <v>57.425224917265872</v>
      </c>
      <c r="BZ67" t="str">
        <f t="shared" si="146"/>
        <v>81 Process, plant and machine operatives</v>
      </c>
      <c r="CA67" s="18">
        <f t="shared" si="164"/>
        <v>5.1942935017694136</v>
      </c>
      <c r="CB67" s="18">
        <f t="shared" si="164"/>
        <v>4.9028098903156438</v>
      </c>
      <c r="CC67" s="18">
        <f t="shared" si="164"/>
        <v>4.3281176447682155</v>
      </c>
      <c r="CD67" s="18">
        <f t="shared" si="164"/>
        <v>5.067040310198399</v>
      </c>
      <c r="CE67" s="18">
        <f t="shared" si="164"/>
        <v>2.7680907292711945</v>
      </c>
      <c r="CG67" s="68">
        <f t="shared" si="133"/>
        <v>-58.415447433817825</v>
      </c>
      <c r="CH67" s="69">
        <f t="shared" si="134"/>
        <v>26.683839104368918</v>
      </c>
      <c r="CI67" s="69">
        <f t="shared" si="135"/>
        <v>-31.731608329448907</v>
      </c>
      <c r="CK67" t="str">
        <f t="shared" si="147"/>
        <v>81 Process, plant and machine operatives</v>
      </c>
      <c r="CL67" s="18">
        <f t="shared" si="165"/>
        <v>6.3165942226096421</v>
      </c>
      <c r="CM67" s="18">
        <f t="shared" si="165"/>
        <v>5.780965699895753</v>
      </c>
      <c r="CN67" s="18">
        <f t="shared" si="165"/>
        <v>5.4930398059342158</v>
      </c>
      <c r="CO67" s="18">
        <f t="shared" si="165"/>
        <v>3.8724337231421142</v>
      </c>
      <c r="CP67" s="18">
        <f t="shared" si="165"/>
        <v>3.1262563002428827</v>
      </c>
      <c r="CR67" s="68">
        <f t="shared" si="137"/>
        <v>-67.940865983522642</v>
      </c>
      <c r="CS67" s="69">
        <f t="shared" si="138"/>
        <v>13.860573683790495</v>
      </c>
      <c r="CT67" s="69">
        <f t="shared" si="139"/>
        <v>-54.08029229973215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0.47368118906236767</v>
      </c>
      <c r="C68" s="18">
        <f t="shared" si="157"/>
        <v>0.4776820503725655</v>
      </c>
      <c r="D68" s="18">
        <f t="shared" si="157"/>
        <v>0.41718779270688705</v>
      </c>
      <c r="E68" s="18">
        <f t="shared" si="157"/>
        <v>0.5693654694225796</v>
      </c>
      <c r="F68" s="18">
        <f t="shared" si="157"/>
        <v>0.63934741733443212</v>
      </c>
      <c r="H68" s="68">
        <f t="shared" si="105"/>
        <v>197.1323539495196</v>
      </c>
      <c r="I68" s="69">
        <f t="shared" si="106"/>
        <v>125.60633125810214</v>
      </c>
      <c r="J68" s="69">
        <f t="shared" si="107"/>
        <v>322.73868520762176</v>
      </c>
      <c r="L68" t="str">
        <f t="shared" si="140"/>
        <v>82 Transport and mobile machine drivers and operatives</v>
      </c>
      <c r="M68" s="18">
        <f t="shared" si="158"/>
        <v>0.51876301430676153</v>
      </c>
      <c r="N68" s="18">
        <f t="shared" si="158"/>
        <v>0.58238038172697637</v>
      </c>
      <c r="O68" s="18">
        <f t="shared" si="158"/>
        <v>0.50496436498423569</v>
      </c>
      <c r="P68" s="18">
        <f t="shared" si="158"/>
        <v>0.60337931237072107</v>
      </c>
      <c r="Q68" s="18">
        <f t="shared" si="158"/>
        <v>0.661778968648979</v>
      </c>
      <c r="S68" s="68">
        <f t="shared" si="109"/>
        <v>152.34994727289541</v>
      </c>
      <c r="T68" s="69">
        <f t="shared" si="110"/>
        <v>109.39841173395138</v>
      </c>
      <c r="U68" s="69">
        <f t="shared" si="111"/>
        <v>261.74835900684678</v>
      </c>
      <c r="W68" t="str">
        <f t="shared" si="141"/>
        <v>82 Transport and mobile machine drivers and operatives</v>
      </c>
      <c r="X68" s="18">
        <f t="shared" si="159"/>
        <v>0.74884194230976253</v>
      </c>
      <c r="Y68" s="18">
        <f t="shared" si="159"/>
        <v>0.84129021394910819</v>
      </c>
      <c r="Z68" s="18">
        <f t="shared" si="159"/>
        <v>0.75961933005062976</v>
      </c>
      <c r="AA68" s="18">
        <f t="shared" si="159"/>
        <v>0.88556295357512349</v>
      </c>
      <c r="AB68" s="18">
        <f t="shared" si="159"/>
        <v>1.0730888802482663</v>
      </c>
      <c r="AD68" s="68">
        <f t="shared" si="113"/>
        <v>81.48203434003733</v>
      </c>
      <c r="AE68" s="69">
        <f t="shared" si="114"/>
        <v>97.54260354221131</v>
      </c>
      <c r="AF68" s="69">
        <f t="shared" si="115"/>
        <v>179.02463788224864</v>
      </c>
      <c r="AH68" t="str">
        <f t="shared" si="142"/>
        <v>82 Transport and mobile machine drivers and operatives</v>
      </c>
      <c r="AI68" s="18">
        <f t="shared" si="160"/>
        <v>0.99836324419128009</v>
      </c>
      <c r="AJ68" s="18">
        <f t="shared" si="160"/>
        <v>1.3377480916702438</v>
      </c>
      <c r="AK68" s="18">
        <f t="shared" si="160"/>
        <v>1.2277655704358346</v>
      </c>
      <c r="AL68" s="18">
        <f t="shared" si="160"/>
        <v>1.5893445173261598</v>
      </c>
      <c r="AM68" s="18">
        <f t="shared" si="160"/>
        <v>1.8984473632886676</v>
      </c>
      <c r="AO68" s="68">
        <f t="shared" si="117"/>
        <v>79.07404454212471</v>
      </c>
      <c r="AP68" s="69">
        <f t="shared" si="118"/>
        <v>99.564996224766873</v>
      </c>
      <c r="AQ68" s="69">
        <f t="shared" si="119"/>
        <v>178.63904076689161</v>
      </c>
      <c r="AS68" t="str">
        <f t="shared" si="143"/>
        <v>82 Transport and mobile machine drivers and operatives</v>
      </c>
      <c r="AT68" s="18">
        <f t="shared" si="161"/>
        <v>2.0173099668676038</v>
      </c>
      <c r="AU68" s="18">
        <f t="shared" si="161"/>
        <v>2.1531814165929268</v>
      </c>
      <c r="AV68" s="18">
        <f t="shared" si="161"/>
        <v>1.8165063461465167</v>
      </c>
      <c r="AW68" s="18">
        <f t="shared" si="161"/>
        <v>2.2437999749693165</v>
      </c>
      <c r="AX68" s="18">
        <f t="shared" si="161"/>
        <v>2.4055651704170886</v>
      </c>
      <c r="AZ68" s="68">
        <f t="shared" si="121"/>
        <v>66.70475769114023</v>
      </c>
      <c r="BA68" s="69">
        <f t="shared" si="122"/>
        <v>97.292975716531487</v>
      </c>
      <c r="BB68" s="69">
        <f t="shared" si="123"/>
        <v>163.99773340767172</v>
      </c>
      <c r="BD68" t="str">
        <f t="shared" si="144"/>
        <v>82 Transport and mobile machine drivers and operatives</v>
      </c>
      <c r="BE68" s="18">
        <f t="shared" si="162"/>
        <v>3.1541461960267436</v>
      </c>
      <c r="BF68" s="18">
        <f t="shared" si="162"/>
        <v>3.0808604710813712</v>
      </c>
      <c r="BG68" s="18">
        <f t="shared" si="162"/>
        <v>2.7701831053858825</v>
      </c>
      <c r="BH68" s="18">
        <f t="shared" si="162"/>
        <v>3.1536677512006959</v>
      </c>
      <c r="BI68" s="18">
        <f t="shared" si="162"/>
        <v>3.4452218579069336</v>
      </c>
      <c r="BK68" s="68">
        <f t="shared" si="125"/>
        <v>35.357894648739688</v>
      </c>
      <c r="BL68" s="69">
        <f t="shared" si="126"/>
        <v>60.706834654645533</v>
      </c>
      <c r="BM68" s="69">
        <f t="shared" si="127"/>
        <v>96.064729303385235</v>
      </c>
      <c r="BO68" t="str">
        <f t="shared" si="145"/>
        <v>82 Transport and mobile machine drivers and operatives</v>
      </c>
      <c r="BP68" s="18">
        <f t="shared" si="163"/>
        <v>4.4108820760228662</v>
      </c>
      <c r="BQ68" s="18">
        <f t="shared" si="163"/>
        <v>4.5292903083344198</v>
      </c>
      <c r="BR68" s="18">
        <f t="shared" si="163"/>
        <v>4.4921365712612804</v>
      </c>
      <c r="BS68" s="18">
        <f t="shared" si="163"/>
        <v>5.0916797807890291</v>
      </c>
      <c r="BT68" s="18">
        <f t="shared" si="163"/>
        <v>6.1709694360620917</v>
      </c>
      <c r="BV68" s="68">
        <f t="shared" si="129"/>
        <v>0.23170131743498809</v>
      </c>
      <c r="BW68" s="69">
        <f t="shared" si="130"/>
        <v>59.176948969075752</v>
      </c>
      <c r="BX68" s="69">
        <f t="shared" si="131"/>
        <v>59.408650286510735</v>
      </c>
      <c r="BZ68" t="str">
        <f t="shared" si="146"/>
        <v>82 Transport and mobile machine drivers and operatives</v>
      </c>
      <c r="CA68" s="18">
        <f t="shared" si="164"/>
        <v>6.4580063789208317</v>
      </c>
      <c r="CB68" s="18">
        <f t="shared" si="164"/>
        <v>6.6456491212246087</v>
      </c>
      <c r="CC68" s="18">
        <f t="shared" si="164"/>
        <v>5.5868415493898276</v>
      </c>
      <c r="CD68" s="18">
        <f t="shared" si="164"/>
        <v>5.9365181663886748</v>
      </c>
      <c r="CE68" s="18">
        <f t="shared" si="164"/>
        <v>6.9137300222620892</v>
      </c>
      <c r="CG68" s="68">
        <f t="shared" si="133"/>
        <v>-19.536886878030131</v>
      </c>
      <c r="CH68" s="69">
        <f t="shared" si="134"/>
        <v>38.739745141331454</v>
      </c>
      <c r="CI68" s="69">
        <f t="shared" si="135"/>
        <v>19.202858263301327</v>
      </c>
      <c r="CK68" t="str">
        <f t="shared" si="147"/>
        <v>82 Transport and mobile machine drivers and operatives</v>
      </c>
      <c r="CL68" s="18">
        <f t="shared" si="165"/>
        <v>6.2628531888257912</v>
      </c>
      <c r="CM68" s="18">
        <f t="shared" si="165"/>
        <v>7.9935374691183627</v>
      </c>
      <c r="CN68" s="18">
        <f t="shared" si="165"/>
        <v>8.8460707903601925</v>
      </c>
      <c r="CO68" s="18">
        <f t="shared" si="165"/>
        <v>9.0643605512579892</v>
      </c>
      <c r="CP68" s="18">
        <f t="shared" si="165"/>
        <v>7.7242941241076073</v>
      </c>
      <c r="CR68" s="68">
        <f t="shared" si="137"/>
        <v>-50.81322536430558</v>
      </c>
      <c r="CS68" s="69">
        <f t="shared" si="138"/>
        <v>29.655976836240232</v>
      </c>
      <c r="CT68" s="69">
        <f t="shared" si="139"/>
        <v>-21.157248528065345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6.8367459831976188E-3</v>
      </c>
      <c r="C69" s="18">
        <f t="shared" si="157"/>
        <v>5.0268136382370376E-3</v>
      </c>
      <c r="D69" s="18">
        <f t="shared" si="157"/>
        <v>4.0324802768126247E-3</v>
      </c>
      <c r="E69" s="18">
        <f t="shared" si="157"/>
        <v>3.9111394342520537E-3</v>
      </c>
      <c r="F69" s="18">
        <f t="shared" si="157"/>
        <v>3.983047587868071E-3</v>
      </c>
      <c r="H69" s="68">
        <f t="shared" si="105"/>
        <v>91.508415834469076</v>
      </c>
      <c r="I69" s="69">
        <f t="shared" si="106"/>
        <v>76.817773083793469</v>
      </c>
      <c r="J69" s="69">
        <f t="shared" si="107"/>
        <v>168.32618891826255</v>
      </c>
      <c r="L69" t="str">
        <f t="shared" si="140"/>
        <v>91 Elementary trades and related occupations</v>
      </c>
      <c r="M69" s="18">
        <f t="shared" si="158"/>
        <v>0.33293972140789357</v>
      </c>
      <c r="N69" s="18">
        <f t="shared" si="158"/>
        <v>0.32187659283633141</v>
      </c>
      <c r="O69" s="18">
        <f t="shared" si="158"/>
        <v>0.24296413624396387</v>
      </c>
      <c r="P69" s="18">
        <f t="shared" si="158"/>
        <v>0.2807775881845177</v>
      </c>
      <c r="Q69" s="18">
        <f t="shared" si="158"/>
        <v>0.30096505794909489</v>
      </c>
      <c r="S69" s="68">
        <f t="shared" si="109"/>
        <v>138.52005068624837</v>
      </c>
      <c r="T69" s="69">
        <f t="shared" si="110"/>
        <v>73.574488436292867</v>
      </c>
      <c r="U69" s="69">
        <f t="shared" si="111"/>
        <v>212.09453912254125</v>
      </c>
      <c r="W69" t="str">
        <f t="shared" si="141"/>
        <v>91 Elementary trades and related occupations</v>
      </c>
      <c r="X69" s="18">
        <f t="shared" si="159"/>
        <v>0.51688411552938551</v>
      </c>
      <c r="Y69" s="18">
        <f t="shared" si="159"/>
        <v>0.45244003121857229</v>
      </c>
      <c r="Z69" s="18">
        <f t="shared" si="159"/>
        <v>0.40554347631000398</v>
      </c>
      <c r="AA69" s="18">
        <f t="shared" si="159"/>
        <v>0.40544823267184882</v>
      </c>
      <c r="AB69" s="18">
        <f t="shared" si="159"/>
        <v>0.39542535292503905</v>
      </c>
      <c r="AD69" s="68">
        <f t="shared" si="113"/>
        <v>25.262490825584671</v>
      </c>
      <c r="AE69" s="69">
        <f t="shared" si="114"/>
        <v>65.10620033729046</v>
      </c>
      <c r="AF69" s="69">
        <f t="shared" si="115"/>
        <v>90.368691162875152</v>
      </c>
      <c r="AH69" t="str">
        <f t="shared" si="142"/>
        <v>91 Elementary trades and related occupations</v>
      </c>
      <c r="AI69" s="18">
        <f t="shared" si="160"/>
        <v>1.001321208250693</v>
      </c>
      <c r="AJ69" s="18">
        <f t="shared" si="160"/>
        <v>1.0343822903528057</v>
      </c>
      <c r="AK69" s="18">
        <f t="shared" si="160"/>
        <v>0.87697311894455277</v>
      </c>
      <c r="AL69" s="18">
        <f t="shared" si="160"/>
        <v>0.91879249233471383</v>
      </c>
      <c r="AM69" s="18">
        <f t="shared" si="160"/>
        <v>0.99204343534102057</v>
      </c>
      <c r="AO69" s="68">
        <f t="shared" si="117"/>
        <v>31.006830259414976</v>
      </c>
      <c r="AP69" s="69">
        <f t="shared" si="118"/>
        <v>64.179774320761396</v>
      </c>
      <c r="AQ69" s="69">
        <f t="shared" si="119"/>
        <v>95.186604580176365</v>
      </c>
      <c r="AS69" t="str">
        <f t="shared" si="143"/>
        <v>91 Elementary trades and related occupations</v>
      </c>
      <c r="AT69" s="18">
        <f t="shared" si="161"/>
        <v>1.3365940607175779</v>
      </c>
      <c r="AU69" s="18">
        <f t="shared" si="161"/>
        <v>1.1830657896630234</v>
      </c>
      <c r="AV69" s="18">
        <f t="shared" si="161"/>
        <v>1.0869974100565958</v>
      </c>
      <c r="AW69" s="18">
        <f t="shared" si="161"/>
        <v>1.0862158202459151</v>
      </c>
      <c r="AX69" s="18">
        <f t="shared" si="161"/>
        <v>1.0632921146991066</v>
      </c>
      <c r="AZ69" s="68">
        <f t="shared" si="121"/>
        <v>23.137936293565961</v>
      </c>
      <c r="BA69" s="69">
        <f t="shared" si="122"/>
        <v>53.915891728745954</v>
      </c>
      <c r="BB69" s="69">
        <f t="shared" si="123"/>
        <v>77.053828022311919</v>
      </c>
      <c r="BD69" t="str">
        <f t="shared" si="144"/>
        <v>91 Elementary trades and related occupations</v>
      </c>
      <c r="BE69" s="18">
        <f t="shared" si="162"/>
        <v>1.6122625562304376</v>
      </c>
      <c r="BF69" s="18">
        <f t="shared" si="162"/>
        <v>1.334218566211592</v>
      </c>
      <c r="BG69" s="18">
        <f t="shared" si="162"/>
        <v>1.2450292917301102</v>
      </c>
      <c r="BH69" s="18">
        <f t="shared" si="162"/>
        <v>1.2088071337671225</v>
      </c>
      <c r="BI69" s="18">
        <f t="shared" si="162"/>
        <v>1.3322506546135962</v>
      </c>
      <c r="BK69" s="68">
        <f t="shared" si="125"/>
        <v>16.461196132685217</v>
      </c>
      <c r="BL69" s="69">
        <f t="shared" si="126"/>
        <v>38.165285117615973</v>
      </c>
      <c r="BM69" s="69">
        <f t="shared" si="127"/>
        <v>54.626481250301197</v>
      </c>
      <c r="BO69" t="str">
        <f t="shared" si="145"/>
        <v>91 Elementary trades and related occupations</v>
      </c>
      <c r="BP69" s="18">
        <f t="shared" si="163"/>
        <v>2.4344741134751282</v>
      </c>
      <c r="BQ69" s="18">
        <f t="shared" si="163"/>
        <v>1.9094343717237918</v>
      </c>
      <c r="BR69" s="18">
        <f t="shared" si="163"/>
        <v>1.8693391216192485</v>
      </c>
      <c r="BS69" s="18">
        <f t="shared" si="163"/>
        <v>1.6517685004095259</v>
      </c>
      <c r="BT69" s="18">
        <f t="shared" si="163"/>
        <v>1.7850297167738978</v>
      </c>
      <c r="BV69" s="68">
        <f t="shared" si="129"/>
        <v>-30.327400649686165</v>
      </c>
      <c r="BW69" s="69">
        <f t="shared" si="130"/>
        <v>32.690708093064487</v>
      </c>
      <c r="BX69" s="69">
        <f t="shared" si="131"/>
        <v>2.3633074433783223</v>
      </c>
      <c r="BZ69" t="str">
        <f t="shared" si="146"/>
        <v>91 Elementary trades and related occupations</v>
      </c>
      <c r="CA69" s="18">
        <f t="shared" si="164"/>
        <v>4.4059316223051983</v>
      </c>
      <c r="CB69" s="18">
        <f t="shared" si="164"/>
        <v>3.8409426163432396</v>
      </c>
      <c r="CC69" s="18">
        <f t="shared" si="164"/>
        <v>3.3277448032513957</v>
      </c>
      <c r="CD69" s="18">
        <f t="shared" si="164"/>
        <v>2.8465349159173456</v>
      </c>
      <c r="CE69" s="18">
        <f t="shared" si="164"/>
        <v>3.179482131671644</v>
      </c>
      <c r="CG69" s="68">
        <f t="shared" si="133"/>
        <v>-37.876324292994198</v>
      </c>
      <c r="CH69" s="69">
        <f t="shared" si="134"/>
        <v>25.630735820904267</v>
      </c>
      <c r="CI69" s="69">
        <f t="shared" si="135"/>
        <v>-12.245588472089931</v>
      </c>
      <c r="CK69" t="str">
        <f t="shared" si="147"/>
        <v>91 Elementary trades and related occupations</v>
      </c>
      <c r="CL69" s="18">
        <f t="shared" si="165"/>
        <v>6.2847821841265823</v>
      </c>
      <c r="CM69" s="18">
        <f t="shared" si="165"/>
        <v>6.225779451303799</v>
      </c>
      <c r="CN69" s="18">
        <f t="shared" si="165"/>
        <v>5.8580297169337703</v>
      </c>
      <c r="CO69" s="18">
        <f t="shared" si="165"/>
        <v>6.2794543779730194</v>
      </c>
      <c r="CP69" s="18">
        <f t="shared" si="165"/>
        <v>8.4794431647419017</v>
      </c>
      <c r="CR69" s="68">
        <f t="shared" si="137"/>
        <v>-18.462814512717749</v>
      </c>
      <c r="CS69" s="69">
        <f t="shared" si="138"/>
        <v>25.675703360420165</v>
      </c>
      <c r="CT69" s="69">
        <f t="shared" si="139"/>
        <v>7.2128888477024189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0.46929119836050265</v>
      </c>
      <c r="C70" s="18">
        <f t="shared" si="157"/>
        <v>0.41680501588047447</v>
      </c>
      <c r="D70" s="18">
        <f t="shared" si="157"/>
        <v>0.37038412226311734</v>
      </c>
      <c r="E70" s="18">
        <f t="shared" si="157"/>
        <v>0.4590942838896433</v>
      </c>
      <c r="F70" s="18">
        <f t="shared" si="157"/>
        <v>0.45531112864242806</v>
      </c>
      <c r="H70" s="68">
        <f t="shared" si="105"/>
        <v>138.34197014370417</v>
      </c>
      <c r="I70" s="69">
        <f t="shared" si="106"/>
        <v>96.916215190742534</v>
      </c>
      <c r="J70" s="69">
        <f t="shared" si="107"/>
        <v>235.25818533444672</v>
      </c>
      <c r="L70" t="str">
        <f t="shared" ref="L70" si="166">A70</f>
        <v>92 Elementary administration and service occupations</v>
      </c>
      <c r="M70" s="18">
        <f t="shared" si="158"/>
        <v>1.963928543742038</v>
      </c>
      <c r="N70" s="18">
        <f t="shared" si="158"/>
        <v>2.0195282152123526</v>
      </c>
      <c r="O70" s="18">
        <f t="shared" si="158"/>
        <v>1.977720141508692</v>
      </c>
      <c r="P70" s="18">
        <f t="shared" si="158"/>
        <v>2.5099212277683529</v>
      </c>
      <c r="Q70" s="18">
        <f t="shared" si="158"/>
        <v>3.0545224146682477</v>
      </c>
      <c r="S70" s="68">
        <f t="shared" si="109"/>
        <v>197.39212791624789</v>
      </c>
      <c r="T70" s="69">
        <f t="shared" si="110"/>
        <v>111.08603242866111</v>
      </c>
      <c r="U70" s="69">
        <f t="shared" si="111"/>
        <v>308.47816034490899</v>
      </c>
      <c r="W70" t="str">
        <f t="shared" ref="W70" si="167">A70</f>
        <v>92 Elementary administration and service occupations</v>
      </c>
      <c r="X70" s="18">
        <f t="shared" si="159"/>
        <v>3.5233033563896643</v>
      </c>
      <c r="Y70" s="18">
        <f t="shared" si="159"/>
        <v>3.7413630826674109</v>
      </c>
      <c r="Z70" s="18">
        <f t="shared" si="159"/>
        <v>3.7905939255372001</v>
      </c>
      <c r="AA70" s="18">
        <f t="shared" si="159"/>
        <v>4.4770980793374937</v>
      </c>
      <c r="AB70" s="18">
        <f t="shared" si="159"/>
        <v>5.1329091571728442</v>
      </c>
      <c r="AD70" s="68">
        <f t="shared" si="113"/>
        <v>73.960348027345418</v>
      </c>
      <c r="AE70" s="69">
        <f t="shared" si="114"/>
        <v>94.208782150686673</v>
      </c>
      <c r="AF70" s="69">
        <f t="shared" si="115"/>
        <v>168.16913017803211</v>
      </c>
      <c r="AH70" t="str">
        <f t="shared" ref="AH70" si="168">L70</f>
        <v>92 Elementary administration and service occupations</v>
      </c>
      <c r="AI70" s="18">
        <f t="shared" si="160"/>
        <v>5.0920494426431464</v>
      </c>
      <c r="AJ70" s="18">
        <f t="shared" si="160"/>
        <v>6.008575624843548</v>
      </c>
      <c r="AK70" s="18">
        <f t="shared" si="160"/>
        <v>6.094987179472076</v>
      </c>
      <c r="AL70" s="18">
        <f t="shared" si="160"/>
        <v>7.6164370405184627</v>
      </c>
      <c r="AM70" s="18">
        <f t="shared" si="160"/>
        <v>9.1706043146921008</v>
      </c>
      <c r="AO70" s="68">
        <f t="shared" si="117"/>
        <v>74.250764311106508</v>
      </c>
      <c r="AP70" s="69">
        <f t="shared" si="118"/>
        <v>88.032594055416681</v>
      </c>
      <c r="AQ70" s="69">
        <f t="shared" si="119"/>
        <v>162.2833583665232</v>
      </c>
      <c r="AS70" t="str">
        <f t="shared" ref="AS70" si="169">W70</f>
        <v>92 Elementary administration and service occupations</v>
      </c>
      <c r="AT70" s="18">
        <f t="shared" si="161"/>
        <v>5.2040394291202077</v>
      </c>
      <c r="AU70" s="18">
        <f t="shared" si="161"/>
        <v>5.4229386486233979</v>
      </c>
      <c r="AV70" s="18">
        <f t="shared" si="161"/>
        <v>5.7978273079773164</v>
      </c>
      <c r="AW70" s="18">
        <f t="shared" si="161"/>
        <v>6.7074328788230648</v>
      </c>
      <c r="AX70" s="18">
        <f t="shared" si="161"/>
        <v>7.7876945000953404</v>
      </c>
      <c r="AZ70" s="68">
        <f t="shared" si="121"/>
        <v>69.087466867637531</v>
      </c>
      <c r="BA70" s="69">
        <f t="shared" si="122"/>
        <v>84.240929659214487</v>
      </c>
      <c r="BB70" s="69">
        <f t="shared" si="123"/>
        <v>153.32839652685203</v>
      </c>
      <c r="BD70" t="str">
        <f t="shared" ref="BD70" si="170">AH70</f>
        <v>92 Elementary administration and service occupations</v>
      </c>
      <c r="BE70" s="18">
        <f t="shared" si="162"/>
        <v>8.6278150733434913</v>
      </c>
      <c r="BF70" s="18">
        <f t="shared" si="162"/>
        <v>8.2859393660823404</v>
      </c>
      <c r="BG70" s="18">
        <f t="shared" si="162"/>
        <v>7.9165656926854133</v>
      </c>
      <c r="BH70" s="18">
        <f t="shared" si="162"/>
        <v>8.0187900955942766</v>
      </c>
      <c r="BI70" s="18">
        <f t="shared" si="162"/>
        <v>7.5513058970739326</v>
      </c>
      <c r="BK70" s="68">
        <f t="shared" si="125"/>
        <v>3.8150020155435498</v>
      </c>
      <c r="BL70" s="69">
        <f t="shared" si="126"/>
        <v>48.379307104158642</v>
      </c>
      <c r="BM70" s="69">
        <f t="shared" si="127"/>
        <v>52.19430911970219</v>
      </c>
      <c r="BO70" t="str">
        <f t="shared" ref="BO70" si="171">AS70</f>
        <v>92 Elementary administration and service occupations</v>
      </c>
      <c r="BP70" s="18">
        <f t="shared" si="163"/>
        <v>13.567590089575503</v>
      </c>
      <c r="BQ70" s="18">
        <f t="shared" si="163"/>
        <v>13.97545645441747</v>
      </c>
      <c r="BR70" s="18">
        <f t="shared" si="163"/>
        <v>13.289347452704789</v>
      </c>
      <c r="BS70" s="18">
        <f t="shared" si="163"/>
        <v>14.523246696463479</v>
      </c>
      <c r="BT70" s="18">
        <f t="shared" si="163"/>
        <v>15.033639168707897</v>
      </c>
      <c r="BV70" s="68">
        <f t="shared" si="129"/>
        <v>-17.45987467139307</v>
      </c>
      <c r="BW70" s="69">
        <f t="shared" si="130"/>
        <v>47.087256950445799</v>
      </c>
      <c r="BX70" s="69">
        <f t="shared" si="131"/>
        <v>29.627382279052728</v>
      </c>
      <c r="BZ70" t="str">
        <f t="shared" ref="BZ70" si="172">BD70</f>
        <v>92 Elementary administration and service occupations</v>
      </c>
      <c r="CA70" s="18">
        <f t="shared" si="164"/>
        <v>18.108859990705849</v>
      </c>
      <c r="CB70" s="18">
        <f t="shared" si="164"/>
        <v>18.230168731065461</v>
      </c>
      <c r="CC70" s="18">
        <f t="shared" si="164"/>
        <v>17.822932836752965</v>
      </c>
      <c r="CD70" s="18">
        <f t="shared" si="164"/>
        <v>19.701118933920171</v>
      </c>
      <c r="CE70" s="18">
        <f t="shared" si="164"/>
        <v>19.527002080570515</v>
      </c>
      <c r="CG70" s="68">
        <f t="shared" si="133"/>
        <v>-28.762745839560992</v>
      </c>
      <c r="CH70" s="69">
        <f t="shared" si="134"/>
        <v>32.520121121725595</v>
      </c>
      <c r="CI70" s="69">
        <f t="shared" si="135"/>
        <v>3.7573752821645967</v>
      </c>
      <c r="CK70" t="str">
        <f t="shared" ref="CK70" si="173">BO70</f>
        <v>92 Elementary administration and service occupations</v>
      </c>
      <c r="CL70" s="18">
        <f t="shared" si="165"/>
        <v>23.904779243089187</v>
      </c>
      <c r="CM70" s="18">
        <f t="shared" si="165"/>
        <v>19.861986807419356</v>
      </c>
      <c r="CN70" s="18">
        <f t="shared" si="165"/>
        <v>17.90727046623913</v>
      </c>
      <c r="CO70" s="18">
        <f t="shared" si="165"/>
        <v>17.611685158380567</v>
      </c>
      <c r="CP70" s="18">
        <f t="shared" si="165"/>
        <v>22.420464260164383</v>
      </c>
      <c r="CR70" s="68">
        <f t="shared" si="137"/>
        <v>-29.473040487025248</v>
      </c>
      <c r="CS70" s="69">
        <f t="shared" si="138"/>
        <v>22.479701696869764</v>
      </c>
      <c r="CT70" s="69">
        <f t="shared" si="139"/>
        <v>-6.9933387901554855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93.88518280532935</v>
      </c>
      <c r="I72" s="67">
        <f>IF(D35&gt;0,I35/D35*100,0)</f>
        <v>70.563655251039535</v>
      </c>
      <c r="J72" s="67">
        <f t="shared" ref="J72" si="175">IF(D35&gt;0,(J35/D35)*100,0)</f>
        <v>164.44883805636888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92.553309964815838</v>
      </c>
      <c r="T72" s="67">
        <f t="shared" ref="T72" si="177">IF(O35&gt;0,T35/O35*100,0)</f>
        <v>74.465143765678008</v>
      </c>
      <c r="U72" s="67">
        <f t="shared" ref="U72" si="178">IF(O35&gt;0,(U35/O35)*100,0)</f>
        <v>167.01845373049383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28.467700932387231</v>
      </c>
      <c r="AE72" s="67">
        <f t="shared" ref="AE72" si="180">IF(Z35&gt;0,AE35/Z35*100,0)</f>
        <v>66.168043012976753</v>
      </c>
      <c r="AF72" s="67">
        <f t="shared" ref="AF72" si="181">IF(Z35&gt;0,(AF35/Z35)*100,0)</f>
        <v>94.635743945363984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15.810925653819648</v>
      </c>
      <c r="AP72" s="67">
        <f t="shared" ref="AP72" si="183">IF(AK35&gt;0,AP35/AK35*100,0)</f>
        <v>60.135679560593516</v>
      </c>
      <c r="AQ72" s="67">
        <f t="shared" ref="AQ72" si="184">IF(AK35&gt;0,(AQ35/AK35)*100,0)</f>
        <v>75.946605214413154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25.883203665718646</v>
      </c>
      <c r="BA72" s="67">
        <f t="shared" ref="BA72" si="186">IF(AV35&gt;0,BA35/AV35*100,0)</f>
        <v>62.254094002027969</v>
      </c>
      <c r="BB72" s="67">
        <f t="shared" ref="BB72" si="187">IF(AV35&gt;0,(BB35/AV35)*100,0)</f>
        <v>88.137297667746623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8.8365766854686942</v>
      </c>
      <c r="BL72" s="67">
        <f t="shared" ref="BL72" si="189">IF(BG35&gt;0,BL35/BG35*100,0)</f>
        <v>45.42329186489188</v>
      </c>
      <c r="BM72" s="67">
        <f t="shared" ref="BM72" si="190">IF(BG35&gt;0,(BM35/BG35)*100,0)</f>
        <v>54.259868550360565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-27.036668103300453</v>
      </c>
      <c r="BW72" s="67">
        <f t="shared" ref="BW72" si="192">IF(BR35&gt;0,BW35/BR35*100,0)</f>
        <v>40.736924783857908</v>
      </c>
      <c r="BX72" s="67">
        <f t="shared" ref="BX72" si="193">IF(BR35&gt;0,(BX35/BR35)*100,0)</f>
        <v>13.700256680557448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-34.979430475939708</v>
      </c>
      <c r="CH72" s="67">
        <f t="shared" ref="CH72" si="195">IF(CC35&gt;0,CH35/CC35*100,0)</f>
        <v>29.858002550157025</v>
      </c>
      <c r="CI72" s="67">
        <f t="shared" ref="CI72" si="196">IF(CC35&gt;0,(CI35/CC35)*100,0)</f>
        <v>-5.1214279257826814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-43.669973801377665</v>
      </c>
      <c r="CS72" s="67">
        <f t="shared" ref="CS72" si="198">IF(CN35&gt;0,CS35/CN35*100,0)</f>
        <v>23.85302682663961</v>
      </c>
      <c r="CT72" s="67">
        <f t="shared" ref="CT72" si="199">IF(CN35&gt;0,(CT35/CN35)*100,0)</f>
        <v>-19.816946974738055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Heart of the South-West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Heart of the South-West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Heart of the South-West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Heart of the South-West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Heart of the South-West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Heart of the South-West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Heart of the South-West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Heart of the South-West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Heart of the South-West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7.1990310380442901</v>
      </c>
      <c r="C82" s="18">
        <f t="shared" si="210"/>
        <v>3.0257554834413058</v>
      </c>
      <c r="D82" s="18">
        <f t="shared" si="210"/>
        <v>4.5554276713580588</v>
      </c>
      <c r="E82" s="18">
        <f t="shared" si="210"/>
        <v>4.5013287781858313</v>
      </c>
      <c r="F82" s="18">
        <f t="shared" ref="F82:F107" si="211">IF(AND(F$6-C$6 &lt;&gt; 0,C8&lt;&gt;0,F8&lt;&gt;0),(EXP(LN(F8/C8)/(F$6-C$6))-1)*100,0)</f>
        <v>4.4253772931451385</v>
      </c>
      <c r="H82" s="18">
        <f t="shared" ref="H82:H107" si="212">IF($F$6-$D$6 &lt;&gt; 0,(EXP(LN(1+(H45/100))/($F$6-$D$6))-1)*100,0)</f>
        <v>4.5193586316657708</v>
      </c>
      <c r="I82" s="18">
        <f t="shared" ref="I82:I107" si="213">IF(D8&gt;0,((1+(I8/D8))^(1/($F$6-$D$6))-1)*100,0)</f>
        <v>3.7288006106555693</v>
      </c>
      <c r="J82" s="18">
        <f t="shared" ref="J82:J107" si="214">IF($F$6-$D$6 &lt;&gt; 0,(EXP(LN(1+(J45/100))/($F$6-$D$6))-1)*100,0)</f>
        <v>6.7727688556272092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7.8781816401088944</v>
      </c>
      <c r="N82" s="18">
        <f t="shared" si="215"/>
        <v>1.109840992439004</v>
      </c>
      <c r="O82" s="18">
        <f t="shared" si="215"/>
        <v>3.4687166685339221</v>
      </c>
      <c r="P82" s="18">
        <f t="shared" si="215"/>
        <v>4.2606410429726127</v>
      </c>
      <c r="Q82" s="18">
        <f t="shared" ref="Q82:Q107" si="216">IF(AND(Q$6-N$6 &lt;&gt; 0,N8&lt;&gt;0,Q8&lt;&gt;0),(EXP(LN(Q8/N8)/(Q$6-N$6))-1)*100,0)</f>
        <v>3.8132208751204821</v>
      </c>
      <c r="S82" s="18">
        <f t="shared" ref="S82:S107" si="217">IF($F$6-$D$6 &lt;&gt; 0,(EXP(LN(1+(S45/100))/($F$6-$D$6))-1)*100,0)</f>
        <v>3.9959950659578247</v>
      </c>
      <c r="T82" s="18">
        <f t="shared" ref="T82:T107" si="218">IF(O8&gt;0,((1+(T8/O8))^(1/($F$6-$D$6))-1)*100,0)</f>
        <v>3.6514641016081484</v>
      </c>
      <c r="U82" s="18">
        <f t="shared" ref="U82:U107" si="219">IF($F$6-$D$6 &lt;&gt; 0,(EXP(LN(1+(U45/100))/($F$6-$D$6))-1)*100,0)</f>
        <v>6.3341277593644829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3.0462123628306914</v>
      </c>
      <c r="Y82" s="18">
        <f t="shared" si="220"/>
        <v>3.321224517200938</v>
      </c>
      <c r="Z82" s="18">
        <f t="shared" si="220"/>
        <v>-7.959714048938471E-2</v>
      </c>
      <c r="AA82" s="18">
        <f t="shared" si="220"/>
        <v>1.1927365318546101</v>
      </c>
      <c r="AB82" s="18">
        <f t="shared" ref="AB82:AB107" si="221">IF(AND(AB$6-Y$6 &lt;&gt; 0,Y8&lt;&gt;0,AB8&lt;&gt;0),(EXP(LN(AB8/Y8)/(AB$6-Y$6))-1)*100,0)</f>
        <v>0.92461805603174518</v>
      </c>
      <c r="AD82" s="18">
        <f t="shared" ref="AD82:AD107" si="222">IF($F$6-$D$6 &lt;&gt; 0,(EXP(LN(1+(AD45/100))/($F$6-$D$6))-1)*100,0)</f>
        <v>0.76683528409202673</v>
      </c>
      <c r="AE82" s="18">
        <f t="shared" ref="AE82:AE107" si="223">IF(Z8&gt;0,((1+(AE8/Z8))^(1/($F$6-$D$6))-1)*100,0)</f>
        <v>3.2580845866923891</v>
      </c>
      <c r="AF82" s="18">
        <f t="shared" ref="AF82:AF107" si="224">IF($F$6-$D$6 &lt;&gt; 0,(EXP(LN(1+(AF45/100))/($F$6-$D$6))-1)*100,0)</f>
        <v>3.757500767123978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1.5501094588538988</v>
      </c>
      <c r="AJ82" s="18">
        <f t="shared" si="225"/>
        <v>10.33664691413929</v>
      </c>
      <c r="AK82" s="18">
        <f t="shared" si="225"/>
        <v>-1.1927387543431367</v>
      </c>
      <c r="AL82" s="18">
        <f t="shared" si="225"/>
        <v>0.61913597509648532</v>
      </c>
      <c r="AM82" s="18">
        <f t="shared" ref="AM82:AM107" si="226">IF(AND(AM$6-AJ$6 &lt;&gt; 0,AJ8&lt;&gt;0,AM8&lt;&gt;0),(EXP(LN(AM8/AJ8)/(AM$6-AJ$6))-1)*100,0)</f>
        <v>0.62754338733281845</v>
      </c>
      <c r="AO82" s="18">
        <f t="shared" ref="AO82:AO107" si="227">IF($F$6-$D$6 &lt;&gt; 0,(EXP(LN(1+(AO45/100))/($F$6-$D$6))-1)*100,0)</f>
        <v>1.151581340768093E-2</v>
      </c>
      <c r="AP82" s="18">
        <f t="shared" ref="AP82:AP107" si="228">IF(AK8&gt;0,((1+(AP8/AK8))^(1/($F$6-$D$6))-1)*100,0)</f>
        <v>2.8547489387597658</v>
      </c>
      <c r="AQ82" s="18">
        <f t="shared" ref="AQ82:AQ107" si="229">IF($F$6-$D$6 &lt;&gt; 0,(EXP(LN(1+(AQ45/100))/($F$6-$D$6))-1)*100,0)</f>
        <v>2.8625163136908993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1.3451091302182583</v>
      </c>
      <c r="AU82" s="18">
        <f t="shared" si="230"/>
        <v>8.8942101414855479</v>
      </c>
      <c r="AV82" s="18">
        <f t="shared" si="230"/>
        <v>-1.2679860289602218</v>
      </c>
      <c r="AW82" s="18">
        <f t="shared" si="230"/>
        <v>0.82219957841453972</v>
      </c>
      <c r="AX82" s="18">
        <f t="shared" ref="AX82:AX107" si="231">IF(AND(AX$6-AU$6 &lt;&gt; 0,AU8&lt;&gt;0,AX8&lt;&gt;0),(EXP(LN(AX8/AU8)/(AX$6-AU$6))-1)*100,0)</f>
        <v>0.64762426266931072</v>
      </c>
      <c r="AZ82" s="18">
        <f t="shared" ref="AZ82:AZ107" si="232">IF($F$6-$D$6 &lt;&gt; 0,(EXP(LN(1+(AZ45/100))/($F$6-$D$6))-1)*100,0)</f>
        <v>0.12060009116885428</v>
      </c>
      <c r="BA82" s="18">
        <f t="shared" ref="BA82:BA107" si="233">IF(AV8&gt;0,((1+(BA8/AV8))^(1/($F$6-$D$6))-1)*100,0)</f>
        <v>2.890754361737935</v>
      </c>
      <c r="BB82" s="18">
        <f t="shared" ref="BB82:BB107" si="234">IF($F$6-$D$6 &lt;&gt; 0,(EXP(LN(1+(BB45/100))/($F$6-$D$6))-1)*100,0)</f>
        <v>2.9719156825104731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4.0917404191915363</v>
      </c>
      <c r="BF82" s="18">
        <f t="shared" si="235"/>
        <v>1.8616271277588803</v>
      </c>
      <c r="BG82" s="18">
        <f t="shared" si="235"/>
        <v>-2.9602835520647353</v>
      </c>
      <c r="BH82" s="18">
        <f t="shared" si="235"/>
        <v>0.48475548722606288</v>
      </c>
      <c r="BI82" s="18">
        <f t="shared" ref="BI82:BI107" si="236">IF(AND(BI$6-BF$6 &lt;&gt; 0,BF8&lt;&gt;0,BI8&lt;&gt;0),(EXP(LN(BI8/BF8)/(BI$6-BF$6))-1)*100,0)</f>
        <v>-0.52017782896371934</v>
      </c>
      <c r="BK82" s="18">
        <f t="shared" ref="BK82:BK107" si="237">IF($F$6-$D$6 &lt;&gt; 0,(EXP(LN(1+(BK45/100))/($F$6-$D$6))-1)*100,0)</f>
        <v>-0.67697005489256723</v>
      </c>
      <c r="BL82" s="18">
        <f t="shared" ref="BL82:BL107" si="238">IF(BG8&gt;0,((1+(BL8/BG8))^(1/($F$6-$D$6))-1)*100,0)</f>
        <v>2.1162176960651369</v>
      </c>
      <c r="BM82" s="18">
        <f t="shared" ref="BM82:BM107" si="239">IF($F$6-$D$6 &lt;&gt; 0,(EXP(LN(1+(BM45/100))/($F$6-$D$6))-1)*100,0)</f>
        <v>1.6178425965363674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0.94095656423247576</v>
      </c>
      <c r="BQ82" s="18">
        <f t="shared" si="240"/>
        <v>6.0821115685061322</v>
      </c>
      <c r="BR82" s="18">
        <f t="shared" si="240"/>
        <v>-5.6805466287497612</v>
      </c>
      <c r="BS82" s="18">
        <f t="shared" si="240"/>
        <v>-2.8489660269645278</v>
      </c>
      <c r="BT82" s="18">
        <f t="shared" ref="BT82:BT107" si="241">IF(AND(BT$6-BQ$6 &lt;&gt; 0,BQ8&lt;&gt;0,BT8&lt;&gt;0),(EXP(LN(BT8/BQ8)/(BT$6-BQ$6))-1)*100,0)</f>
        <v>-3.2122987772339351</v>
      </c>
      <c r="BV82" s="18">
        <f t="shared" ref="BV82:BV107" si="242">IF($F$6-$D$6 &lt;&gt; 0,(EXP(LN(1+(BV45/100))/($F$6-$D$6))-1)*100,0)</f>
        <v>-3.8021476289782474</v>
      </c>
      <c r="BW82" s="18">
        <f t="shared" ref="BW82:BW107" si="243">IF(BR8&gt;0,((1+(BW8/BR8))^(1/($F$6-$D$6))-1)*100,0)</f>
        <v>1.9511106905683695</v>
      </c>
      <c r="BX82" s="18">
        <f t="shared" ref="BX82:BX107" si="244">IF($F$6-$D$6 &lt;&gt; 0,(EXP(LN(1+(BX45/100))/($F$6-$D$6))-1)*100,0)</f>
        <v>-0.73450127367561402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8.1791041653099139</v>
      </c>
      <c r="CB82" s="18">
        <f t="shared" si="245"/>
        <v>-0.92539697738008853</v>
      </c>
      <c r="CC82" s="18">
        <f t="shared" si="245"/>
        <v>-3.0867989117076444</v>
      </c>
      <c r="CD82" s="18">
        <f t="shared" si="245"/>
        <v>-1.0558558521116534</v>
      </c>
      <c r="CE82" s="18">
        <f t="shared" ref="CE82:CE107" si="246">IF(AND(CE$6-CB$6 &lt;&gt; 0,CB8&lt;&gt;0,CE8&lt;&gt;0),(EXP(LN(CE8/CB8)/(CE$6-CB$6))-1)*100,0)</f>
        <v>-1.6869601289266734</v>
      </c>
      <c r="CG82" s="18">
        <f t="shared" ref="CG82:CG107" si="247">IF($F$6-$D$6 &lt;&gt; 0,(EXP(LN(1+(CG45/100))/($F$6-$D$6))-1)*100,0)</f>
        <v>-1.7375223654014449</v>
      </c>
      <c r="CH82" s="18">
        <f t="shared" ref="CH82:CH107" si="248">IF(CC8&gt;0,((1+(CH8/CC8))^(1/($F$6-$D$6))-1)*100,0)</f>
        <v>1.900430075277848</v>
      </c>
      <c r="CI82" s="18">
        <f t="shared" ref="CI82:CI107" si="249">IF($F$6-$D$6 &lt;&gt; 0,(EXP(LN(1+(CI45/100))/($F$6-$D$6))-1)*100,0)</f>
        <v>0.60747198459096818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6.3147280318051058</v>
      </c>
      <c r="CM82" s="18">
        <f t="shared" si="250"/>
        <v>27.607275422401667</v>
      </c>
      <c r="CN82" s="18">
        <f t="shared" si="250"/>
        <v>-5.214276612551183</v>
      </c>
      <c r="CO82" s="18">
        <f t="shared" si="250"/>
        <v>-1.7626873807388921</v>
      </c>
      <c r="CP82" s="18">
        <f t="shared" ref="CP82:CP107" si="251">IF(AND(CP$6-CM$6 &lt;&gt; 0,CM8&lt;&gt;0,CP8&lt;&gt;0),(EXP(LN(CP8/CM8)/(CP$6-CM$6))-1)*100,0)</f>
        <v>-1.2533943645579249</v>
      </c>
      <c r="CR82" s="18">
        <f t="shared" ref="CR82:CR107" si="252">IF($F$6-$D$6 &lt;&gt; 0,(EXP(LN(1+(CR45/100))/($F$6-$D$6))-1)*100,0)</f>
        <v>-2.9269611729049516</v>
      </c>
      <c r="CS82" s="18">
        <f t="shared" ref="CS82:CS107" si="253">IF(CN8&gt;0,((1+(CS8/CN8))^(1/($F$6-$D$6))-1)*100,0)</f>
        <v>1.5918074646300573</v>
      </c>
      <c r="CT82" s="18">
        <f t="shared" ref="CT82:CT107" si="254">IF($F$6-$D$6 &lt;&gt; 0,(EXP(LN(1+(CT45/100))/($F$6-$D$6))-1)*100,0)</f>
        <v>-0.64320897820465683</v>
      </c>
    </row>
    <row r="83" spans="1:98" x14ac:dyDescent="0.2">
      <c r="A83" t="str">
        <f t="shared" si="209"/>
        <v>12 Other managers and proprietors</v>
      </c>
      <c r="B83" s="18">
        <f t="shared" si="210"/>
        <v>6.6442198253463536</v>
      </c>
      <c r="C83" s="18">
        <f t="shared" si="210"/>
        <v>-9.8899237013251984</v>
      </c>
      <c r="D83" s="18">
        <f t="shared" si="210"/>
        <v>11.31683869993967</v>
      </c>
      <c r="E83" s="18">
        <f t="shared" si="210"/>
        <v>5.3051720622309118</v>
      </c>
      <c r="F83" s="18">
        <f t="shared" si="211"/>
        <v>6.1095978827152342</v>
      </c>
      <c r="H83" s="18">
        <f t="shared" si="212"/>
        <v>7.2720934582082508</v>
      </c>
      <c r="I83" s="18">
        <f t="shared" si="213"/>
        <v>5.3734120026776688</v>
      </c>
      <c r="J83" s="18">
        <f t="shared" si="214"/>
        <v>9.7892518063533487</v>
      </c>
      <c r="L83" t="str">
        <f t="shared" ref="L83:L106" si="255">A83</f>
        <v>12 Other managers and proprietors</v>
      </c>
      <c r="M83" s="18">
        <f t="shared" si="215"/>
        <v>6.8899339170827911</v>
      </c>
      <c r="N83" s="18">
        <f t="shared" si="215"/>
        <v>-0.34436489439861884</v>
      </c>
      <c r="O83" s="18">
        <f t="shared" si="215"/>
        <v>10.290471142440548</v>
      </c>
      <c r="P83" s="18">
        <f t="shared" si="215"/>
        <v>5.4610668419348363</v>
      </c>
      <c r="Q83" s="18">
        <f t="shared" si="216"/>
        <v>6.5692940855593296</v>
      </c>
      <c r="S83" s="18">
        <f t="shared" si="217"/>
        <v>7.0469022789414693</v>
      </c>
      <c r="T83" s="18">
        <f t="shared" si="218"/>
        <v>5.2019383308379741</v>
      </c>
      <c r="U83" s="18">
        <f t="shared" si="219"/>
        <v>9.5291771957318971</v>
      </c>
      <c r="W83" t="str">
        <f t="shared" ref="W83:W106" si="256">A83</f>
        <v>12 Other managers and proprietors</v>
      </c>
      <c r="X83" s="18">
        <f t="shared" si="220"/>
        <v>1.8090910468838484</v>
      </c>
      <c r="Y83" s="18">
        <f t="shared" si="220"/>
        <v>1.6961556688417589</v>
      </c>
      <c r="Z83" s="18">
        <f t="shared" si="220"/>
        <v>6.7355718917942342</v>
      </c>
      <c r="AA83" s="18">
        <f t="shared" si="220"/>
        <v>2.0647140574540757</v>
      </c>
      <c r="AB83" s="18">
        <f t="shared" si="221"/>
        <v>3.4785696983330672</v>
      </c>
      <c r="AD83" s="18">
        <f t="shared" si="222"/>
        <v>3.5985020540409529</v>
      </c>
      <c r="AE83" s="18">
        <f t="shared" si="223"/>
        <v>4.692673831157812</v>
      </c>
      <c r="AF83" s="18">
        <f t="shared" si="224"/>
        <v>6.8165646304537253</v>
      </c>
      <c r="AH83" t="str">
        <f t="shared" ref="AH83:AH106" si="257">L83</f>
        <v>12 Other managers and proprietors</v>
      </c>
      <c r="AI83" s="18">
        <f t="shared" si="225"/>
        <v>0.93230373118200482</v>
      </c>
      <c r="AJ83" s="18">
        <f t="shared" si="225"/>
        <v>8.8266931286811854</v>
      </c>
      <c r="AK83" s="18">
        <f t="shared" si="225"/>
        <v>4.7644979841279023</v>
      </c>
      <c r="AL83" s="18">
        <f t="shared" si="225"/>
        <v>2.209878055914416</v>
      </c>
      <c r="AM83" s="18">
        <f t="shared" si="226"/>
        <v>3.4060445468990785</v>
      </c>
      <c r="AO83" s="18">
        <f t="shared" si="227"/>
        <v>3.054420504415889</v>
      </c>
      <c r="AP83" s="18">
        <f t="shared" si="228"/>
        <v>4.2780309134026639</v>
      </c>
      <c r="AQ83" s="18">
        <f t="shared" si="229"/>
        <v>6.1411914194721584</v>
      </c>
      <c r="AS83" t="str">
        <f t="shared" ref="AS83:AS106" si="258">W83</f>
        <v>12 Other managers and proprietors</v>
      </c>
      <c r="AT83" s="18">
        <f t="shared" si="230"/>
        <v>0.908804709128197</v>
      </c>
      <c r="AU83" s="18">
        <f t="shared" si="230"/>
        <v>4.3251400427103404</v>
      </c>
      <c r="AV83" s="18">
        <f t="shared" si="230"/>
        <v>5.5922212772830049</v>
      </c>
      <c r="AW83" s="18">
        <f t="shared" si="230"/>
        <v>0.85582791251157531</v>
      </c>
      <c r="AX83" s="18">
        <f t="shared" si="231"/>
        <v>2.5291630290938505</v>
      </c>
      <c r="AZ83" s="18">
        <f t="shared" si="232"/>
        <v>2.4105364750492297</v>
      </c>
      <c r="BA83" s="18">
        <f t="shared" si="233"/>
        <v>4.1236467486127859</v>
      </c>
      <c r="BB83" s="18">
        <f t="shared" si="234"/>
        <v>5.5948759606690324</v>
      </c>
      <c r="BD83" t="str">
        <f t="shared" ref="BD83:BD106" si="259">AH83</f>
        <v>12 Other managers and proprietors</v>
      </c>
      <c r="BE83" s="18">
        <f t="shared" si="235"/>
        <v>-0.76040146252880358</v>
      </c>
      <c r="BF83" s="18">
        <f t="shared" si="235"/>
        <v>2.7928681947415601</v>
      </c>
      <c r="BG83" s="18">
        <f t="shared" si="235"/>
        <v>2.1980923787832785</v>
      </c>
      <c r="BH83" s="18">
        <f t="shared" si="235"/>
        <v>0.76387050804980205</v>
      </c>
      <c r="BI83" s="18">
        <f t="shared" si="236"/>
        <v>1.3360761488213413</v>
      </c>
      <c r="BK83" s="18">
        <f t="shared" si="237"/>
        <v>1.2396940116585098</v>
      </c>
      <c r="BL83" s="18">
        <f t="shared" si="238"/>
        <v>2.7030602000569059</v>
      </c>
      <c r="BM83" s="18">
        <f t="shared" si="239"/>
        <v>3.5802048863626146</v>
      </c>
      <c r="BO83" t="str">
        <f t="shared" ref="BO83:BO106" si="260">AS83</f>
        <v>12 Other managers and proprietors</v>
      </c>
      <c r="BP83" s="18">
        <f t="shared" si="240"/>
        <v>9.4746397161316054E-2</v>
      </c>
      <c r="BQ83" s="18">
        <f t="shared" si="240"/>
        <v>1.3139725040133943</v>
      </c>
      <c r="BR83" s="18">
        <f t="shared" si="240"/>
        <v>1.307361769545512</v>
      </c>
      <c r="BS83" s="18">
        <f t="shared" si="240"/>
        <v>-1.9058826053484745</v>
      </c>
      <c r="BT83" s="18">
        <f t="shared" si="241"/>
        <v>-0.71263140754433962</v>
      </c>
      <c r="BV83" s="18">
        <f t="shared" si="242"/>
        <v>-0.8462879059334627</v>
      </c>
      <c r="BW83" s="18">
        <f t="shared" si="243"/>
        <v>2.966303321331476</v>
      </c>
      <c r="BX83" s="18">
        <f t="shared" si="244"/>
        <v>2.416243812633434</v>
      </c>
      <c r="BZ83" t="str">
        <f t="shared" ref="BZ83:BZ106" si="261">BD83</f>
        <v>12 Other managers and proprietors</v>
      </c>
      <c r="CA83" s="18">
        <f t="shared" si="245"/>
        <v>6.6162101809949636</v>
      </c>
      <c r="CB83" s="18">
        <f t="shared" si="245"/>
        <v>-5.1048153712214939</v>
      </c>
      <c r="CC83" s="18">
        <f t="shared" si="245"/>
        <v>1.5178151540968354</v>
      </c>
      <c r="CD83" s="18">
        <f t="shared" si="245"/>
        <v>-1.5663132364157506</v>
      </c>
      <c r="CE83" s="18">
        <f t="shared" si="246"/>
        <v>-0.83987565561282063</v>
      </c>
      <c r="CG83" s="18">
        <f t="shared" si="247"/>
        <v>-0.54882425538451685</v>
      </c>
      <c r="CH83" s="18">
        <f t="shared" si="248"/>
        <v>2.4738489358756999</v>
      </c>
      <c r="CI83" s="18">
        <f t="shared" si="249"/>
        <v>2.0886961060075926</v>
      </c>
      <c r="CK83" t="str">
        <f t="shared" ref="CK83:CK106" si="262">BO83</f>
        <v>12 Other managers and proprietors</v>
      </c>
      <c r="CL83" s="18">
        <f t="shared" si="250"/>
        <v>-1.6908742692449019</v>
      </c>
      <c r="CM83" s="18">
        <f t="shared" si="250"/>
        <v>29.862043057000488</v>
      </c>
      <c r="CN83" s="18">
        <f t="shared" si="250"/>
        <v>-0.17485870497654377</v>
      </c>
      <c r="CO83" s="18">
        <f t="shared" si="250"/>
        <v>0.31171789358619417</v>
      </c>
      <c r="CP83" s="18">
        <f t="shared" si="251"/>
        <v>1.7887804875079905</v>
      </c>
      <c r="CR83" s="18">
        <f t="shared" si="252"/>
        <v>0.14926273944215751</v>
      </c>
      <c r="CS83" s="18">
        <f t="shared" si="253"/>
        <v>2.1564595596601732</v>
      </c>
      <c r="CT83" s="18">
        <f t="shared" si="254"/>
        <v>2.2674960552263146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6.5275767312167776</v>
      </c>
      <c r="C84" s="18">
        <f t="shared" si="210"/>
        <v>-1.5367899864785151</v>
      </c>
      <c r="D84" s="18">
        <f t="shared" si="210"/>
        <v>5.323064098929553</v>
      </c>
      <c r="E84" s="18">
        <f t="shared" si="210"/>
        <v>3.9098345801315437</v>
      </c>
      <c r="F84" s="18">
        <f t="shared" si="211"/>
        <v>3.9988703452499497</v>
      </c>
      <c r="H84" s="18">
        <f t="shared" si="212"/>
        <v>4.3787914469434419</v>
      </c>
      <c r="I84" s="18">
        <f t="shared" si="213"/>
        <v>2.9016245713277877</v>
      </c>
      <c r="J84" s="18">
        <f t="shared" si="214"/>
        <v>6.1202929769228698</v>
      </c>
      <c r="L84" t="str">
        <f t="shared" si="255"/>
        <v>21 Science, research, engineering and technology professionals</v>
      </c>
      <c r="M84" s="18">
        <f t="shared" si="215"/>
        <v>6.9337426504900934</v>
      </c>
      <c r="N84" s="18">
        <f t="shared" si="215"/>
        <v>1.9642103995355598</v>
      </c>
      <c r="O84" s="18">
        <f t="shared" si="215"/>
        <v>6.1579672819908726</v>
      </c>
      <c r="P84" s="18">
        <f t="shared" si="215"/>
        <v>4.024749905915237</v>
      </c>
      <c r="Q84" s="18">
        <f t="shared" si="216"/>
        <v>4.5559123193946505</v>
      </c>
      <c r="S84" s="18">
        <f t="shared" si="217"/>
        <v>4.7310163812730899</v>
      </c>
      <c r="T84" s="18">
        <f t="shared" si="218"/>
        <v>3.1533957753925979</v>
      </c>
      <c r="U84" s="18">
        <f t="shared" si="219"/>
        <v>6.5598221819774594</v>
      </c>
      <c r="W84" t="str">
        <f t="shared" si="256"/>
        <v>21 Science, research, engineering and technology professionals</v>
      </c>
      <c r="X84" s="18">
        <f t="shared" si="220"/>
        <v>0.43763170035684418</v>
      </c>
      <c r="Y84" s="18">
        <f t="shared" si="220"/>
        <v>2.944231119037477</v>
      </c>
      <c r="Z84" s="18">
        <f t="shared" si="220"/>
        <v>1.1573286667071025</v>
      </c>
      <c r="AA84" s="18">
        <f t="shared" si="220"/>
        <v>0.34061042557649301</v>
      </c>
      <c r="AB84" s="18">
        <f t="shared" si="221"/>
        <v>0.75631143723702277</v>
      </c>
      <c r="AD84" s="18">
        <f t="shared" si="222"/>
        <v>0.61211453414142802</v>
      </c>
      <c r="AE84" s="18">
        <f t="shared" si="223"/>
        <v>2.4425315532939473</v>
      </c>
      <c r="AF84" s="18">
        <f t="shared" si="224"/>
        <v>2.8847542943238214</v>
      </c>
      <c r="AH84" t="str">
        <f t="shared" si="257"/>
        <v>21 Science, research, engineering and technology professionals</v>
      </c>
      <c r="AI84" s="18">
        <f t="shared" si="225"/>
        <v>-1.4327491286061922</v>
      </c>
      <c r="AJ84" s="18">
        <f t="shared" si="225"/>
        <v>14.86515046912935</v>
      </c>
      <c r="AK84" s="18">
        <f t="shared" si="225"/>
        <v>0.87995796621567202</v>
      </c>
      <c r="AL84" s="18">
        <f t="shared" si="225"/>
        <v>0.72305575283659884</v>
      </c>
      <c r="AM84" s="18">
        <f t="shared" si="226"/>
        <v>1.6029587109843257</v>
      </c>
      <c r="AO84" s="18">
        <f t="shared" si="227"/>
        <v>0.77532935679851533</v>
      </c>
      <c r="AP84" s="18">
        <f t="shared" si="228"/>
        <v>2.4020949825804605</v>
      </c>
      <c r="AQ84" s="18">
        <f t="shared" si="229"/>
        <v>2.9670765783960773</v>
      </c>
      <c r="AS84" t="str">
        <f t="shared" si="258"/>
        <v>21 Science, research, engineering and technology professionals</v>
      </c>
      <c r="AT84" s="18">
        <f t="shared" si="230"/>
        <v>-0.20413235993255174</v>
      </c>
      <c r="AU84" s="18">
        <f t="shared" si="230"/>
        <v>0.79017571122452779</v>
      </c>
      <c r="AV84" s="18">
        <f t="shared" si="230"/>
        <v>-1.0492798717590235</v>
      </c>
      <c r="AW84" s="18">
        <f t="shared" si="230"/>
        <v>-0.47969428277363502</v>
      </c>
      <c r="AX84" s="18">
        <f t="shared" si="231"/>
        <v>-0.57928644345547342</v>
      </c>
      <c r="AZ84" s="18">
        <f t="shared" si="232"/>
        <v>-0.66991951466371935</v>
      </c>
      <c r="BA84" s="18">
        <f t="shared" si="233"/>
        <v>2.0357679002554363</v>
      </c>
      <c r="BB84" s="18">
        <f t="shared" si="234"/>
        <v>1.536835809055126</v>
      </c>
      <c r="BD84" t="str">
        <f t="shared" si="259"/>
        <v>21 Science, research, engineering and technology professionals</v>
      </c>
      <c r="BE84" s="18">
        <f t="shared" si="235"/>
        <v>2.5316353931786884</v>
      </c>
      <c r="BF84" s="18">
        <f t="shared" si="235"/>
        <v>6.4612522722941934</v>
      </c>
      <c r="BG84" s="18">
        <f t="shared" si="235"/>
        <v>-1.5101579086937544</v>
      </c>
      <c r="BH84" s="18">
        <f t="shared" si="235"/>
        <v>-0.16677528223667526</v>
      </c>
      <c r="BI84" s="18">
        <f t="shared" si="236"/>
        <v>-0.18834984672396748</v>
      </c>
      <c r="BK84" s="18">
        <f t="shared" si="237"/>
        <v>-0.6165931886906062</v>
      </c>
      <c r="BL84" s="18">
        <f t="shared" si="238"/>
        <v>1.5517832876073889</v>
      </c>
      <c r="BM84" s="18">
        <f t="shared" si="239"/>
        <v>1.0592803238664628</v>
      </c>
      <c r="BO84" t="str">
        <f t="shared" si="260"/>
        <v>21 Science, research, engineering and technology professionals</v>
      </c>
      <c r="BP84" s="18">
        <f t="shared" si="240"/>
        <v>-8.0133388247483062E-2</v>
      </c>
      <c r="BQ84" s="18">
        <f t="shared" si="240"/>
        <v>11.928103361935882</v>
      </c>
      <c r="BR84" s="18">
        <f t="shared" si="240"/>
        <v>-3.3241789997498827</v>
      </c>
      <c r="BS84" s="18">
        <f t="shared" si="240"/>
        <v>-2.1371997194372327</v>
      </c>
      <c r="BT84" s="18">
        <f t="shared" si="241"/>
        <v>-1.6879946754433828</v>
      </c>
      <c r="BV84" s="18">
        <f t="shared" si="242"/>
        <v>-2.5344700007635557</v>
      </c>
      <c r="BW84" s="18">
        <f t="shared" si="243"/>
        <v>1.6624874497933373</v>
      </c>
      <c r="BX84" s="18">
        <f t="shared" si="244"/>
        <v>-0.26489043437830651</v>
      </c>
      <c r="BZ84" t="str">
        <f t="shared" si="261"/>
        <v>21 Science, research, engineering and technology professionals</v>
      </c>
      <c r="CA84" s="18">
        <f t="shared" si="245"/>
        <v>7.5882935168792631</v>
      </c>
      <c r="CB84" s="18">
        <f t="shared" si="245"/>
        <v>1.4528338250310968</v>
      </c>
      <c r="CC84" s="18">
        <f t="shared" si="245"/>
        <v>-2.2155450224520146</v>
      </c>
      <c r="CD84" s="18">
        <f t="shared" si="245"/>
        <v>-2.7587275568029312</v>
      </c>
      <c r="CE84" s="18">
        <f t="shared" si="246"/>
        <v>-2.3308348060068207</v>
      </c>
      <c r="CG84" s="18">
        <f t="shared" si="247"/>
        <v>-2.5780028004999012</v>
      </c>
      <c r="CH84" s="18">
        <f t="shared" si="248"/>
        <v>1.3861425960891793</v>
      </c>
      <c r="CI84" s="18">
        <f t="shared" si="249"/>
        <v>-0.66166648845050746</v>
      </c>
      <c r="CK84" t="str">
        <f t="shared" si="262"/>
        <v>21 Science, research, engineering and technology professionals</v>
      </c>
      <c r="CL84" s="18">
        <f t="shared" si="250"/>
        <v>7.6194807792299146</v>
      </c>
      <c r="CM84" s="18">
        <f t="shared" si="250"/>
        <v>52.712749727926635</v>
      </c>
      <c r="CN84" s="18">
        <f t="shared" si="250"/>
        <v>-1.6936096734222694</v>
      </c>
      <c r="CO84" s="18">
        <f t="shared" si="250"/>
        <v>-0.98079865131877053</v>
      </c>
      <c r="CP84" s="18">
        <f t="shared" si="251"/>
        <v>1.5076187426819043</v>
      </c>
      <c r="CR84" s="18">
        <f t="shared" si="252"/>
        <v>-1.2189747635892645</v>
      </c>
      <c r="CS84" s="18">
        <f t="shared" si="253"/>
        <v>1.5767733622572777</v>
      </c>
      <c r="CT84" s="18">
        <f t="shared" si="254"/>
        <v>0.61575917979717065</v>
      </c>
    </row>
    <row r="85" spans="1:98" x14ac:dyDescent="0.2">
      <c r="A85" t="str">
        <f t="shared" si="209"/>
        <v>22 Health professionals</v>
      </c>
      <c r="B85" s="18">
        <f t="shared" si="210"/>
        <v>5.7217200663373768</v>
      </c>
      <c r="C85" s="18">
        <f t="shared" si="210"/>
        <v>0.81749650469320478</v>
      </c>
      <c r="D85" s="18">
        <f t="shared" si="210"/>
        <v>6.6616643455475577</v>
      </c>
      <c r="E85" s="18">
        <f t="shared" si="210"/>
        <v>4.4648719106836543</v>
      </c>
      <c r="F85" s="18">
        <f t="shared" si="211"/>
        <v>4.9131744719848047</v>
      </c>
      <c r="H85" s="18">
        <f t="shared" si="212"/>
        <v>5.1920622655140747</v>
      </c>
      <c r="I85" s="18">
        <f t="shared" si="213"/>
        <v>3.8566676458651639</v>
      </c>
      <c r="J85" s="18">
        <f t="shared" si="214"/>
        <v>7.3579638231788591</v>
      </c>
      <c r="L85" t="str">
        <f t="shared" si="255"/>
        <v>22 Health professionals</v>
      </c>
      <c r="M85" s="18">
        <f t="shared" si="215"/>
        <v>6.4306570843739586</v>
      </c>
      <c r="N85" s="18">
        <f t="shared" si="215"/>
        <v>-1.0779430263277212</v>
      </c>
      <c r="O85" s="18">
        <f t="shared" si="215"/>
        <v>5.5558779721726737</v>
      </c>
      <c r="P85" s="18">
        <f t="shared" si="215"/>
        <v>4.0730855503005925</v>
      </c>
      <c r="Q85" s="18">
        <f t="shared" si="216"/>
        <v>4.2030899427986546</v>
      </c>
      <c r="S85" s="18">
        <f t="shared" si="217"/>
        <v>4.5650207360063533</v>
      </c>
      <c r="T85" s="18">
        <f t="shared" si="218"/>
        <v>3.8620159656172159</v>
      </c>
      <c r="U85" s="18">
        <f t="shared" si="219"/>
        <v>6.8954168997419574</v>
      </c>
      <c r="W85" t="str">
        <f t="shared" si="256"/>
        <v>22 Health professionals</v>
      </c>
      <c r="X85" s="18">
        <f t="shared" si="220"/>
        <v>0.91818823558476037</v>
      </c>
      <c r="Y85" s="18">
        <f t="shared" si="220"/>
        <v>2.0070695660154403</v>
      </c>
      <c r="Z85" s="18">
        <f t="shared" si="220"/>
        <v>2.8902690812117715</v>
      </c>
      <c r="AA85" s="18">
        <f t="shared" si="220"/>
        <v>0.99046681701202566</v>
      </c>
      <c r="AB85" s="18">
        <f t="shared" si="221"/>
        <v>1.6439652288417372</v>
      </c>
      <c r="AD85" s="18">
        <f t="shared" si="222"/>
        <v>1.619804279783188</v>
      </c>
      <c r="AE85" s="18">
        <f t="shared" si="223"/>
        <v>3.5664023347805607</v>
      </c>
      <c r="AF85" s="18">
        <f t="shared" si="224"/>
        <v>4.6030081335175721</v>
      </c>
      <c r="AH85" t="str">
        <f t="shared" si="257"/>
        <v>22 Health professionals</v>
      </c>
      <c r="AI85" s="18">
        <f t="shared" si="225"/>
        <v>-8.5974668600729558</v>
      </c>
      <c r="AJ85" s="18">
        <f t="shared" si="225"/>
        <v>-8.0919385448934626</v>
      </c>
      <c r="AK85" s="18">
        <f t="shared" si="225"/>
        <v>-9.5056384893163592</v>
      </c>
      <c r="AL85" s="18">
        <f t="shared" si="225"/>
        <v>-9.1669746611596885</v>
      </c>
      <c r="AM85" s="18">
        <f t="shared" si="226"/>
        <v>-9.2062011593564641</v>
      </c>
      <c r="AO85" s="18">
        <f t="shared" si="227"/>
        <v>-9.2800031931624218</v>
      </c>
      <c r="AP85" s="18">
        <f t="shared" si="228"/>
        <v>1.2478509586401287</v>
      </c>
      <c r="AQ85" s="18">
        <f t="shared" si="229"/>
        <v>-5.3768548854762122</v>
      </c>
      <c r="AS85" t="str">
        <f t="shared" si="258"/>
        <v>22 Health professionals</v>
      </c>
      <c r="AT85" s="18">
        <f t="shared" si="230"/>
        <v>0.90529107958454702</v>
      </c>
      <c r="AU85" s="18">
        <f t="shared" si="230"/>
        <v>12.352899907416326</v>
      </c>
      <c r="AV85" s="18">
        <f t="shared" si="230"/>
        <v>2.1879258131370705</v>
      </c>
      <c r="AW85" s="18">
        <f t="shared" si="230"/>
        <v>1.1000609845181364</v>
      </c>
      <c r="AX85" s="18">
        <f t="shared" si="231"/>
        <v>2.1100582362739928</v>
      </c>
      <c r="AZ85" s="18">
        <f t="shared" si="232"/>
        <v>1.4613896773146395</v>
      </c>
      <c r="BA85" s="18">
        <f t="shared" si="233"/>
        <v>3.2306543113845176</v>
      </c>
      <c r="BB85" s="18">
        <f t="shared" si="234"/>
        <v>4.2024237578775159</v>
      </c>
      <c r="BD85" t="str">
        <f t="shared" si="259"/>
        <v>22 Health professionals</v>
      </c>
      <c r="BE85" s="18">
        <f t="shared" si="235"/>
        <v>7.1697200680031825</v>
      </c>
      <c r="BF85" s="18">
        <f t="shared" si="235"/>
        <v>-0.98089167133648125</v>
      </c>
      <c r="BG85" s="18">
        <f t="shared" si="235"/>
        <v>2.6941967311570059</v>
      </c>
      <c r="BH85" s="18">
        <f t="shared" si="235"/>
        <v>1.1486579294088806</v>
      </c>
      <c r="BI85" s="18">
        <f t="shared" si="236"/>
        <v>1.494056492274165</v>
      </c>
      <c r="BK85" s="18">
        <f t="shared" si="237"/>
        <v>1.6612356200407241</v>
      </c>
      <c r="BL85" s="18">
        <f t="shared" si="238"/>
        <v>3.2853140686260662</v>
      </c>
      <c r="BM85" s="18">
        <f t="shared" si="239"/>
        <v>4.3877304713787701</v>
      </c>
      <c r="BO85" t="str">
        <f t="shared" si="260"/>
        <v>22 Health professionals</v>
      </c>
      <c r="BP85" s="18">
        <f t="shared" si="240"/>
        <v>3.1952234780611377</v>
      </c>
      <c r="BQ85" s="18">
        <f t="shared" si="240"/>
        <v>-4.6008399628910563</v>
      </c>
      <c r="BR85" s="18">
        <f t="shared" si="240"/>
        <v>-0.9000141892446023</v>
      </c>
      <c r="BS85" s="18">
        <f t="shared" si="240"/>
        <v>-2.7942460802505398</v>
      </c>
      <c r="BT85" s="18">
        <f t="shared" si="241"/>
        <v>-2.3208177497036964</v>
      </c>
      <c r="BV85" s="18">
        <f t="shared" si="242"/>
        <v>-2.1668930138040832</v>
      </c>
      <c r="BW85" s="18">
        <f t="shared" si="243"/>
        <v>2.4933687161719176</v>
      </c>
      <c r="BX85" s="18">
        <f t="shared" si="244"/>
        <v>1.0338495846996754</v>
      </c>
      <c r="BZ85" t="str">
        <f t="shared" si="261"/>
        <v>22 Health professionals</v>
      </c>
      <c r="CA85" s="18">
        <f t="shared" si="245"/>
        <v>8.7095936748308844</v>
      </c>
      <c r="CB85" s="18">
        <f t="shared" si="245"/>
        <v>-7.8987407850028006</v>
      </c>
      <c r="CC85" s="18">
        <f t="shared" si="245"/>
        <v>-0.79531431696814314</v>
      </c>
      <c r="CD85" s="18">
        <f t="shared" si="245"/>
        <v>-3.1243361850586071</v>
      </c>
      <c r="CE85" s="18">
        <f t="shared" si="246"/>
        <v>-2.7102498502605377</v>
      </c>
      <c r="CG85" s="18">
        <f t="shared" si="247"/>
        <v>-2.3541352017421469</v>
      </c>
      <c r="CH85" s="18">
        <f t="shared" si="248"/>
        <v>1.9325510782603583</v>
      </c>
      <c r="CI85" s="18">
        <f t="shared" si="249"/>
        <v>0.21094162327954802</v>
      </c>
      <c r="CK85" t="str">
        <f t="shared" si="262"/>
        <v>22 Health professionals</v>
      </c>
      <c r="CL85" s="18">
        <f t="shared" si="250"/>
        <v>3.4831920483858303</v>
      </c>
      <c r="CM85" s="18">
        <f t="shared" si="250"/>
        <v>34.570916583568319</v>
      </c>
      <c r="CN85" s="18">
        <f t="shared" si="250"/>
        <v>7.796661939086369</v>
      </c>
      <c r="CO85" s="18">
        <f t="shared" si="250"/>
        <v>2.9065575439713998</v>
      </c>
      <c r="CP85" s="18">
        <f t="shared" si="251"/>
        <v>6.1757939710563203</v>
      </c>
      <c r="CR85" s="18">
        <f t="shared" si="252"/>
        <v>4.5114334402136302</v>
      </c>
      <c r="CS85" s="18">
        <f t="shared" si="253"/>
        <v>3.8049169879427414</v>
      </c>
      <c r="CT85" s="18">
        <f t="shared" si="254"/>
        <v>6.8177930110468354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4.5270376460240902</v>
      </c>
      <c r="C86" s="18">
        <f t="shared" si="210"/>
        <v>-2.3183059551457608</v>
      </c>
      <c r="D86" s="18">
        <f t="shared" si="210"/>
        <v>3.4755955642684633</v>
      </c>
      <c r="E86" s="18">
        <f t="shared" si="210"/>
        <v>2.2879720876751719</v>
      </c>
      <c r="F86" s="18">
        <f t="shared" si="211"/>
        <v>2.3624174486535088</v>
      </c>
      <c r="H86" s="18">
        <f t="shared" si="212"/>
        <v>2.6823242748003517</v>
      </c>
      <c r="I86" s="18">
        <f t="shared" si="213"/>
        <v>3.3160175387553226</v>
      </c>
      <c r="J86" s="18">
        <f t="shared" si="214"/>
        <v>5.1325855542501353</v>
      </c>
      <c r="L86" t="str">
        <f t="shared" si="255"/>
        <v>23 Teaching and other educational professionals</v>
      </c>
      <c r="M86" s="18">
        <f t="shared" si="215"/>
        <v>5.358745606669113</v>
      </c>
      <c r="N86" s="18">
        <f t="shared" si="215"/>
        <v>1.6446366718478878</v>
      </c>
      <c r="O86" s="18">
        <f t="shared" si="215"/>
        <v>3.0496261230331445</v>
      </c>
      <c r="P86" s="18">
        <f t="shared" si="215"/>
        <v>2.2112977060736227</v>
      </c>
      <c r="Q86" s="18">
        <f t="shared" si="216"/>
        <v>2.4369406626885137</v>
      </c>
      <c r="S86" s="18">
        <f t="shared" si="217"/>
        <v>2.4899799852610816</v>
      </c>
      <c r="T86" s="18">
        <f t="shared" si="218"/>
        <v>3.369641615833685</v>
      </c>
      <c r="U86" s="18">
        <f t="shared" si="219"/>
        <v>5.0376927925950055</v>
      </c>
      <c r="W86" t="str">
        <f t="shared" si="256"/>
        <v>23 Teaching and other educational professionals</v>
      </c>
      <c r="X86" s="18">
        <f t="shared" si="220"/>
        <v>-2.9856565263755797</v>
      </c>
      <c r="Y86" s="18">
        <f t="shared" si="220"/>
        <v>5.4506439843848176</v>
      </c>
      <c r="Z86" s="18">
        <f t="shared" si="220"/>
        <v>-2.3699260042630343</v>
      </c>
      <c r="AA86" s="18">
        <f t="shared" si="220"/>
        <v>-2.5847441696049023</v>
      </c>
      <c r="AB86" s="18">
        <f t="shared" si="221"/>
        <v>-2.0335619967545626</v>
      </c>
      <c r="AD86" s="18">
        <f t="shared" si="222"/>
        <v>-2.5131906848475549</v>
      </c>
      <c r="AE86" s="18">
        <f t="shared" si="223"/>
        <v>2.4961193427857742</v>
      </c>
      <c r="AF86" s="18">
        <f t="shared" si="224"/>
        <v>0.81876559189237863</v>
      </c>
      <c r="AH86" t="str">
        <f t="shared" si="257"/>
        <v>23 Teaching and other educational professionals</v>
      </c>
      <c r="AI86" s="18">
        <f t="shared" si="225"/>
        <v>-12.317245163894519</v>
      </c>
      <c r="AJ86" s="18">
        <f t="shared" si="225"/>
        <v>-13.408872982926612</v>
      </c>
      <c r="AK86" s="18">
        <f t="shared" si="225"/>
        <v>-5.9279773729339897</v>
      </c>
      <c r="AL86" s="18">
        <f t="shared" si="225"/>
        <v>0.42387861542014793</v>
      </c>
      <c r="AM86" s="18">
        <f t="shared" si="226"/>
        <v>-2.5130222292608084</v>
      </c>
      <c r="AO86" s="18">
        <f t="shared" si="227"/>
        <v>-1.7396844402047473</v>
      </c>
      <c r="AP86" s="18">
        <f t="shared" si="228"/>
        <v>1.5944782001248825</v>
      </c>
      <c r="AQ86" s="18">
        <f t="shared" si="229"/>
        <v>0.23833385243208216</v>
      </c>
      <c r="AS86" t="str">
        <f t="shared" si="258"/>
        <v>23 Teaching and other educational professionals</v>
      </c>
      <c r="AT86" s="18">
        <f t="shared" si="230"/>
        <v>0.73651603036457569</v>
      </c>
      <c r="AU86" s="18">
        <f t="shared" si="230"/>
        <v>-9.5050915250858186</v>
      </c>
      <c r="AV86" s="18">
        <f t="shared" si="230"/>
        <v>-3.2333813474045181</v>
      </c>
      <c r="AW86" s="18">
        <f t="shared" si="230"/>
        <v>-2.4803780349146098</v>
      </c>
      <c r="AX86" s="18">
        <f t="shared" si="231"/>
        <v>-3.1698166952544682</v>
      </c>
      <c r="AZ86" s="18">
        <f t="shared" si="232"/>
        <v>-2.732027964548378</v>
      </c>
      <c r="BA86" s="18">
        <f t="shared" si="233"/>
        <v>2.372563320826182</v>
      </c>
      <c r="BB86" s="18">
        <f t="shared" si="234"/>
        <v>0.52386842830283165</v>
      </c>
      <c r="BD86" t="str">
        <f t="shared" si="259"/>
        <v>23 Teaching and other educational professionals</v>
      </c>
      <c r="BE86" s="18">
        <f t="shared" si="235"/>
        <v>3.6005362364432081</v>
      </c>
      <c r="BF86" s="18">
        <f t="shared" si="235"/>
        <v>-4.4927636682878136</v>
      </c>
      <c r="BG86" s="18">
        <f t="shared" si="235"/>
        <v>-0.18815803414091725</v>
      </c>
      <c r="BH86" s="18">
        <f t="shared" si="235"/>
        <v>0.84442842989880251</v>
      </c>
      <c r="BI86" s="18">
        <f t="shared" si="236"/>
        <v>0.17955710992905161</v>
      </c>
      <c r="BK86" s="18">
        <f t="shared" si="237"/>
        <v>0.49905142797077584</v>
      </c>
      <c r="BL86" s="18">
        <f t="shared" si="238"/>
        <v>2.3903932109003101</v>
      </c>
      <c r="BM86" s="18">
        <f t="shared" si="239"/>
        <v>2.7526066245509906</v>
      </c>
      <c r="BO86" t="str">
        <f t="shared" si="260"/>
        <v>23 Teaching and other educational professionals</v>
      </c>
      <c r="BP86" s="18">
        <f t="shared" si="240"/>
        <v>1.4646762157237703</v>
      </c>
      <c r="BQ86" s="18">
        <f t="shared" si="240"/>
        <v>-8.8875913269656159</v>
      </c>
      <c r="BR86" s="18">
        <f t="shared" si="240"/>
        <v>-2.8037274029814596</v>
      </c>
      <c r="BS86" s="18">
        <f t="shared" si="240"/>
        <v>-2.8728402994298574</v>
      </c>
      <c r="BT86" s="18">
        <f t="shared" si="241"/>
        <v>-3.2386254255218905</v>
      </c>
      <c r="BV86" s="18">
        <f t="shared" si="242"/>
        <v>-2.8498081294270117</v>
      </c>
      <c r="BW86" s="18">
        <f t="shared" si="243"/>
        <v>2.2207664267827276</v>
      </c>
      <c r="BX86" s="18">
        <f t="shared" si="244"/>
        <v>0.2512033822232862</v>
      </c>
      <c r="BZ86" t="str">
        <f t="shared" si="261"/>
        <v>23 Teaching and other educational professionals</v>
      </c>
      <c r="CA86" s="18">
        <f t="shared" si="245"/>
        <v>6.7939944049895784</v>
      </c>
      <c r="CB86" s="18">
        <f t="shared" si="245"/>
        <v>6.9470373665737162</v>
      </c>
      <c r="CC86" s="18">
        <f t="shared" si="245"/>
        <v>-1.7912645739691979</v>
      </c>
      <c r="CD86" s="18">
        <f t="shared" si="245"/>
        <v>-1.8586346891768413</v>
      </c>
      <c r="CE86" s="18">
        <f t="shared" si="246"/>
        <v>-1.3090068914238362</v>
      </c>
      <c r="CG86" s="18">
        <f t="shared" si="247"/>
        <v>-1.8361831206916146</v>
      </c>
      <c r="CH86" s="18">
        <f t="shared" si="248"/>
        <v>2.0042774109208183</v>
      </c>
      <c r="CI86" s="18">
        <f t="shared" si="249"/>
        <v>0.66191015015697463</v>
      </c>
      <c r="CK86" t="str">
        <f t="shared" si="262"/>
        <v>23 Teaching and other educational professionals</v>
      </c>
      <c r="CL86" s="18">
        <f t="shared" si="250"/>
        <v>5.2736912462860053</v>
      </c>
      <c r="CM86" s="18">
        <f t="shared" si="250"/>
        <v>41.653276031890549</v>
      </c>
      <c r="CN86" s="18">
        <f t="shared" si="250"/>
        <v>1.1695797645147055</v>
      </c>
      <c r="CO86" s="18">
        <f t="shared" si="250"/>
        <v>-2.1016251164869604</v>
      </c>
      <c r="CP86" s="18">
        <f t="shared" si="251"/>
        <v>1.2195608310392014</v>
      </c>
      <c r="CR86" s="18">
        <f t="shared" si="252"/>
        <v>-1.0231479375829244</v>
      </c>
      <c r="CS86" s="18">
        <f t="shared" si="253"/>
        <v>2.3366190498079753</v>
      </c>
      <c r="CT86" s="18">
        <f t="shared" si="254"/>
        <v>1.6120777836554412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7.2124229108699645</v>
      </c>
      <c r="C87" s="18">
        <f t="shared" si="210"/>
        <v>1.0502211744033429</v>
      </c>
      <c r="D87" s="18">
        <f t="shared" si="210"/>
        <v>7.6345481556345351</v>
      </c>
      <c r="E87" s="18">
        <f t="shared" si="210"/>
        <v>4.5076656923049629</v>
      </c>
      <c r="F87" s="18">
        <f t="shared" si="211"/>
        <v>5.2533857914263571</v>
      </c>
      <c r="H87" s="18">
        <f t="shared" si="212"/>
        <v>5.5397340753063684</v>
      </c>
      <c r="I87" s="18">
        <f t="shared" si="213"/>
        <v>3.8999802761188196</v>
      </c>
      <c r="J87" s="18">
        <f t="shared" si="214"/>
        <v>7.6472523563088979</v>
      </c>
      <c r="L87" t="str">
        <f t="shared" si="255"/>
        <v>24 Business, media and public service professionals</v>
      </c>
      <c r="M87" s="18">
        <f t="shared" si="215"/>
        <v>6.9850156652096818</v>
      </c>
      <c r="N87" s="18">
        <f t="shared" si="215"/>
        <v>6.8691990672009817</v>
      </c>
      <c r="O87" s="18">
        <f t="shared" si="215"/>
        <v>6.002822117386053</v>
      </c>
      <c r="P87" s="18">
        <f t="shared" si="215"/>
        <v>3.8659414204814446</v>
      </c>
      <c r="Q87" s="18">
        <f t="shared" si="216"/>
        <v>4.7154363905107965</v>
      </c>
      <c r="S87" s="18">
        <f t="shared" si="217"/>
        <v>4.5734052846890583</v>
      </c>
      <c r="T87" s="18">
        <f t="shared" si="218"/>
        <v>3.7295524998299801</v>
      </c>
      <c r="U87" s="18">
        <f t="shared" si="219"/>
        <v>6.8134011382152915</v>
      </c>
      <c r="W87" t="str">
        <f t="shared" si="256"/>
        <v>24 Business, media and public service professionals</v>
      </c>
      <c r="X87" s="18">
        <f t="shared" si="220"/>
        <v>0.84951275127249648</v>
      </c>
      <c r="Y87" s="18">
        <f t="shared" si="220"/>
        <v>9.8760620305349711</v>
      </c>
      <c r="Z87" s="18">
        <f t="shared" si="220"/>
        <v>2.3109067711832409</v>
      </c>
      <c r="AA87" s="18">
        <f t="shared" si="220"/>
        <v>0.46861049142927769</v>
      </c>
      <c r="AB87" s="18">
        <f t="shared" si="221"/>
        <v>1.6075652051788847</v>
      </c>
      <c r="AD87" s="18">
        <f t="shared" si="222"/>
        <v>1.0789934455604389</v>
      </c>
      <c r="AE87" s="18">
        <f t="shared" si="223"/>
        <v>3.1535702916178687</v>
      </c>
      <c r="AF87" s="18">
        <f t="shared" si="224"/>
        <v>3.87145331683727</v>
      </c>
      <c r="AH87" t="str">
        <f t="shared" si="257"/>
        <v>24 Business, media and public service professionals</v>
      </c>
      <c r="AI87" s="18">
        <f t="shared" si="225"/>
        <v>-3.454613083773217</v>
      </c>
      <c r="AJ87" s="18">
        <f t="shared" si="225"/>
        <v>12.159254099763729</v>
      </c>
      <c r="AK87" s="18">
        <f t="shared" si="225"/>
        <v>-0.18661368087491415</v>
      </c>
      <c r="AL87" s="18">
        <f t="shared" si="225"/>
        <v>4.8160705660205139E-2</v>
      </c>
      <c r="AM87" s="18">
        <f t="shared" si="226"/>
        <v>0.69128527877806434</v>
      </c>
      <c r="AO87" s="18">
        <f t="shared" si="227"/>
        <v>-3.0158716979111766E-2</v>
      </c>
      <c r="AP87" s="18">
        <f t="shared" si="228"/>
        <v>2.192797759741949</v>
      </c>
      <c r="AQ87" s="18">
        <f t="shared" si="229"/>
        <v>2.1705506347380332</v>
      </c>
      <c r="AS87" t="str">
        <f t="shared" si="258"/>
        <v>24 Business, media and public service professionals</v>
      </c>
      <c r="AT87" s="18">
        <f t="shared" si="230"/>
        <v>0.19381576972543613</v>
      </c>
      <c r="AU87" s="18">
        <f t="shared" si="230"/>
        <v>11.975570044770389</v>
      </c>
      <c r="AV87" s="18">
        <f t="shared" si="230"/>
        <v>2.0035729777182931</v>
      </c>
      <c r="AW87" s="18">
        <f t="shared" si="230"/>
        <v>0.62260458179619338</v>
      </c>
      <c r="AX87" s="18">
        <f t="shared" si="231"/>
        <v>1.7295760150583206</v>
      </c>
      <c r="AZ87" s="18">
        <f t="shared" si="232"/>
        <v>1.0808374316679137</v>
      </c>
      <c r="BA87" s="18">
        <f t="shared" si="233"/>
        <v>3.004145208413167</v>
      </c>
      <c r="BB87" s="18">
        <f t="shared" si="234"/>
        <v>3.7372734684705256</v>
      </c>
      <c r="BD87" t="str">
        <f t="shared" si="259"/>
        <v>24 Business, media and public service professionals</v>
      </c>
      <c r="BE87" s="18">
        <f t="shared" si="235"/>
        <v>3.9056982249268346</v>
      </c>
      <c r="BF87" s="18">
        <f t="shared" si="235"/>
        <v>7.5720374828724291</v>
      </c>
      <c r="BG87" s="18">
        <f t="shared" si="235"/>
        <v>1.4152028722178578</v>
      </c>
      <c r="BH87" s="18">
        <f t="shared" si="235"/>
        <v>0.9070721297550044</v>
      </c>
      <c r="BI87" s="18">
        <f t="shared" si="236"/>
        <v>1.4704117698666863</v>
      </c>
      <c r="BK87" s="18">
        <f t="shared" si="237"/>
        <v>1.0761655300918882</v>
      </c>
      <c r="BL87" s="18">
        <f t="shared" si="238"/>
        <v>2.4522380026799295</v>
      </c>
      <c r="BM87" s="18">
        <f t="shared" si="239"/>
        <v>3.2359945176225535</v>
      </c>
      <c r="BO87" t="str">
        <f t="shared" si="260"/>
        <v>24 Business, media and public service professionals</v>
      </c>
      <c r="BP87" s="18">
        <f t="shared" si="240"/>
        <v>0.26437835481085692</v>
      </c>
      <c r="BQ87" s="18">
        <f t="shared" si="240"/>
        <v>15.54539991530357</v>
      </c>
      <c r="BR87" s="18">
        <f t="shared" si="240"/>
        <v>-2.0183917736046775</v>
      </c>
      <c r="BS87" s="18">
        <f t="shared" si="240"/>
        <v>-2.4283659443858574</v>
      </c>
      <c r="BT87" s="18">
        <f t="shared" si="241"/>
        <v>-1.2625393454058109</v>
      </c>
      <c r="BV87" s="18">
        <f t="shared" si="242"/>
        <v>-2.2918988441033683</v>
      </c>
      <c r="BW87" s="18">
        <f t="shared" si="243"/>
        <v>2.0512306994083573</v>
      </c>
      <c r="BX87" s="18">
        <f t="shared" si="244"/>
        <v>0.403683870164806</v>
      </c>
      <c r="BZ87" t="str">
        <f t="shared" si="261"/>
        <v>24 Business, media and public service professionals</v>
      </c>
      <c r="CA87" s="18">
        <f t="shared" si="245"/>
        <v>8.5082619895433318</v>
      </c>
      <c r="CB87" s="18">
        <f t="shared" si="245"/>
        <v>4.8302910461617943</v>
      </c>
      <c r="CC87" s="18">
        <f t="shared" si="245"/>
        <v>-0.95092288797624658</v>
      </c>
      <c r="CD87" s="18">
        <f t="shared" si="245"/>
        <v>-2.0699667519268439</v>
      </c>
      <c r="CE87" s="18">
        <f t="shared" si="246"/>
        <v>-1.3025064871477698</v>
      </c>
      <c r="CG87" s="18">
        <f t="shared" si="247"/>
        <v>-1.6983639883597967</v>
      </c>
      <c r="CH87" s="18">
        <f t="shared" si="248"/>
        <v>1.8211423741465227</v>
      </c>
      <c r="CI87" s="18">
        <f t="shared" si="249"/>
        <v>0.54109807125009013</v>
      </c>
      <c r="CK87" t="str">
        <f t="shared" si="262"/>
        <v>24 Business, media and public service professionals</v>
      </c>
      <c r="CL87" s="18">
        <f t="shared" si="250"/>
        <v>6.0542224799622124</v>
      </c>
      <c r="CM87" s="18">
        <f t="shared" si="250"/>
        <v>40.521995605682704</v>
      </c>
      <c r="CN87" s="18">
        <f t="shared" si="250"/>
        <v>-1.2107378168213279</v>
      </c>
      <c r="CO87" s="18">
        <f t="shared" si="250"/>
        <v>-1.5929072683275147</v>
      </c>
      <c r="CP87" s="18">
        <f t="shared" si="251"/>
        <v>0.74472473442916964</v>
      </c>
      <c r="CR87" s="18">
        <f t="shared" si="252"/>
        <v>-1.4656820047767138</v>
      </c>
      <c r="CS87" s="18">
        <f t="shared" si="253"/>
        <v>1.8986759700474032</v>
      </c>
      <c r="CT87" s="18">
        <f t="shared" si="254"/>
        <v>0.80194808694120656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9.3410202432499645</v>
      </c>
      <c r="C88" s="18">
        <f t="shared" si="210"/>
        <v>15.824317199133198</v>
      </c>
      <c r="D88" s="18">
        <f t="shared" si="210"/>
        <v>3.4862683112658166</v>
      </c>
      <c r="E88" s="18">
        <f t="shared" si="210"/>
        <v>4.8945783411088906</v>
      </c>
      <c r="F88" s="18">
        <f t="shared" si="211"/>
        <v>5.1015176742302382</v>
      </c>
      <c r="H88" s="18">
        <f t="shared" si="212"/>
        <v>4.4230249738946181</v>
      </c>
      <c r="I88" s="18">
        <f t="shared" si="213"/>
        <v>3.3347953192522484</v>
      </c>
      <c r="J88" s="18">
        <f t="shared" si="214"/>
        <v>6.4386036660528001</v>
      </c>
      <c r="L88" t="str">
        <f t="shared" si="255"/>
        <v>31 Science, engineering and technology associate professionals</v>
      </c>
      <c r="M88" s="18">
        <f t="shared" si="215"/>
        <v>7.2255825834258713</v>
      </c>
      <c r="N88" s="18">
        <f t="shared" si="215"/>
        <v>8.0642272787726945</v>
      </c>
      <c r="O88" s="18">
        <f t="shared" si="215"/>
        <v>2.8254292139264336</v>
      </c>
      <c r="P88" s="18">
        <f t="shared" si="215"/>
        <v>4.1704896656485024</v>
      </c>
      <c r="Q88" s="18">
        <f t="shared" si="216"/>
        <v>3.9865043342401041</v>
      </c>
      <c r="S88" s="18">
        <f t="shared" si="217"/>
        <v>3.7201924894326277</v>
      </c>
      <c r="T88" s="18">
        <f t="shared" si="218"/>
        <v>3.0764768413638954</v>
      </c>
      <c r="U88" s="18">
        <f t="shared" si="219"/>
        <v>5.7251681300762192</v>
      </c>
      <c r="W88" t="str">
        <f t="shared" si="256"/>
        <v>31 Science, engineering and technology associate professionals</v>
      </c>
      <c r="X88" s="18">
        <f t="shared" si="220"/>
        <v>2.1854611652331268</v>
      </c>
      <c r="Y88" s="18">
        <f t="shared" si="220"/>
        <v>9.8671122944980603</v>
      </c>
      <c r="Z88" s="18">
        <f t="shared" si="220"/>
        <v>-1.2839209562425125</v>
      </c>
      <c r="AA88" s="18">
        <f t="shared" si="220"/>
        <v>0.71182391552075952</v>
      </c>
      <c r="AB88" s="18">
        <f t="shared" si="221"/>
        <v>0.62959804720053025</v>
      </c>
      <c r="AD88" s="18">
        <f t="shared" si="222"/>
        <v>4.2132325980515084E-2</v>
      </c>
      <c r="AE88" s="18">
        <f t="shared" si="223"/>
        <v>2.4883926156135994</v>
      </c>
      <c r="AF88" s="18">
        <f t="shared" si="224"/>
        <v>2.5182852562728009</v>
      </c>
      <c r="AH88" t="str">
        <f t="shared" si="257"/>
        <v>31 Science, engineering and technology associate professionals</v>
      </c>
      <c r="AI88" s="18">
        <f t="shared" si="225"/>
        <v>3.515079041466862</v>
      </c>
      <c r="AJ88" s="18">
        <f t="shared" si="225"/>
        <v>4.7178080905008413</v>
      </c>
      <c r="AK88" s="18">
        <f t="shared" si="225"/>
        <v>0.79860849865120986</v>
      </c>
      <c r="AL88" s="18">
        <f t="shared" si="225"/>
        <v>2.4730132015297279</v>
      </c>
      <c r="AM88" s="18">
        <f t="shared" si="226"/>
        <v>2.0849612867712475</v>
      </c>
      <c r="AO88" s="18">
        <f t="shared" si="227"/>
        <v>1.9118104333426755</v>
      </c>
      <c r="AP88" s="18">
        <f t="shared" si="228"/>
        <v>2.9526685510933515</v>
      </c>
      <c r="AQ88" s="18">
        <f t="shared" si="229"/>
        <v>4.2826732663993061</v>
      </c>
      <c r="AS88" t="str">
        <f t="shared" si="258"/>
        <v>31 Science, engineering and technology associate professionals</v>
      </c>
      <c r="AT88" s="18">
        <f t="shared" si="230"/>
        <v>0.42771846911848765</v>
      </c>
      <c r="AU88" s="18">
        <f t="shared" si="230"/>
        <v>3.5027084355528926</v>
      </c>
      <c r="AV88" s="18">
        <f t="shared" si="230"/>
        <v>-3.1463381950883162</v>
      </c>
      <c r="AW88" s="18">
        <f t="shared" si="230"/>
        <v>-0.23076504424172084</v>
      </c>
      <c r="AX88" s="18">
        <f t="shared" si="231"/>
        <v>-0.92395825416035082</v>
      </c>
      <c r="AZ88" s="18">
        <f t="shared" si="232"/>
        <v>-1.2122464380874831</v>
      </c>
      <c r="BA88" s="18">
        <f t="shared" si="233"/>
        <v>1.9985461090427092</v>
      </c>
      <c r="BB88" s="18">
        <f t="shared" si="234"/>
        <v>1.100348315321531</v>
      </c>
      <c r="BD88" t="str">
        <f t="shared" si="259"/>
        <v>31 Science, engineering and technology associate professionals</v>
      </c>
      <c r="BE88" s="18">
        <f t="shared" si="235"/>
        <v>2.1407934270062157</v>
      </c>
      <c r="BF88" s="18">
        <f t="shared" si="235"/>
        <v>12.644347906386134</v>
      </c>
      <c r="BG88" s="18">
        <f t="shared" si="235"/>
        <v>-5.5953629934550442</v>
      </c>
      <c r="BH88" s="18">
        <f t="shared" si="235"/>
        <v>-2.0518655326267843</v>
      </c>
      <c r="BI88" s="18">
        <f t="shared" si="236"/>
        <v>-2.3235520492027595</v>
      </c>
      <c r="BK88" s="18">
        <f t="shared" si="237"/>
        <v>-3.2475685149814804</v>
      </c>
      <c r="BL88" s="18">
        <f t="shared" si="238"/>
        <v>1.460769799834738</v>
      </c>
      <c r="BM88" s="18">
        <f t="shared" si="239"/>
        <v>-1.0587082828462102</v>
      </c>
      <c r="BO88" t="str">
        <f t="shared" si="260"/>
        <v>31 Science, engineering and technology associate professionals</v>
      </c>
      <c r="BP88" s="18">
        <f t="shared" si="240"/>
        <v>1.658609045787407</v>
      </c>
      <c r="BQ88" s="18">
        <f t="shared" si="240"/>
        <v>17.088593902119321</v>
      </c>
      <c r="BR88" s="18">
        <f t="shared" si="240"/>
        <v>-5.5841432941355791</v>
      </c>
      <c r="BS88" s="18">
        <f t="shared" si="240"/>
        <v>-1.2151007263764724</v>
      </c>
      <c r="BT88" s="18">
        <f t="shared" si="241"/>
        <v>-1.5614277820139355</v>
      </c>
      <c r="BV88" s="18">
        <f t="shared" si="242"/>
        <v>-2.6934622428848587</v>
      </c>
      <c r="BW88" s="18">
        <f t="shared" si="243"/>
        <v>1.7408939672915347</v>
      </c>
      <c r="BX88" s="18">
        <f t="shared" si="244"/>
        <v>-0.27572679464805683</v>
      </c>
      <c r="BZ88" t="str">
        <f t="shared" si="261"/>
        <v>31 Science, engineering and technology associate professionals</v>
      </c>
      <c r="CA88" s="18">
        <f t="shared" si="245"/>
        <v>8.918114318326964</v>
      </c>
      <c r="CB88" s="18">
        <f t="shared" si="245"/>
        <v>9.7868902091257084</v>
      </c>
      <c r="CC88" s="18">
        <f t="shared" si="245"/>
        <v>-4.3629687633183316</v>
      </c>
      <c r="CD88" s="18">
        <f t="shared" si="245"/>
        <v>-0.84247413592115628</v>
      </c>
      <c r="CE88" s="18">
        <f t="shared" si="246"/>
        <v>-1.3303452977877273</v>
      </c>
      <c r="CG88" s="18">
        <f t="shared" si="247"/>
        <v>-2.0301409188349551</v>
      </c>
      <c r="CH88" s="18">
        <f t="shared" si="248"/>
        <v>1.5515088482091155</v>
      </c>
      <c r="CI88" s="18">
        <f t="shared" si="249"/>
        <v>-3.3732831479726944E-2</v>
      </c>
      <c r="CK88" t="str">
        <f t="shared" si="262"/>
        <v>31 Science, engineering and technology associate professionals</v>
      </c>
      <c r="CL88" s="18">
        <f t="shared" si="250"/>
        <v>8.1009144468192407</v>
      </c>
      <c r="CM88" s="18">
        <f t="shared" si="250"/>
        <v>45.03352730868211</v>
      </c>
      <c r="CN88" s="18">
        <f t="shared" si="250"/>
        <v>-0.74040064893013957</v>
      </c>
      <c r="CO88" s="18">
        <f t="shared" si="250"/>
        <v>1.8900535756353865</v>
      </c>
      <c r="CP88" s="18">
        <f t="shared" si="251"/>
        <v>3.3155177777896006</v>
      </c>
      <c r="CR88" s="18">
        <f t="shared" si="252"/>
        <v>1.0055798950184602</v>
      </c>
      <c r="CS88" s="18">
        <f t="shared" si="253"/>
        <v>2.2725495227014836</v>
      </c>
      <c r="CT88" s="18">
        <f t="shared" si="254"/>
        <v>3.0211104432665614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6.1692664335011749</v>
      </c>
      <c r="C89" s="18">
        <f t="shared" si="210"/>
        <v>-14.855018715679325</v>
      </c>
      <c r="D89" s="18">
        <f t="shared" si="210"/>
        <v>7.316875789085886</v>
      </c>
      <c r="E89" s="18">
        <f t="shared" si="210"/>
        <v>5.8235575783526894</v>
      </c>
      <c r="F89" s="18">
        <f t="shared" si="211"/>
        <v>4.8534370295873153</v>
      </c>
      <c r="H89" s="18">
        <f t="shared" si="212"/>
        <v>6.3190070774491236</v>
      </c>
      <c r="I89" s="18">
        <f t="shared" si="213"/>
        <v>4.7836406116653851</v>
      </c>
      <c r="J89" s="18">
        <f t="shared" si="214"/>
        <v>8.7571751843701371</v>
      </c>
      <c r="L89" t="str">
        <f t="shared" si="255"/>
        <v>32 Health and social care associate professionals</v>
      </c>
      <c r="M89" s="18">
        <f t="shared" si="215"/>
        <v>5.6016182657216085</v>
      </c>
      <c r="N89" s="18">
        <f t="shared" si="215"/>
        <v>0.74825093676456067</v>
      </c>
      <c r="O89" s="18">
        <f t="shared" si="215"/>
        <v>5.4671458189139877</v>
      </c>
      <c r="P89" s="18">
        <f t="shared" si="215"/>
        <v>5.3508070643847105</v>
      </c>
      <c r="Q89" s="18">
        <f t="shared" si="216"/>
        <v>5.0933254169297282</v>
      </c>
      <c r="S89" s="18">
        <f t="shared" si="217"/>
        <v>5.3895723832311226</v>
      </c>
      <c r="T89" s="18">
        <f t="shared" si="218"/>
        <v>4.3977819033914622</v>
      </c>
      <c r="U89" s="18">
        <f t="shared" si="219"/>
        <v>7.845464177009176</v>
      </c>
      <c r="W89" t="str">
        <f t="shared" si="256"/>
        <v>32 Health and social care associate professionals</v>
      </c>
      <c r="X89" s="18">
        <f t="shared" si="220"/>
        <v>-0.25616675459985139</v>
      </c>
      <c r="Y89" s="18">
        <f t="shared" si="220"/>
        <v>5.9625598928239043</v>
      </c>
      <c r="Z89" s="18">
        <f t="shared" si="220"/>
        <v>2.879359978317475</v>
      </c>
      <c r="AA89" s="18">
        <f t="shared" si="220"/>
        <v>2.0436138962802275</v>
      </c>
      <c r="AB89" s="18">
        <f t="shared" si="221"/>
        <v>2.5452979281397115</v>
      </c>
      <c r="AD89" s="18">
        <f t="shared" si="222"/>
        <v>2.3214388283051557</v>
      </c>
      <c r="AE89" s="18">
        <f t="shared" si="223"/>
        <v>3.973430947000911</v>
      </c>
      <c r="AF89" s="18">
        <f t="shared" si="224"/>
        <v>5.4128247363899984</v>
      </c>
      <c r="AH89" t="str">
        <f t="shared" si="257"/>
        <v>32 Health and social care associate professionals</v>
      </c>
      <c r="AI89" s="18">
        <f t="shared" si="225"/>
        <v>-7.1808611893453778</v>
      </c>
      <c r="AJ89" s="18">
        <f t="shared" si="225"/>
        <v>0.31776613209448801</v>
      </c>
      <c r="AK89" s="18">
        <f t="shared" si="225"/>
        <v>-4.7406202485843707</v>
      </c>
      <c r="AL89" s="18">
        <f t="shared" si="225"/>
        <v>-4.4635795488216834</v>
      </c>
      <c r="AM89" s="18">
        <f t="shared" si="226"/>
        <v>-4.2584639911317002</v>
      </c>
      <c r="AO89" s="18">
        <f t="shared" si="227"/>
        <v>-4.5560158566902098</v>
      </c>
      <c r="AP89" s="18">
        <f t="shared" si="228"/>
        <v>1.8685586284913791</v>
      </c>
      <c r="AQ89" s="18">
        <f t="shared" si="229"/>
        <v>-1.3388858165444106</v>
      </c>
      <c r="AS89" t="str">
        <f t="shared" si="258"/>
        <v>32 Health and social care associate professionals</v>
      </c>
      <c r="AT89" s="18">
        <f t="shared" si="230"/>
        <v>-0.35265273963053234</v>
      </c>
      <c r="AU89" s="18">
        <f t="shared" si="230"/>
        <v>13.873964888906553</v>
      </c>
      <c r="AV89" s="18">
        <f t="shared" si="230"/>
        <v>0.55902860059848791</v>
      </c>
      <c r="AW89" s="18">
        <f t="shared" si="230"/>
        <v>1.2502531718118659</v>
      </c>
      <c r="AX89" s="18">
        <f t="shared" si="231"/>
        <v>1.778415509062925</v>
      </c>
      <c r="AZ89" s="18">
        <f t="shared" si="232"/>
        <v>1.0193186597331927</v>
      </c>
      <c r="BA89" s="18">
        <f t="shared" si="233"/>
        <v>3.3470560781058367</v>
      </c>
      <c r="BB89" s="18">
        <f t="shared" si="234"/>
        <v>4.0075262581133808</v>
      </c>
      <c r="BD89" t="str">
        <f t="shared" si="259"/>
        <v>32 Health and social care associate professionals</v>
      </c>
      <c r="BE89" s="18">
        <f t="shared" si="235"/>
        <v>5.9340564847554012</v>
      </c>
      <c r="BF89" s="18">
        <f t="shared" si="235"/>
        <v>-0.21406753169525006</v>
      </c>
      <c r="BG89" s="18">
        <f t="shared" si="235"/>
        <v>1.1593940668629399</v>
      </c>
      <c r="BH89" s="18">
        <f t="shared" si="235"/>
        <v>1.6302207306644112</v>
      </c>
      <c r="BI89" s="18">
        <f t="shared" si="236"/>
        <v>1.36676087498937</v>
      </c>
      <c r="BK89" s="18">
        <f t="shared" si="237"/>
        <v>1.4730355260535566</v>
      </c>
      <c r="BL89" s="18">
        <f t="shared" si="238"/>
        <v>3.1750044270361322</v>
      </c>
      <c r="BM89" s="18">
        <f t="shared" si="239"/>
        <v>4.161712709894072</v>
      </c>
      <c r="BO89" t="str">
        <f t="shared" si="260"/>
        <v>32 Health and social care associate professionals</v>
      </c>
      <c r="BP89" s="18">
        <f t="shared" si="240"/>
        <v>2.0529610751753413</v>
      </c>
      <c r="BQ89" s="18">
        <f t="shared" si="240"/>
        <v>-8.6832285267191445</v>
      </c>
      <c r="BR89" s="18">
        <f t="shared" si="240"/>
        <v>-2.3118132790998724</v>
      </c>
      <c r="BS89" s="18">
        <f t="shared" si="240"/>
        <v>-2.7004928523779448</v>
      </c>
      <c r="BT89" s="18">
        <f t="shared" si="241"/>
        <v>-2.9648236084560686</v>
      </c>
      <c r="BV89" s="18">
        <f t="shared" si="242"/>
        <v>-2.571105129135598</v>
      </c>
      <c r="BW89" s="18">
        <f t="shared" si="243"/>
        <v>2.4670153951267482</v>
      </c>
      <c r="BX89" s="18">
        <f t="shared" si="244"/>
        <v>0.74577416878620628</v>
      </c>
      <c r="BZ89" t="str">
        <f t="shared" si="261"/>
        <v>32 Health and social care associate professionals</v>
      </c>
      <c r="CA89" s="18">
        <f t="shared" si="245"/>
        <v>1.8098263505365697</v>
      </c>
      <c r="CB89" s="18">
        <f t="shared" si="245"/>
        <v>-5.7769781068707227</v>
      </c>
      <c r="CC89" s="18">
        <f t="shared" si="245"/>
        <v>-3.1807389122441965</v>
      </c>
      <c r="CD89" s="18">
        <f t="shared" si="245"/>
        <v>-2.8352819393962503</v>
      </c>
      <c r="CE89" s="18">
        <f t="shared" si="246"/>
        <v>-3.1296793574248083</v>
      </c>
      <c r="CG89" s="18">
        <f t="shared" si="247"/>
        <v>-2.950571003759761</v>
      </c>
      <c r="CH89" s="18">
        <f t="shared" si="248"/>
        <v>1.8040111123528213</v>
      </c>
      <c r="CI89" s="18">
        <f t="shared" si="249"/>
        <v>-0.37147840648659169</v>
      </c>
      <c r="CK89" t="str">
        <f t="shared" si="262"/>
        <v>32 Health and social care associate professionals</v>
      </c>
      <c r="CL89" s="18">
        <f t="shared" si="250"/>
        <v>-0.89701128825636633</v>
      </c>
      <c r="CM89" s="18">
        <f t="shared" si="250"/>
        <v>44.773021069946275</v>
      </c>
      <c r="CN89" s="18">
        <f t="shared" si="250"/>
        <v>1.1223883088815834</v>
      </c>
      <c r="CO89" s="18">
        <f t="shared" si="250"/>
        <v>2.2705994536481811</v>
      </c>
      <c r="CP89" s="18">
        <f t="shared" si="251"/>
        <v>4.1482591923541756</v>
      </c>
      <c r="CR89" s="18">
        <f t="shared" si="252"/>
        <v>1.8864210504410117</v>
      </c>
      <c r="CS89" s="18">
        <f t="shared" si="253"/>
        <v>2.7902089443748723</v>
      </c>
      <c r="CT89" s="18">
        <f t="shared" si="254"/>
        <v>4.1284701173599725</v>
      </c>
    </row>
    <row r="90" spans="1:98" x14ac:dyDescent="0.2">
      <c r="A90" t="str">
        <f t="shared" si="209"/>
        <v>33 Protective service occupations</v>
      </c>
      <c r="B90" s="18">
        <f t="shared" si="210"/>
        <v>3.0287250133803401</v>
      </c>
      <c r="C90" s="18">
        <f t="shared" si="210"/>
        <v>5.4172434286613225</v>
      </c>
      <c r="D90" s="18">
        <f t="shared" si="210"/>
        <v>12.401346544398573</v>
      </c>
      <c r="E90" s="18">
        <f t="shared" si="210"/>
        <v>5.7993935942294739</v>
      </c>
      <c r="F90" s="18">
        <f t="shared" si="211"/>
        <v>7.7953589828922087</v>
      </c>
      <c r="H90" s="18">
        <f t="shared" si="212"/>
        <v>7.9557942640231305</v>
      </c>
      <c r="I90" s="18">
        <f t="shared" si="213"/>
        <v>3.5246193288180017</v>
      </c>
      <c r="J90" s="18">
        <f t="shared" si="214"/>
        <v>9.3731659989551233</v>
      </c>
      <c r="L90" t="str">
        <f t="shared" si="255"/>
        <v>33 Protective service occupations</v>
      </c>
      <c r="M90" s="18">
        <f t="shared" si="215"/>
        <v>4.8030998556302773</v>
      </c>
      <c r="N90" s="18">
        <f t="shared" si="215"/>
        <v>4.8441569572068799</v>
      </c>
      <c r="O90" s="18">
        <f t="shared" si="215"/>
        <v>10.889515246731385</v>
      </c>
      <c r="P90" s="18">
        <f t="shared" si="215"/>
        <v>6.1223721156761002</v>
      </c>
      <c r="Q90" s="18">
        <f t="shared" si="216"/>
        <v>7.5082108014055571</v>
      </c>
      <c r="S90" s="18">
        <f t="shared" si="217"/>
        <v>7.6882024457192388</v>
      </c>
      <c r="T90" s="18">
        <f t="shared" si="218"/>
        <v>3.2804704023928322</v>
      </c>
      <c r="U90" s="18">
        <f t="shared" si="219"/>
        <v>9.0356030522914068</v>
      </c>
      <c r="W90" t="str">
        <f t="shared" si="256"/>
        <v>33 Protective service occupations</v>
      </c>
      <c r="X90" s="18">
        <f t="shared" si="220"/>
        <v>1.2928402313567178</v>
      </c>
      <c r="Y90" s="18">
        <f t="shared" si="220"/>
        <v>12.379469985439219</v>
      </c>
      <c r="Z90" s="18">
        <f t="shared" si="220"/>
        <v>6.6765475111794093</v>
      </c>
      <c r="AA90" s="18">
        <f t="shared" si="220"/>
        <v>3.1087920832797877</v>
      </c>
      <c r="AB90" s="18">
        <f t="shared" si="221"/>
        <v>4.7729797835619925</v>
      </c>
      <c r="AD90" s="18">
        <f t="shared" si="222"/>
        <v>4.2845848685857391</v>
      </c>
      <c r="AE90" s="18">
        <f t="shared" si="223"/>
        <v>3.3971959056283918</v>
      </c>
      <c r="AF90" s="18">
        <f t="shared" si="224"/>
        <v>6.3747919069153447</v>
      </c>
      <c r="AH90" t="str">
        <f t="shared" si="257"/>
        <v>33 Protective service occupations</v>
      </c>
      <c r="AI90" s="18">
        <f t="shared" si="225"/>
        <v>0.69738356366277898</v>
      </c>
      <c r="AJ90" s="18">
        <f t="shared" si="225"/>
        <v>13.282887645253805</v>
      </c>
      <c r="AK90" s="18">
        <f t="shared" si="225"/>
        <v>6.4429486406446079</v>
      </c>
      <c r="AL90" s="18">
        <f t="shared" si="225"/>
        <v>3.0476619214382383</v>
      </c>
      <c r="AM90" s="18">
        <f t="shared" si="226"/>
        <v>4.7148171343937006</v>
      </c>
      <c r="AO90" s="18">
        <f t="shared" si="227"/>
        <v>4.1672167784212011</v>
      </c>
      <c r="AP90" s="18">
        <f t="shared" si="228"/>
        <v>3.0651593013659717</v>
      </c>
      <c r="AQ90" s="18">
        <f t="shared" si="229"/>
        <v>6.0620486625461156</v>
      </c>
      <c r="AS90" t="str">
        <f t="shared" si="258"/>
        <v>33 Protective service occupations</v>
      </c>
      <c r="AT90" s="18">
        <f t="shared" si="230"/>
        <v>-2.8889614579703293</v>
      </c>
      <c r="AU90" s="18">
        <f t="shared" si="230"/>
        <v>11.850152824349491</v>
      </c>
      <c r="AV90" s="18">
        <f t="shared" si="230"/>
        <v>2.8781490976253155</v>
      </c>
      <c r="AW90" s="18">
        <f t="shared" si="230"/>
        <v>0.82377176341799085</v>
      </c>
      <c r="AX90" s="18">
        <f t="shared" si="231"/>
        <v>2.1215989034419902</v>
      </c>
      <c r="AZ90" s="18">
        <f t="shared" si="232"/>
        <v>1.5039650611066824</v>
      </c>
      <c r="BA90" s="18">
        <f t="shared" si="233"/>
        <v>2.4569518110035604</v>
      </c>
      <c r="BB90" s="18">
        <f t="shared" si="234"/>
        <v>3.5607743765486699</v>
      </c>
      <c r="BD90" t="str">
        <f t="shared" si="259"/>
        <v>33 Protective service occupations</v>
      </c>
      <c r="BE90" s="18">
        <f t="shared" si="235"/>
        <v>-1.799133264692554</v>
      </c>
      <c r="BF90" s="18">
        <f t="shared" si="235"/>
        <v>3.4932841080509647</v>
      </c>
      <c r="BG90" s="18">
        <f t="shared" si="235"/>
        <v>2.2460302216723127</v>
      </c>
      <c r="BH90" s="18">
        <f t="shared" si="235"/>
        <v>-0.32693688089396877</v>
      </c>
      <c r="BI90" s="18">
        <f t="shared" si="236"/>
        <v>0.70653556640738469</v>
      </c>
      <c r="BK90" s="18">
        <f t="shared" si="237"/>
        <v>0.52344300757145579</v>
      </c>
      <c r="BL90" s="18">
        <f t="shared" si="238"/>
        <v>1.5493803440980836</v>
      </c>
      <c r="BM90" s="18">
        <f t="shared" si="239"/>
        <v>1.9745831135185465</v>
      </c>
      <c r="BO90" t="str">
        <f t="shared" si="260"/>
        <v>33 Protective service occupations</v>
      </c>
      <c r="BP90" s="18">
        <f t="shared" si="240"/>
        <v>-2.3534003654324565</v>
      </c>
      <c r="BQ90" s="18">
        <f t="shared" si="240"/>
        <v>7.8674069834133054</v>
      </c>
      <c r="BR90" s="18">
        <f t="shared" si="240"/>
        <v>-0.30146651940918812</v>
      </c>
      <c r="BS90" s="18">
        <f t="shared" si="240"/>
        <v>-3.655405137968526</v>
      </c>
      <c r="BT90" s="18">
        <f t="shared" si="241"/>
        <v>-1.9295930705071074</v>
      </c>
      <c r="BV90" s="18">
        <f t="shared" si="242"/>
        <v>-2.5501533775866836</v>
      </c>
      <c r="BW90" s="18">
        <f t="shared" si="243"/>
        <v>1.6334095440136753</v>
      </c>
      <c r="BX90" s="18">
        <f t="shared" si="244"/>
        <v>-0.31434936444625361</v>
      </c>
      <c r="BZ90" t="str">
        <f t="shared" si="261"/>
        <v>33 Protective service occupations</v>
      </c>
      <c r="CA90" s="18">
        <f t="shared" si="245"/>
        <v>5.4232307980291994</v>
      </c>
      <c r="CB90" s="18">
        <f t="shared" si="245"/>
        <v>1.3607399412500998</v>
      </c>
      <c r="CC90" s="18">
        <f t="shared" si="245"/>
        <v>2.6258542810003949</v>
      </c>
      <c r="CD90" s="18">
        <f t="shared" si="245"/>
        <v>0.37526473667064408</v>
      </c>
      <c r="CE90" s="18">
        <f t="shared" si="246"/>
        <v>1.1349574323376688</v>
      </c>
      <c r="CG90" s="18">
        <f t="shared" si="247"/>
        <v>1.1199231595729442</v>
      </c>
      <c r="CH90" s="18">
        <f t="shared" si="248"/>
        <v>2.0607237108022147</v>
      </c>
      <c r="CI90" s="18">
        <f t="shared" si="249"/>
        <v>2.9192932761456847</v>
      </c>
      <c r="CK90" t="str">
        <f t="shared" si="262"/>
        <v>33 Protective service occupations</v>
      </c>
      <c r="CL90" s="18">
        <f t="shared" si="250"/>
        <v>-2.995854327770886</v>
      </c>
      <c r="CM90" s="18">
        <f t="shared" si="250"/>
        <v>48.57100328843309</v>
      </c>
      <c r="CN90" s="18">
        <f t="shared" si="250"/>
        <v>-6.380182295702042</v>
      </c>
      <c r="CO90" s="18">
        <f t="shared" si="250"/>
        <v>0.64117127644549576</v>
      </c>
      <c r="CP90" s="18">
        <f t="shared" si="251"/>
        <v>0.81684789416520687</v>
      </c>
      <c r="CR90" s="18">
        <f t="shared" si="252"/>
        <v>-1.7559210621177379</v>
      </c>
      <c r="CS90" s="18">
        <f t="shared" si="253"/>
        <v>1.0412579093839414</v>
      </c>
      <c r="CT90" s="18">
        <f t="shared" si="254"/>
        <v>-0.44882608171953331</v>
      </c>
    </row>
    <row r="91" spans="1:98" x14ac:dyDescent="0.2">
      <c r="A91" t="str">
        <f t="shared" si="209"/>
        <v>34 Culture, media and sports occupations</v>
      </c>
      <c r="B91" s="18">
        <f t="shared" si="210"/>
        <v>12.732724559967124</v>
      </c>
      <c r="C91" s="18">
        <f t="shared" si="210"/>
        <v>-5.0397870007102057</v>
      </c>
      <c r="D91" s="18">
        <f t="shared" si="210"/>
        <v>4.2056544881520441</v>
      </c>
      <c r="E91" s="18">
        <f t="shared" si="210"/>
        <v>4.2269516967485599</v>
      </c>
      <c r="F91" s="18">
        <f t="shared" si="211"/>
        <v>3.6155423177277601</v>
      </c>
      <c r="H91" s="18">
        <f t="shared" si="212"/>
        <v>4.2198521436321634</v>
      </c>
      <c r="I91" s="18">
        <f t="shared" si="213"/>
        <v>3.8058144361146518</v>
      </c>
      <c r="J91" s="18">
        <f t="shared" si="214"/>
        <v>6.6047872128339513</v>
      </c>
      <c r="L91" t="str">
        <f t="shared" si="255"/>
        <v>34 Culture, media and sports occupations</v>
      </c>
      <c r="M91" s="18">
        <f t="shared" si="215"/>
        <v>6.7463256259614912</v>
      </c>
      <c r="N91" s="18">
        <f t="shared" si="215"/>
        <v>3.4394033077164154</v>
      </c>
      <c r="O91" s="18">
        <f t="shared" si="215"/>
        <v>4.8570495131959657</v>
      </c>
      <c r="P91" s="18">
        <f t="shared" si="215"/>
        <v>4.2065601696649191</v>
      </c>
      <c r="Q91" s="18">
        <f t="shared" si="216"/>
        <v>4.3611962115130076</v>
      </c>
      <c r="S91" s="18">
        <f t="shared" si="217"/>
        <v>4.4229403363144515</v>
      </c>
      <c r="T91" s="18">
        <f t="shared" si="218"/>
        <v>3.8167576329914077</v>
      </c>
      <c r="U91" s="18">
        <f t="shared" si="219"/>
        <v>6.7607122188497071</v>
      </c>
      <c r="W91" t="str">
        <f t="shared" si="256"/>
        <v>34 Culture, media and sports occupations</v>
      </c>
      <c r="X91" s="18">
        <f t="shared" si="220"/>
        <v>-0.85595305880273864</v>
      </c>
      <c r="Y91" s="18">
        <f t="shared" si="220"/>
        <v>1.1945496076491535</v>
      </c>
      <c r="Z91" s="18">
        <f t="shared" si="220"/>
        <v>1.1220519036194254</v>
      </c>
      <c r="AA91" s="18">
        <f t="shared" si="220"/>
        <v>0.76225214309149081</v>
      </c>
      <c r="AB91" s="18">
        <f t="shared" si="221"/>
        <v>0.9015462902234983</v>
      </c>
      <c r="AD91" s="18">
        <f t="shared" si="222"/>
        <v>0.88204292738960355</v>
      </c>
      <c r="AE91" s="18">
        <f t="shared" si="223"/>
        <v>2.9771354877367928</v>
      </c>
      <c r="AF91" s="18">
        <f t="shared" si="224"/>
        <v>3.5747230262355156</v>
      </c>
      <c r="AH91" t="str">
        <f t="shared" si="257"/>
        <v>34 Culture, media and sports occupations</v>
      </c>
      <c r="AI91" s="18">
        <f t="shared" si="225"/>
        <v>-3.0751776048901558</v>
      </c>
      <c r="AJ91" s="18">
        <f t="shared" si="225"/>
        <v>23.441064727656634</v>
      </c>
      <c r="AK91" s="18">
        <f t="shared" si="225"/>
        <v>1.1341878577163955</v>
      </c>
      <c r="AL91" s="18">
        <f t="shared" si="225"/>
        <v>2.1359883913902644</v>
      </c>
      <c r="AM91" s="18">
        <f t="shared" si="226"/>
        <v>3.0347207704193746</v>
      </c>
      <c r="AO91" s="18">
        <f t="shared" si="227"/>
        <v>1.8009570963293475</v>
      </c>
      <c r="AP91" s="18">
        <f t="shared" si="228"/>
        <v>3.0991293419220023</v>
      </c>
      <c r="AQ91" s="18">
        <f t="shared" si="229"/>
        <v>4.326412213866937</v>
      </c>
      <c r="AS91" t="str">
        <f t="shared" si="258"/>
        <v>34 Culture, media and sports occupations</v>
      </c>
      <c r="AT91" s="18">
        <f t="shared" si="230"/>
        <v>-2.183836731434452</v>
      </c>
      <c r="AU91" s="18">
        <f t="shared" si="230"/>
        <v>1.6110854308968303</v>
      </c>
      <c r="AV91" s="18">
        <f t="shared" si="230"/>
        <v>-5.9262282256145049E-2</v>
      </c>
      <c r="AW91" s="18">
        <f t="shared" si="230"/>
        <v>0.27037659768727185</v>
      </c>
      <c r="AX91" s="18">
        <f t="shared" si="231"/>
        <v>0.2504357745548802</v>
      </c>
      <c r="AZ91" s="18">
        <f t="shared" si="232"/>
        <v>0.16037634087755492</v>
      </c>
      <c r="BA91" s="18">
        <f t="shared" si="233"/>
        <v>2.7152276801445163</v>
      </c>
      <c r="BB91" s="18">
        <f t="shared" si="234"/>
        <v>2.8258537656496108</v>
      </c>
      <c r="BD91" t="str">
        <f t="shared" si="259"/>
        <v>34 Culture, media and sports occupations</v>
      </c>
      <c r="BE91" s="18">
        <f t="shared" si="235"/>
        <v>2.1387033498809771E-2</v>
      </c>
      <c r="BF91" s="18">
        <f t="shared" si="235"/>
        <v>-5.9441539500482037</v>
      </c>
      <c r="BG91" s="18">
        <f t="shared" si="235"/>
        <v>-0.59973189812425609</v>
      </c>
      <c r="BH91" s="18">
        <f t="shared" si="235"/>
        <v>0.89580679952694364</v>
      </c>
      <c r="BI91" s="18">
        <f t="shared" si="236"/>
        <v>-1.360234730435339E-2</v>
      </c>
      <c r="BK91" s="18">
        <f t="shared" si="237"/>
        <v>0.39481032808739158</v>
      </c>
      <c r="BL91" s="18">
        <f t="shared" si="238"/>
        <v>2.2246574625965687</v>
      </c>
      <c r="BM91" s="18">
        <f t="shared" si="239"/>
        <v>2.5170292637006098</v>
      </c>
      <c r="BO91" t="str">
        <f t="shared" si="260"/>
        <v>34 Culture, media and sports occupations</v>
      </c>
      <c r="BP91" s="18">
        <f t="shared" si="240"/>
        <v>-3.2594030032147669</v>
      </c>
      <c r="BQ91" s="18">
        <f t="shared" si="240"/>
        <v>-12.629644142239949</v>
      </c>
      <c r="BR91" s="18">
        <f t="shared" si="240"/>
        <v>-5.8323159533684947</v>
      </c>
      <c r="BS91" s="18">
        <f t="shared" si="240"/>
        <v>-5.9334622340553871</v>
      </c>
      <c r="BT91" s="18">
        <f t="shared" si="241"/>
        <v>-6.3351651398072528</v>
      </c>
      <c r="BV91" s="18">
        <f t="shared" si="242"/>
        <v>-5.8997588842647275</v>
      </c>
      <c r="BW91" s="18">
        <f t="shared" si="243"/>
        <v>1.5206201102294203</v>
      </c>
      <c r="BX91" s="18">
        <f t="shared" si="244"/>
        <v>-2.7743691650684132</v>
      </c>
      <c r="BZ91" t="str">
        <f t="shared" si="261"/>
        <v>34 Culture, media and sports occupations</v>
      </c>
      <c r="CA91" s="18">
        <f t="shared" si="245"/>
        <v>4.2855563151861009</v>
      </c>
      <c r="CB91" s="18">
        <f t="shared" si="245"/>
        <v>-8.6007682609603897</v>
      </c>
      <c r="CC91" s="18">
        <f t="shared" si="245"/>
        <v>-3.857015316319079</v>
      </c>
      <c r="CD91" s="18">
        <f t="shared" si="245"/>
        <v>-2.4645230129853757</v>
      </c>
      <c r="CE91" s="18">
        <f t="shared" si="246"/>
        <v>-3.2953646169604056</v>
      </c>
      <c r="CG91" s="18">
        <f t="shared" si="247"/>
        <v>-2.9309137253123008</v>
      </c>
      <c r="CH91" s="18">
        <f t="shared" si="248"/>
        <v>1.622198042898737</v>
      </c>
      <c r="CI91" s="18">
        <f t="shared" si="249"/>
        <v>-0.60458578432275312</v>
      </c>
      <c r="CK91" t="str">
        <f t="shared" si="262"/>
        <v>34 Culture, media and sports occupations</v>
      </c>
      <c r="CL91" s="18">
        <f t="shared" si="250"/>
        <v>5.7432555214131042</v>
      </c>
      <c r="CM91" s="18">
        <f t="shared" si="250"/>
        <v>19.494541321099401</v>
      </c>
      <c r="CN91" s="18">
        <f t="shared" si="250"/>
        <v>-2.1952398637155257</v>
      </c>
      <c r="CO91" s="18">
        <f t="shared" si="250"/>
        <v>-1.6661358491875</v>
      </c>
      <c r="CP91" s="18">
        <f t="shared" si="251"/>
        <v>-0.62864934659621063</v>
      </c>
      <c r="CR91" s="18">
        <f t="shared" si="252"/>
        <v>-1.8428211301952713</v>
      </c>
      <c r="CS91" s="18">
        <f t="shared" si="253"/>
        <v>1.7696476787219195</v>
      </c>
      <c r="CT91" s="18">
        <f t="shared" si="254"/>
        <v>0.37359518746049591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5.1867268606951011</v>
      </c>
      <c r="C92" s="18">
        <f t="shared" si="210"/>
        <v>-2.0998474503038045</v>
      </c>
      <c r="D92" s="18">
        <f t="shared" si="210"/>
        <v>5.4265732576660675</v>
      </c>
      <c r="E92" s="18">
        <f t="shared" si="210"/>
        <v>4.5356902754895678</v>
      </c>
      <c r="F92" s="18">
        <f t="shared" si="211"/>
        <v>4.3845524324179985</v>
      </c>
      <c r="H92" s="18">
        <f t="shared" si="212"/>
        <v>4.8318116456428362</v>
      </c>
      <c r="I92" s="18">
        <f t="shared" si="213"/>
        <v>3.6105875510532792</v>
      </c>
      <c r="J92" s="18">
        <f t="shared" si="214"/>
        <v>6.9296224556619324</v>
      </c>
      <c r="L92" t="str">
        <f t="shared" si="255"/>
        <v>35 Business and public service associate professionals</v>
      </c>
      <c r="M92" s="18">
        <f t="shared" si="215"/>
        <v>5.594652307644199</v>
      </c>
      <c r="N92" s="18">
        <f t="shared" si="215"/>
        <v>4.8680741703312602</v>
      </c>
      <c r="O92" s="18">
        <f t="shared" si="215"/>
        <v>4.484545079198754</v>
      </c>
      <c r="P92" s="18">
        <f t="shared" si="215"/>
        <v>3.7127699351778398</v>
      </c>
      <c r="Q92" s="18">
        <f t="shared" si="216"/>
        <v>4.0253340857374198</v>
      </c>
      <c r="S92" s="18">
        <f t="shared" si="217"/>
        <v>3.9693928150353885</v>
      </c>
      <c r="T92" s="18">
        <f t="shared" si="218"/>
        <v>3.540459510397409</v>
      </c>
      <c r="U92" s="18">
        <f t="shared" si="219"/>
        <v>6.2370158683847654</v>
      </c>
      <c r="W92" t="str">
        <f t="shared" si="256"/>
        <v>35 Business and public service associate professionals</v>
      </c>
      <c r="X92" s="18">
        <f t="shared" si="220"/>
        <v>-0.24323593039383695</v>
      </c>
      <c r="Y92" s="18">
        <f t="shared" si="220"/>
        <v>5.2968725694749974</v>
      </c>
      <c r="Z92" s="18">
        <f t="shared" si="220"/>
        <v>0.4849603983610784</v>
      </c>
      <c r="AA92" s="18">
        <f t="shared" si="220"/>
        <v>0.38467855204074031</v>
      </c>
      <c r="AB92" s="18">
        <f t="shared" si="221"/>
        <v>0.71628438708681852</v>
      </c>
      <c r="AD92" s="18">
        <f t="shared" si="222"/>
        <v>0.41809470930771475</v>
      </c>
      <c r="AE92" s="18">
        <f t="shared" si="223"/>
        <v>2.947262277770335</v>
      </c>
      <c r="AF92" s="18">
        <f t="shared" si="224"/>
        <v>3.2285155030702173</v>
      </c>
      <c r="AH92" t="str">
        <f t="shared" si="257"/>
        <v>35 Business and public service associate professionals</v>
      </c>
      <c r="AI92" s="18">
        <f t="shared" si="225"/>
        <v>-0.48499357713880364</v>
      </c>
      <c r="AJ92" s="18">
        <f t="shared" si="225"/>
        <v>11.013289867637877</v>
      </c>
      <c r="AK92" s="18">
        <f t="shared" si="225"/>
        <v>0.42956159121971815</v>
      </c>
      <c r="AL92" s="18">
        <f t="shared" si="225"/>
        <v>0.77890583262809621</v>
      </c>
      <c r="AM92" s="18">
        <f t="shared" si="226"/>
        <v>1.2800016507745982</v>
      </c>
      <c r="AO92" s="18">
        <f t="shared" si="227"/>
        <v>0.66232293892565242</v>
      </c>
      <c r="AP92" s="18">
        <f t="shared" si="228"/>
        <v>2.8247130448070035</v>
      </c>
      <c r="AQ92" s="18">
        <f t="shared" si="229"/>
        <v>3.2801571821989173</v>
      </c>
      <c r="AS92" t="str">
        <f t="shared" si="258"/>
        <v>35 Business and public service associate professionals</v>
      </c>
      <c r="AT92" s="18">
        <f t="shared" si="230"/>
        <v>-1.4128276568491249</v>
      </c>
      <c r="AU92" s="18">
        <f t="shared" si="230"/>
        <v>7.4716828821902448</v>
      </c>
      <c r="AV92" s="18">
        <f t="shared" si="230"/>
        <v>-0.10395295683300887</v>
      </c>
      <c r="AW92" s="18">
        <f t="shared" si="230"/>
        <v>0.58915746521772672</v>
      </c>
      <c r="AX92" s="18">
        <f t="shared" si="231"/>
        <v>0.78808751803016719</v>
      </c>
      <c r="AZ92" s="18">
        <f t="shared" si="232"/>
        <v>0.35758796343665633</v>
      </c>
      <c r="BA92" s="18">
        <f t="shared" si="233"/>
        <v>2.7190087422034992</v>
      </c>
      <c r="BB92" s="18">
        <f t="shared" si="234"/>
        <v>2.9666543259721845</v>
      </c>
      <c r="BD92" t="str">
        <f t="shared" si="259"/>
        <v>35 Business and public service associate professionals</v>
      </c>
      <c r="BE92" s="18">
        <f t="shared" si="235"/>
        <v>1.51583781097262</v>
      </c>
      <c r="BF92" s="18">
        <f t="shared" si="235"/>
        <v>4.0105015696818347</v>
      </c>
      <c r="BG92" s="18">
        <f t="shared" si="235"/>
        <v>-1.7079403505984359</v>
      </c>
      <c r="BH92" s="18">
        <f t="shared" si="235"/>
        <v>-5.284625230473905E-2</v>
      </c>
      <c r="BI92" s="18">
        <f t="shared" si="236"/>
        <v>-0.32508938293187573</v>
      </c>
      <c r="BK92" s="18">
        <f t="shared" si="237"/>
        <v>-0.60761793109003204</v>
      </c>
      <c r="BL92" s="18">
        <f t="shared" si="238"/>
        <v>2.0940941333517538</v>
      </c>
      <c r="BM92" s="18">
        <f t="shared" si="239"/>
        <v>1.6447543894084315</v>
      </c>
      <c r="BO92" t="str">
        <f t="shared" si="260"/>
        <v>35 Business and public service associate professionals</v>
      </c>
      <c r="BP92" s="18">
        <f t="shared" si="240"/>
        <v>-1.4438081059942376</v>
      </c>
      <c r="BQ92" s="18">
        <f t="shared" si="240"/>
        <v>7.1686007921872186</v>
      </c>
      <c r="BR92" s="18">
        <f t="shared" si="240"/>
        <v>-4.5250833730325235</v>
      </c>
      <c r="BS92" s="18">
        <f t="shared" si="240"/>
        <v>-2.7450761918839661</v>
      </c>
      <c r="BT92" s="18">
        <f t="shared" si="241"/>
        <v>-2.716458172176317</v>
      </c>
      <c r="BV92" s="18">
        <f t="shared" si="242"/>
        <v>-3.3420690210879345</v>
      </c>
      <c r="BW92" s="18">
        <f t="shared" si="243"/>
        <v>1.7791292499435896</v>
      </c>
      <c r="BX92" s="18">
        <f t="shared" si="244"/>
        <v>-0.67513894053651269</v>
      </c>
      <c r="BZ92" t="str">
        <f t="shared" si="261"/>
        <v>35 Business and public service associate professionals</v>
      </c>
      <c r="CA92" s="18">
        <f t="shared" si="245"/>
        <v>5.2895144969818508</v>
      </c>
      <c r="CB92" s="18">
        <f t="shared" si="245"/>
        <v>-4.1562815149136618</v>
      </c>
      <c r="CC92" s="18">
        <f t="shared" si="245"/>
        <v>-4.2456709422696743</v>
      </c>
      <c r="CD92" s="18">
        <f t="shared" si="245"/>
        <v>-3.4120770697246394</v>
      </c>
      <c r="CE92" s="18">
        <f t="shared" si="246"/>
        <v>-3.719907082054541</v>
      </c>
      <c r="CG92" s="18">
        <f t="shared" si="247"/>
        <v>-3.6907449111346136</v>
      </c>
      <c r="CH92" s="18">
        <f t="shared" si="248"/>
        <v>1.4330350397632419</v>
      </c>
      <c r="CI92" s="18">
        <f t="shared" si="249"/>
        <v>-1.4210363934618275</v>
      </c>
      <c r="CK92" t="str">
        <f t="shared" si="262"/>
        <v>35 Business and public service associate professionals</v>
      </c>
      <c r="CL92" s="18">
        <f t="shared" si="250"/>
        <v>1.1113894717433404</v>
      </c>
      <c r="CM92" s="18">
        <f t="shared" si="250"/>
        <v>27.52878121573157</v>
      </c>
      <c r="CN92" s="18">
        <f t="shared" si="250"/>
        <v>-6.6494360896966249</v>
      </c>
      <c r="CO92" s="18">
        <f t="shared" si="250"/>
        <v>-2.6205669238895224</v>
      </c>
      <c r="CP92" s="18">
        <f t="shared" si="251"/>
        <v>-2.2641071421801273</v>
      </c>
      <c r="CR92" s="18">
        <f t="shared" si="252"/>
        <v>-3.9824817835771964</v>
      </c>
      <c r="CS92" s="18">
        <f t="shared" si="253"/>
        <v>1.3779089310662629</v>
      </c>
      <c r="CT92" s="18">
        <f t="shared" si="254"/>
        <v>-1.7151388957938885</v>
      </c>
    </row>
    <row r="93" spans="1:98" x14ac:dyDescent="0.2">
      <c r="A93" t="str">
        <f t="shared" si="209"/>
        <v>41 Administrative occupations</v>
      </c>
      <c r="B93" s="18">
        <f t="shared" si="210"/>
        <v>4.6204587427461696</v>
      </c>
      <c r="C93" s="18">
        <f t="shared" si="210"/>
        <v>0.82023013633154562</v>
      </c>
      <c r="D93" s="18">
        <f t="shared" si="210"/>
        <v>5.5831297797052315</v>
      </c>
      <c r="E93" s="18">
        <f t="shared" si="210"/>
        <v>5.2243022261594829</v>
      </c>
      <c r="F93" s="18">
        <f t="shared" si="211"/>
        <v>5.0552003769357645</v>
      </c>
      <c r="H93" s="18">
        <f t="shared" si="212"/>
        <v>5.3437757070908143</v>
      </c>
      <c r="I93" s="18">
        <f t="shared" si="213"/>
        <v>4.1834692452143996</v>
      </c>
      <c r="J93" s="18">
        <f t="shared" si="214"/>
        <v>7.6765014532469422</v>
      </c>
      <c r="L93" t="str">
        <f t="shared" si="255"/>
        <v>41 Administrative occupations</v>
      </c>
      <c r="M93" s="18">
        <f t="shared" si="215"/>
        <v>4.6329668561013504</v>
      </c>
      <c r="N93" s="18">
        <f t="shared" si="215"/>
        <v>8.0450752082070753</v>
      </c>
      <c r="O93" s="18">
        <f t="shared" si="215"/>
        <v>4.8384802373453661</v>
      </c>
      <c r="P93" s="18">
        <f t="shared" si="215"/>
        <v>4.6153572806167276</v>
      </c>
      <c r="Q93" s="18">
        <f t="shared" si="216"/>
        <v>4.8963040979260297</v>
      </c>
      <c r="S93" s="18">
        <f t="shared" si="217"/>
        <v>4.6896787870662093</v>
      </c>
      <c r="T93" s="18">
        <f t="shared" si="218"/>
        <v>4.0328987996699928</v>
      </c>
      <c r="U93" s="18">
        <f t="shared" si="219"/>
        <v>7.100491906689621</v>
      </c>
      <c r="W93" t="str">
        <f t="shared" si="256"/>
        <v>41 Administrative occupations</v>
      </c>
      <c r="X93" s="18">
        <f t="shared" si="220"/>
        <v>-1.7203453584538786</v>
      </c>
      <c r="Y93" s="18">
        <f t="shared" si="220"/>
        <v>14.108890571179057</v>
      </c>
      <c r="Z93" s="18">
        <f t="shared" si="220"/>
        <v>1.5017216424100033</v>
      </c>
      <c r="AA93" s="18">
        <f t="shared" si="220"/>
        <v>1.3427464838328573</v>
      </c>
      <c r="AB93" s="18">
        <f t="shared" si="221"/>
        <v>2.1470494906535853</v>
      </c>
      <c r="AD93" s="18">
        <f t="shared" si="222"/>
        <v>1.3957105183220797</v>
      </c>
      <c r="AE93" s="18">
        <f t="shared" si="223"/>
        <v>3.4024414680806192</v>
      </c>
      <c r="AF93" s="18">
        <f t="shared" si="224"/>
        <v>4.3090750484614304</v>
      </c>
      <c r="AH93" t="str">
        <f t="shared" si="257"/>
        <v>41 Administrative occupations</v>
      </c>
      <c r="AI93" s="18">
        <f t="shared" si="225"/>
        <v>-1.7277376630295271</v>
      </c>
      <c r="AJ93" s="18">
        <f t="shared" si="225"/>
        <v>11.529210845985238</v>
      </c>
      <c r="AK93" s="18">
        <f t="shared" si="225"/>
        <v>0.98433733942153712</v>
      </c>
      <c r="AL93" s="18">
        <f t="shared" si="225"/>
        <v>1.2087608056231991</v>
      </c>
      <c r="AM93" s="18">
        <f t="shared" si="226"/>
        <v>1.7542336274761094</v>
      </c>
      <c r="AO93" s="18">
        <f t="shared" si="227"/>
        <v>1.1338976216049845</v>
      </c>
      <c r="AP93" s="18">
        <f t="shared" si="228"/>
        <v>3.4455186952216055</v>
      </c>
      <c r="AQ93" s="18">
        <f t="shared" si="229"/>
        <v>4.1731234958920504</v>
      </c>
      <c r="AS93" t="str">
        <f t="shared" si="258"/>
        <v>41 Administrative occupations</v>
      </c>
      <c r="AT93" s="18">
        <f t="shared" si="230"/>
        <v>-1.5578336739143328</v>
      </c>
      <c r="AU93" s="18">
        <f t="shared" si="230"/>
        <v>12.869821631195677</v>
      </c>
      <c r="AV93" s="18">
        <f t="shared" si="230"/>
        <v>0.44286983330612539</v>
      </c>
      <c r="AW93" s="18">
        <f t="shared" si="230"/>
        <v>1.0374679584870927</v>
      </c>
      <c r="AX93" s="18">
        <f t="shared" si="231"/>
        <v>1.5517405632837544</v>
      </c>
      <c r="AZ93" s="18">
        <f t="shared" si="232"/>
        <v>0.83887851100017397</v>
      </c>
      <c r="BA93" s="18">
        <f t="shared" si="233"/>
        <v>3.1942124711191955</v>
      </c>
      <c r="BB93" s="18">
        <f t="shared" si="234"/>
        <v>3.7461272034472026</v>
      </c>
      <c r="BD93" t="str">
        <f t="shared" si="259"/>
        <v>41 Administrative occupations</v>
      </c>
      <c r="BE93" s="18">
        <f t="shared" si="235"/>
        <v>0.36131225337650008</v>
      </c>
      <c r="BF93" s="18">
        <f t="shared" si="235"/>
        <v>3.4775762609546623</v>
      </c>
      <c r="BG93" s="18">
        <f t="shared" si="235"/>
        <v>-1.8548101323071275</v>
      </c>
      <c r="BH93" s="18">
        <f t="shared" si="235"/>
        <v>-1.193166877126195</v>
      </c>
      <c r="BI93" s="18">
        <f t="shared" si="236"/>
        <v>-1.1153634797638423</v>
      </c>
      <c r="BK93" s="18">
        <f t="shared" si="237"/>
        <v>-1.4142087553794203</v>
      </c>
      <c r="BL93" s="18">
        <f t="shared" si="238"/>
        <v>2.263726605886851</v>
      </c>
      <c r="BM93" s="18">
        <f t="shared" si="239"/>
        <v>1.2602247855213244</v>
      </c>
      <c r="BO93" t="str">
        <f t="shared" si="260"/>
        <v>41 Administrative occupations</v>
      </c>
      <c r="BP93" s="18">
        <f t="shared" si="240"/>
        <v>-2.5925323904935516</v>
      </c>
      <c r="BQ93" s="18">
        <f t="shared" si="240"/>
        <v>-1.9950947851267387</v>
      </c>
      <c r="BR93" s="18">
        <f t="shared" si="240"/>
        <v>-5.2280900917879851</v>
      </c>
      <c r="BS93" s="18">
        <f t="shared" si="240"/>
        <v>-4.878896281462608</v>
      </c>
      <c r="BT93" s="18">
        <f t="shared" si="241"/>
        <v>-4.810636213690211</v>
      </c>
      <c r="BV93" s="18">
        <f t="shared" si="242"/>
        <v>-4.9954369434445418</v>
      </c>
      <c r="BW93" s="18">
        <f t="shared" si="243"/>
        <v>1.7759572554913561</v>
      </c>
      <c r="BX93" s="18">
        <f t="shared" si="244"/>
        <v>-1.7629447240542273</v>
      </c>
      <c r="BZ93" t="str">
        <f t="shared" si="261"/>
        <v>41 Administrative occupations</v>
      </c>
      <c r="CA93" s="18">
        <f t="shared" si="245"/>
        <v>0.48218018255885564</v>
      </c>
      <c r="CB93" s="18">
        <f t="shared" si="245"/>
        <v>2.6996261540086719</v>
      </c>
      <c r="CC93" s="18">
        <f t="shared" si="245"/>
        <v>-7.5397764431027747</v>
      </c>
      <c r="CD93" s="18">
        <f t="shared" si="245"/>
        <v>-9.0418556882463026</v>
      </c>
      <c r="CE93" s="18">
        <f t="shared" si="246"/>
        <v>-7.8787192895487852</v>
      </c>
      <c r="CG93" s="18">
        <f t="shared" si="247"/>
        <v>-8.5438937375760702</v>
      </c>
      <c r="CH93" s="18">
        <f t="shared" si="248"/>
        <v>1.1555184158764664</v>
      </c>
      <c r="CI93" s="18">
        <f t="shared" si="249"/>
        <v>-5.1840639327633724</v>
      </c>
      <c r="CK93" t="str">
        <f t="shared" si="262"/>
        <v>41 Administrative occupations</v>
      </c>
      <c r="CL93" s="18">
        <f t="shared" si="250"/>
        <v>-5.6236852577639223</v>
      </c>
      <c r="CM93" s="18">
        <f t="shared" si="250"/>
        <v>14.204020695694508</v>
      </c>
      <c r="CN93" s="18">
        <f t="shared" si="250"/>
        <v>-8.5960461904124088</v>
      </c>
      <c r="CO93" s="18">
        <f t="shared" si="250"/>
        <v>-7.361422069966328</v>
      </c>
      <c r="CP93" s="18">
        <f t="shared" si="251"/>
        <v>-6.534449368323914</v>
      </c>
      <c r="CR93" s="18">
        <f t="shared" si="252"/>
        <v>-7.7748053494567593</v>
      </c>
      <c r="CS93" s="18">
        <f t="shared" si="253"/>
        <v>1.0841341328482246</v>
      </c>
      <c r="CT93" s="18">
        <f t="shared" si="254"/>
        <v>-4.8745732166028066</v>
      </c>
    </row>
    <row r="94" spans="1:98" x14ac:dyDescent="0.2">
      <c r="A94" t="str">
        <f t="shared" si="209"/>
        <v>42 Secretarial and related occupations</v>
      </c>
      <c r="B94" s="18">
        <f t="shared" si="210"/>
        <v>6.0062300000741198</v>
      </c>
      <c r="C94" s="18">
        <f t="shared" si="210"/>
        <v>-9.113141213242848</v>
      </c>
      <c r="D94" s="18">
        <f t="shared" si="210"/>
        <v>11.192471175303531</v>
      </c>
      <c r="E94" s="18">
        <f t="shared" si="210"/>
        <v>8.0425344044825486</v>
      </c>
      <c r="F94" s="18">
        <f t="shared" si="211"/>
        <v>7.8453941995739962</v>
      </c>
      <c r="H94" s="18">
        <f t="shared" si="212"/>
        <v>9.082471550740955</v>
      </c>
      <c r="I94" s="18">
        <f t="shared" si="213"/>
        <v>6.2085169288732756</v>
      </c>
      <c r="J94" s="18">
        <f t="shared" si="214"/>
        <v>11.549269106631034</v>
      </c>
      <c r="L94" t="str">
        <f t="shared" si="255"/>
        <v>42 Secretarial and related occupations</v>
      </c>
      <c r="M94" s="18">
        <f t="shared" si="215"/>
        <v>0.7833061274846953</v>
      </c>
      <c r="N94" s="18">
        <f t="shared" si="215"/>
        <v>7.0489431358845334</v>
      </c>
      <c r="O94" s="18">
        <f t="shared" si="215"/>
        <v>11.238186815931627</v>
      </c>
      <c r="P94" s="18">
        <f t="shared" si="215"/>
        <v>3.7589666114298259</v>
      </c>
      <c r="Q94" s="18">
        <f t="shared" si="216"/>
        <v>6.2476337749727051</v>
      </c>
      <c r="S94" s="18">
        <f t="shared" si="217"/>
        <v>6.1944269172885313</v>
      </c>
      <c r="T94" s="18">
        <f t="shared" si="218"/>
        <v>5.1149878584728192</v>
      </c>
      <c r="U94" s="18">
        <f t="shared" si="219"/>
        <v>8.8676263330240701</v>
      </c>
      <c r="W94" t="str">
        <f t="shared" si="256"/>
        <v>42 Secretarial and related occupations</v>
      </c>
      <c r="X94" s="18">
        <f t="shared" si="220"/>
        <v>-3.4415646920757048</v>
      </c>
      <c r="Y94" s="18">
        <f t="shared" si="220"/>
        <v>8.023692240136171</v>
      </c>
      <c r="Z94" s="18">
        <f t="shared" si="220"/>
        <v>9.1289531295955193</v>
      </c>
      <c r="AA94" s="18">
        <f t="shared" si="220"/>
        <v>5.9852824351742884</v>
      </c>
      <c r="AB94" s="18">
        <f t="shared" si="221"/>
        <v>7.0852515224210544</v>
      </c>
      <c r="AD94" s="18">
        <f t="shared" si="222"/>
        <v>7.0229794638964504</v>
      </c>
      <c r="AE94" s="18">
        <f t="shared" si="223"/>
        <v>5.1588434745626799</v>
      </c>
      <c r="AF94" s="18">
        <f t="shared" si="224"/>
        <v>9.4872974383159558</v>
      </c>
      <c r="AH94" t="str">
        <f t="shared" si="257"/>
        <v>42 Secretarial and related occupations</v>
      </c>
      <c r="AI94" s="18">
        <f t="shared" si="225"/>
        <v>-5.4764515285688482</v>
      </c>
      <c r="AJ94" s="18">
        <f t="shared" si="225"/>
        <v>16.93630482155546</v>
      </c>
      <c r="AK94" s="18">
        <f t="shared" si="225"/>
        <v>6.7856734846385436</v>
      </c>
      <c r="AL94" s="18">
        <f t="shared" si="225"/>
        <v>1.0444571665601199</v>
      </c>
      <c r="AM94" s="18">
        <f t="shared" si="226"/>
        <v>3.7474556129388992</v>
      </c>
      <c r="AO94" s="18">
        <f t="shared" si="227"/>
        <v>2.9230530575349967</v>
      </c>
      <c r="AP94" s="18">
        <f t="shared" si="228"/>
        <v>4.3872164146056214</v>
      </c>
      <c r="AQ94" s="18">
        <f t="shared" si="229"/>
        <v>6.1408946337074832</v>
      </c>
      <c r="AS94" t="str">
        <f t="shared" si="258"/>
        <v>42 Secretarial and related occupations</v>
      </c>
      <c r="AT94" s="18">
        <f t="shared" si="230"/>
        <v>-5.1808260359622604</v>
      </c>
      <c r="AU94" s="18">
        <f t="shared" si="230"/>
        <v>23.636953015698104</v>
      </c>
      <c r="AV94" s="18">
        <f t="shared" si="230"/>
        <v>4.9585981469606022</v>
      </c>
      <c r="AW94" s="18">
        <f t="shared" si="230"/>
        <v>4.2561999862187783</v>
      </c>
      <c r="AX94" s="18">
        <f t="shared" si="231"/>
        <v>5.5944474986248549</v>
      </c>
      <c r="AZ94" s="18">
        <f t="shared" si="232"/>
        <v>4.4898088635809685</v>
      </c>
      <c r="BA94" s="18">
        <f t="shared" si="233"/>
        <v>3.8967252285311726</v>
      </c>
      <c r="BB94" s="18">
        <f t="shared" si="234"/>
        <v>6.8636364661997629</v>
      </c>
      <c r="BD94" t="str">
        <f t="shared" si="259"/>
        <v>42 Secretarial and related occupations</v>
      </c>
      <c r="BE94" s="18">
        <f t="shared" si="235"/>
        <v>-1.7775382230560854</v>
      </c>
      <c r="BF94" s="18">
        <f t="shared" si="235"/>
        <v>-6.6039534100016066</v>
      </c>
      <c r="BG94" s="18">
        <f t="shared" si="235"/>
        <v>2.8683973982012168</v>
      </c>
      <c r="BH94" s="18">
        <f t="shared" si="235"/>
        <v>-9.2511865856542137</v>
      </c>
      <c r="BI94" s="18">
        <f t="shared" si="236"/>
        <v>-5.4559407864779086</v>
      </c>
      <c r="BK94" s="18">
        <f t="shared" si="237"/>
        <v>-5.3789067863739382</v>
      </c>
      <c r="BL94" s="18">
        <f t="shared" si="238"/>
        <v>2.1673579664386322</v>
      </c>
      <c r="BM94" s="18">
        <f t="shared" si="239"/>
        <v>-1.3487997498614179</v>
      </c>
      <c r="BO94" t="str">
        <f t="shared" si="260"/>
        <v>42 Secretarial and related occupations</v>
      </c>
      <c r="BP94" s="18">
        <f t="shared" si="240"/>
        <v>-5.2089678799454813</v>
      </c>
      <c r="BQ94" s="18">
        <f t="shared" si="240"/>
        <v>-14.859017908667948</v>
      </c>
      <c r="BR94" s="18">
        <f t="shared" si="240"/>
        <v>-4.7205261964178842</v>
      </c>
      <c r="BS94" s="18">
        <f t="shared" si="240"/>
        <v>-12.885961692802461</v>
      </c>
      <c r="BT94" s="18">
        <f t="shared" si="241"/>
        <v>-10.540584876770964</v>
      </c>
      <c r="BV94" s="18">
        <f t="shared" si="242"/>
        <v>-10.245021392739663</v>
      </c>
      <c r="BW94" s="18">
        <f t="shared" si="243"/>
        <v>1.687441182702587</v>
      </c>
      <c r="BX94" s="18">
        <f t="shared" si="244"/>
        <v>-4.7363449507588085</v>
      </c>
      <c r="BZ94" t="str">
        <f t="shared" si="261"/>
        <v>42 Secretarial and related occupations</v>
      </c>
      <c r="CA94" s="18">
        <f t="shared" si="245"/>
        <v>0.51027662711884414</v>
      </c>
      <c r="CB94" s="18">
        <f t="shared" si="245"/>
        <v>-3.2948855327026183</v>
      </c>
      <c r="CC94" s="18">
        <f t="shared" si="245"/>
        <v>-10.10272625919808</v>
      </c>
      <c r="CD94" s="18">
        <f t="shared" si="245"/>
        <v>-10.933795695480963</v>
      </c>
      <c r="CE94" s="18">
        <f t="shared" si="246"/>
        <v>-10.214342261500786</v>
      </c>
      <c r="CG94" s="18">
        <f t="shared" si="247"/>
        <v>-10.657629737849472</v>
      </c>
      <c r="CH94" s="18">
        <f t="shared" si="248"/>
        <v>1.1785382797470767</v>
      </c>
      <c r="CI94" s="18">
        <f t="shared" si="249"/>
        <v>-6.3034111326891074</v>
      </c>
      <c r="CK94" t="str">
        <f t="shared" si="262"/>
        <v>42 Secretarial and related occupations</v>
      </c>
      <c r="CL94" s="18">
        <f t="shared" si="250"/>
        <v>-4.5292410462056454</v>
      </c>
      <c r="CM94" s="18">
        <f t="shared" si="250"/>
        <v>7.0293831841429899</v>
      </c>
      <c r="CN94" s="18">
        <f t="shared" si="250"/>
        <v>8.2758479670030916E-2</v>
      </c>
      <c r="CO94" s="18">
        <f t="shared" si="250"/>
        <v>-9.9878390691130683</v>
      </c>
      <c r="CP94" s="18">
        <f t="shared" si="251"/>
        <v>-5.9422788646445346</v>
      </c>
      <c r="CR94" s="18">
        <f t="shared" si="252"/>
        <v>-6.7489177259356881</v>
      </c>
      <c r="CS94" s="18">
        <f t="shared" si="253"/>
        <v>1.8114968195742209</v>
      </c>
      <c r="CT94" s="18">
        <f t="shared" si="254"/>
        <v>-2.7356719089650872</v>
      </c>
    </row>
    <row r="95" spans="1:98" x14ac:dyDescent="0.2">
      <c r="A95" t="str">
        <f t="shared" si="209"/>
        <v>51 Skilled agricultural and related trades</v>
      </c>
      <c r="B95" s="18">
        <f t="shared" si="210"/>
        <v>15.646017602212559</v>
      </c>
      <c r="C95" s="18">
        <f t="shared" si="210"/>
        <v>-15.366724590011083</v>
      </c>
      <c r="D95" s="18">
        <f t="shared" si="210"/>
        <v>5.8902124337117945</v>
      </c>
      <c r="E95" s="18">
        <f t="shared" si="210"/>
        <v>5.6524230207146253</v>
      </c>
      <c r="F95" s="18">
        <f t="shared" si="211"/>
        <v>4.2709736582751567</v>
      </c>
      <c r="H95" s="18">
        <f t="shared" si="212"/>
        <v>5.7316267673989119</v>
      </c>
      <c r="I95" s="18">
        <f t="shared" si="213"/>
        <v>5.4899755555518626</v>
      </c>
      <c r="J95" s="18">
        <f t="shared" si="214"/>
        <v>8.7855092514221855</v>
      </c>
      <c r="L95" t="str">
        <f t="shared" si="255"/>
        <v>51 Skilled agricultural and related trades</v>
      </c>
      <c r="M95" s="18">
        <f t="shared" si="215"/>
        <v>0.72144991033082917</v>
      </c>
      <c r="N95" s="18">
        <f t="shared" si="215"/>
        <v>10.051107169561746</v>
      </c>
      <c r="O95" s="18">
        <f t="shared" si="215"/>
        <v>5.7017277912164932</v>
      </c>
      <c r="P95" s="18">
        <f t="shared" si="215"/>
        <v>4.9107522182848307</v>
      </c>
      <c r="Q95" s="18">
        <f t="shared" si="216"/>
        <v>5.4721511155103375</v>
      </c>
      <c r="S95" s="18">
        <f t="shared" si="217"/>
        <v>5.1737508855607128</v>
      </c>
      <c r="T95" s="18">
        <f t="shared" si="218"/>
        <v>3.9578467128664307</v>
      </c>
      <c r="U95" s="18">
        <f t="shared" si="219"/>
        <v>7.4080913168266704</v>
      </c>
      <c r="W95" t="str">
        <f t="shared" si="256"/>
        <v>51 Skilled agricultural and related trades</v>
      </c>
      <c r="X95" s="18">
        <f t="shared" si="220"/>
        <v>-2.3401035785579283</v>
      </c>
      <c r="Y95" s="18">
        <f t="shared" si="220"/>
        <v>20.251401072237883</v>
      </c>
      <c r="Z95" s="18">
        <f t="shared" si="220"/>
        <v>3.9506756297843726</v>
      </c>
      <c r="AA95" s="18">
        <f t="shared" si="220"/>
        <v>3.351456591493629</v>
      </c>
      <c r="AB95" s="18">
        <f t="shared" si="221"/>
        <v>4.5230433862492703</v>
      </c>
      <c r="AD95" s="18">
        <f t="shared" si="222"/>
        <v>3.5508114874972296</v>
      </c>
      <c r="AE95" s="18">
        <f t="shared" si="223"/>
        <v>4.3995407454999302</v>
      </c>
      <c r="AF95" s="18">
        <f t="shared" si="224"/>
        <v>6.5644645265533708</v>
      </c>
      <c r="AH95" t="str">
        <f t="shared" si="257"/>
        <v>51 Skilled agricultural and related trades</v>
      </c>
      <c r="AI95" s="18">
        <f t="shared" si="225"/>
        <v>0.11255675344084004</v>
      </c>
      <c r="AJ95" s="18">
        <f t="shared" si="225"/>
        <v>2.9410523511166575</v>
      </c>
      <c r="AK95" s="18">
        <f t="shared" si="225"/>
        <v>4.6020097391289205</v>
      </c>
      <c r="AL95" s="18">
        <f t="shared" si="225"/>
        <v>3.0265198886958444</v>
      </c>
      <c r="AM95" s="18">
        <f t="shared" si="226"/>
        <v>3.5109252362137244</v>
      </c>
      <c r="AO95" s="18">
        <f t="shared" si="227"/>
        <v>3.5490287387318631</v>
      </c>
      <c r="AP95" s="18">
        <f t="shared" si="228"/>
        <v>4.6328833409437831</v>
      </c>
      <c r="AQ95" s="18">
        <f t="shared" si="229"/>
        <v>6.7390855359379831</v>
      </c>
      <c r="AS95" t="str">
        <f t="shared" si="258"/>
        <v>51 Skilled agricultural and related trades</v>
      </c>
      <c r="AT95" s="18">
        <f t="shared" si="230"/>
        <v>-1.5284899599057322</v>
      </c>
      <c r="AU95" s="18">
        <f t="shared" si="230"/>
        <v>4.5308419679963574</v>
      </c>
      <c r="AV95" s="18">
        <f t="shared" si="230"/>
        <v>3.3544984496742147</v>
      </c>
      <c r="AW95" s="18">
        <f t="shared" si="230"/>
        <v>2.755070160217632</v>
      </c>
      <c r="AX95" s="18">
        <f t="shared" si="231"/>
        <v>3.0523139782165254</v>
      </c>
      <c r="AZ95" s="18">
        <f t="shared" si="232"/>
        <v>2.9544923106409104</v>
      </c>
      <c r="BA95" s="18">
        <f t="shared" si="233"/>
        <v>4.0465624213575691</v>
      </c>
      <c r="BB95" s="18">
        <f t="shared" si="234"/>
        <v>5.8936707310760283</v>
      </c>
      <c r="BD95" t="str">
        <f t="shared" si="259"/>
        <v>51 Skilled agricultural and related trades</v>
      </c>
      <c r="BE95" s="18">
        <f t="shared" si="235"/>
        <v>-2.5532608866808082</v>
      </c>
      <c r="BF95" s="18">
        <f t="shared" si="235"/>
        <v>0.90394836485878649</v>
      </c>
      <c r="BG95" s="18">
        <f t="shared" si="235"/>
        <v>-0.17983611116288989</v>
      </c>
      <c r="BH95" s="18">
        <f t="shared" si="235"/>
        <v>0.65125248181034934</v>
      </c>
      <c r="BI95" s="18">
        <f t="shared" si="236"/>
        <v>0.40653079795118785</v>
      </c>
      <c r="BK95" s="18">
        <f t="shared" si="237"/>
        <v>0.37345694581008004</v>
      </c>
      <c r="BL95" s="18">
        <f t="shared" si="238"/>
        <v>2.6414858499959948</v>
      </c>
      <c r="BM95" s="18">
        <f t="shared" si="239"/>
        <v>2.9029117719919784</v>
      </c>
      <c r="BO95" t="str">
        <f t="shared" si="260"/>
        <v>51 Skilled agricultural and related trades</v>
      </c>
      <c r="BP95" s="18">
        <f t="shared" si="240"/>
        <v>-4.8828354712432187</v>
      </c>
      <c r="BQ95" s="18">
        <f t="shared" si="240"/>
        <v>4.6646120252845868</v>
      </c>
      <c r="BR95" s="18">
        <f t="shared" si="240"/>
        <v>-1.8894485273836414</v>
      </c>
      <c r="BS95" s="18">
        <f t="shared" si="240"/>
        <v>-0.46208685617610268</v>
      </c>
      <c r="BT95" s="18">
        <f t="shared" si="241"/>
        <v>-0.59883250396609577</v>
      </c>
      <c r="BV95" s="18">
        <f t="shared" si="242"/>
        <v>-0.94016661675480062</v>
      </c>
      <c r="BW95" s="18">
        <f t="shared" si="243"/>
        <v>2.6741964424279008</v>
      </c>
      <c r="BX95" s="18">
        <f t="shared" si="244"/>
        <v>2.0387051475301954</v>
      </c>
      <c r="BZ95" t="str">
        <f t="shared" si="261"/>
        <v>51 Skilled agricultural and related trades</v>
      </c>
      <c r="CA95" s="18">
        <f t="shared" si="245"/>
        <v>0.9134567381944958</v>
      </c>
      <c r="CB95" s="18">
        <f t="shared" si="245"/>
        <v>-6.8285872413083704</v>
      </c>
      <c r="CC95" s="18">
        <f t="shared" si="245"/>
        <v>-1.3461142578110152</v>
      </c>
      <c r="CD95" s="18">
        <f t="shared" si="245"/>
        <v>0.53917973475121617</v>
      </c>
      <c r="CE95" s="18">
        <f t="shared" si="246"/>
        <v>-0.5280939708702026</v>
      </c>
      <c r="CG95" s="18">
        <f t="shared" si="247"/>
        <v>-9.3221116277009131E-2</v>
      </c>
      <c r="CH95" s="18">
        <f t="shared" si="248"/>
        <v>2.2069959881094725</v>
      </c>
      <c r="CI95" s="18">
        <f t="shared" si="249"/>
        <v>2.1384485014053212</v>
      </c>
      <c r="CK95" t="str">
        <f t="shared" si="262"/>
        <v>51 Skilled agricultural and related trades</v>
      </c>
      <c r="CL95" s="18">
        <f t="shared" si="250"/>
        <v>-0.27265962257378984</v>
      </c>
      <c r="CM95" s="18">
        <f t="shared" si="250"/>
        <v>59.738611236474682</v>
      </c>
      <c r="CN95" s="18">
        <f t="shared" si="250"/>
        <v>-5.2135890641858307</v>
      </c>
      <c r="CO95" s="18">
        <f t="shared" si="250"/>
        <v>-9.4006687229673087</v>
      </c>
      <c r="CP95" s="18">
        <f t="shared" si="251"/>
        <v>-4.7972729410800667</v>
      </c>
      <c r="CR95" s="18">
        <f t="shared" si="252"/>
        <v>-8.025940733831705</v>
      </c>
      <c r="CS95" s="18">
        <f t="shared" si="253"/>
        <v>1.35353664833886</v>
      </c>
      <c r="CT95" s="18">
        <f t="shared" si="254"/>
        <v>-4.4080780434028082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6.9465567742980294</v>
      </c>
      <c r="C96" s="18">
        <f t="shared" si="210"/>
        <v>2.2919573013645334</v>
      </c>
      <c r="D96" s="18">
        <f t="shared" si="210"/>
        <v>7.4558174320292769</v>
      </c>
      <c r="E96" s="18">
        <f t="shared" si="210"/>
        <v>4.4538397209900271</v>
      </c>
      <c r="F96" s="18">
        <f t="shared" si="211"/>
        <v>5.2451769565427409</v>
      </c>
      <c r="H96" s="18">
        <f t="shared" si="212"/>
        <v>5.4450629111593374</v>
      </c>
      <c r="I96" s="18">
        <f t="shared" si="213"/>
        <v>3.4257088450962758</v>
      </c>
      <c r="J96" s="18">
        <f t="shared" si="214"/>
        <v>7.2878890695419862</v>
      </c>
      <c r="L96" t="str">
        <f t="shared" si="255"/>
        <v>52 Skilled metal, electrical and electronic trades</v>
      </c>
      <c r="M96" s="18">
        <f t="shared" si="215"/>
        <v>5.9114828533874952</v>
      </c>
      <c r="N96" s="18">
        <f t="shared" si="215"/>
        <v>-19.513040375453063</v>
      </c>
      <c r="O96" s="18">
        <f t="shared" si="215"/>
        <v>12.433745442093569</v>
      </c>
      <c r="P96" s="18">
        <f t="shared" si="215"/>
        <v>6.9526717793854775</v>
      </c>
      <c r="Q96" s="18">
        <f t="shared" si="216"/>
        <v>6.7229523566633587</v>
      </c>
      <c r="S96" s="18">
        <f t="shared" si="217"/>
        <v>8.7493454150237007</v>
      </c>
      <c r="T96" s="18">
        <f t="shared" si="218"/>
        <v>5.2048040633335235</v>
      </c>
      <c r="U96" s="18">
        <f t="shared" si="219"/>
        <v>10.80402453807916</v>
      </c>
      <c r="W96" t="str">
        <f t="shared" si="256"/>
        <v>52 Skilled metal, electrical and electronic trades</v>
      </c>
      <c r="X96" s="18">
        <f t="shared" si="220"/>
        <v>0.21338397640802143</v>
      </c>
      <c r="Y96" s="18">
        <f t="shared" si="220"/>
        <v>-14.640991758291467</v>
      </c>
      <c r="Z96" s="18">
        <f t="shared" si="220"/>
        <v>6.4656113124970327</v>
      </c>
      <c r="AA96" s="18">
        <f t="shared" si="220"/>
        <v>2.9433941120685425</v>
      </c>
      <c r="AB96" s="18">
        <f t="shared" si="221"/>
        <v>2.8205824084185593</v>
      </c>
      <c r="AD96" s="18">
        <f t="shared" si="222"/>
        <v>4.1043250469762427</v>
      </c>
      <c r="AE96" s="18">
        <f t="shared" si="223"/>
        <v>3.9089321327278048</v>
      </c>
      <c r="AF96" s="18">
        <f t="shared" si="224"/>
        <v>6.5928116568846118</v>
      </c>
      <c r="AH96" t="str">
        <f t="shared" si="257"/>
        <v>52 Skilled metal, electrical and electronic trades</v>
      </c>
      <c r="AI96" s="18">
        <f t="shared" si="225"/>
        <v>-0.83387866240812736</v>
      </c>
      <c r="AJ96" s="18">
        <f t="shared" si="225"/>
        <v>-10.384764221464838</v>
      </c>
      <c r="AK96" s="18">
        <f t="shared" si="225"/>
        <v>3.9814505244900822</v>
      </c>
      <c r="AL96" s="18">
        <f t="shared" si="225"/>
        <v>1.9687541844314982</v>
      </c>
      <c r="AM96" s="18">
        <f t="shared" si="226"/>
        <v>1.7687690178424198</v>
      </c>
      <c r="AO96" s="18">
        <f t="shared" si="227"/>
        <v>2.6352865930513003</v>
      </c>
      <c r="AP96" s="18">
        <f t="shared" si="228"/>
        <v>3.2215225881796705</v>
      </c>
      <c r="AQ96" s="18">
        <f t="shared" si="229"/>
        <v>5.0245464805723339</v>
      </c>
      <c r="AS96" t="str">
        <f t="shared" si="258"/>
        <v>52 Skilled metal, electrical and electronic trades</v>
      </c>
      <c r="AT96" s="18">
        <f t="shared" si="230"/>
        <v>-1.5546263540223038</v>
      </c>
      <c r="AU96" s="18">
        <f t="shared" si="230"/>
        <v>-10.856555081327413</v>
      </c>
      <c r="AV96" s="18">
        <f t="shared" si="230"/>
        <v>3.0424894683176662</v>
      </c>
      <c r="AW96" s="18">
        <f t="shared" si="230"/>
        <v>1.9555498537548344</v>
      </c>
      <c r="AX96" s="18">
        <f t="shared" si="231"/>
        <v>1.439007153496985</v>
      </c>
      <c r="AZ96" s="18">
        <f t="shared" si="232"/>
        <v>2.316583100240055</v>
      </c>
      <c r="BA96" s="18">
        <f t="shared" si="233"/>
        <v>3.0852836505310011</v>
      </c>
      <c r="BB96" s="18">
        <f t="shared" si="234"/>
        <v>4.6850738261233982</v>
      </c>
      <c r="BD96" t="str">
        <f t="shared" si="259"/>
        <v>52 Skilled metal, electrical and electronic trades</v>
      </c>
      <c r="BE96" s="18">
        <f t="shared" si="235"/>
        <v>-1.1412589149922825</v>
      </c>
      <c r="BF96" s="18">
        <f t="shared" si="235"/>
        <v>-11.171983884117086</v>
      </c>
      <c r="BG96" s="18">
        <f t="shared" si="235"/>
        <v>-2.6041564711598575E-2</v>
      </c>
      <c r="BH96" s="18">
        <f t="shared" si="235"/>
        <v>0.13126927911526476</v>
      </c>
      <c r="BI96" s="18">
        <f t="shared" si="236"/>
        <v>-0.66435842316638904</v>
      </c>
      <c r="BK96" s="18">
        <f t="shared" si="237"/>
        <v>7.8804846892244207E-2</v>
      </c>
      <c r="BL96" s="18">
        <f t="shared" si="238"/>
        <v>1.9695520275611056</v>
      </c>
      <c r="BM96" s="18">
        <f t="shared" si="239"/>
        <v>2.0296101349322804</v>
      </c>
      <c r="BO96" t="str">
        <f t="shared" si="260"/>
        <v>52 Skilled metal, electrical and electronic trades</v>
      </c>
      <c r="BP96" s="18">
        <f t="shared" si="240"/>
        <v>-4.3291550480202616</v>
      </c>
      <c r="BQ96" s="18">
        <f t="shared" si="240"/>
        <v>-2.4910408478870716</v>
      </c>
      <c r="BR96" s="18">
        <f t="shared" si="240"/>
        <v>-3.3498834282290724</v>
      </c>
      <c r="BS96" s="18">
        <f t="shared" si="240"/>
        <v>-2.783464675286651</v>
      </c>
      <c r="BT96" s="18">
        <f t="shared" si="241"/>
        <v>-2.9426087384820887</v>
      </c>
      <c r="BV96" s="18">
        <f t="shared" si="242"/>
        <v>-2.9726388023456063</v>
      </c>
      <c r="BW96" s="18">
        <f t="shared" si="243"/>
        <v>1.827886986320415</v>
      </c>
      <c r="BX96" s="18">
        <f t="shared" si="244"/>
        <v>-0.35440038823428832</v>
      </c>
      <c r="BZ96" t="str">
        <f t="shared" si="261"/>
        <v>52 Skilled metal, electrical and electronic trades</v>
      </c>
      <c r="CA96" s="18">
        <f t="shared" si="245"/>
        <v>2.6079750121142053</v>
      </c>
      <c r="CB96" s="18">
        <f t="shared" si="245"/>
        <v>-20.446648188036253</v>
      </c>
      <c r="CC96" s="18">
        <f t="shared" si="245"/>
        <v>-1.9512199911336903</v>
      </c>
      <c r="CD96" s="18">
        <f t="shared" si="245"/>
        <v>-5.3414336407965664</v>
      </c>
      <c r="CE96" s="18">
        <f t="shared" si="246"/>
        <v>-5.3290375061631927</v>
      </c>
      <c r="CG96" s="18">
        <f t="shared" si="247"/>
        <v>-4.2245914653819217</v>
      </c>
      <c r="CH96" s="18">
        <f t="shared" si="248"/>
        <v>1.6109184252694364</v>
      </c>
      <c r="CI96" s="18">
        <f t="shared" si="249"/>
        <v>-1.5239409781767299</v>
      </c>
      <c r="CK96" t="str">
        <f t="shared" si="262"/>
        <v>52 Skilled metal, electrical and electronic trades</v>
      </c>
      <c r="CL96" s="18">
        <f t="shared" si="250"/>
        <v>1.3318341129239242</v>
      </c>
      <c r="CM96" s="18">
        <f t="shared" si="250"/>
        <v>23.670678355636767</v>
      </c>
      <c r="CN96" s="18">
        <f t="shared" si="250"/>
        <v>-6.9415179287742763</v>
      </c>
      <c r="CO96" s="18">
        <f t="shared" si="250"/>
        <v>-7.2317736178584173</v>
      </c>
      <c r="CP96" s="18">
        <f t="shared" si="251"/>
        <v>-5.4574213126468489</v>
      </c>
      <c r="CR96" s="18">
        <f t="shared" si="252"/>
        <v>-7.1351224530962432</v>
      </c>
      <c r="CS96" s="18">
        <f t="shared" si="253"/>
        <v>1.1926644163721356</v>
      </c>
      <c r="CT96" s="18">
        <f t="shared" si="254"/>
        <v>-4.2160451143879225</v>
      </c>
    </row>
    <row r="97" spans="1:98" x14ac:dyDescent="0.2">
      <c r="A97" t="str">
        <f t="shared" si="209"/>
        <v>53 Skilled construction and building trades</v>
      </c>
      <c r="B97" s="18">
        <f t="shared" si="210"/>
        <v>-7.8210758300122922</v>
      </c>
      <c r="C97" s="18">
        <f t="shared" si="210"/>
        <v>-34.523620751002717</v>
      </c>
      <c r="D97" s="18">
        <f t="shared" si="210"/>
        <v>15.569508145111776</v>
      </c>
      <c r="E97" s="18">
        <f t="shared" si="210"/>
        <v>2.4394871828769427</v>
      </c>
      <c r="F97" s="18">
        <f t="shared" si="211"/>
        <v>3.4393859066355503</v>
      </c>
      <c r="H97" s="18">
        <f t="shared" si="212"/>
        <v>6.6414444148660046</v>
      </c>
      <c r="I97" s="18">
        <f t="shared" si="213"/>
        <v>4.3935280935505139</v>
      </c>
      <c r="J97" s="18">
        <f t="shared" si="214"/>
        <v>8.7712139031916223</v>
      </c>
      <c r="L97" t="str">
        <f t="shared" si="255"/>
        <v>53 Skilled construction and building trades</v>
      </c>
      <c r="M97" s="18">
        <f t="shared" si="215"/>
        <v>3.2581932229464039</v>
      </c>
      <c r="N97" s="18">
        <f t="shared" si="215"/>
        <v>-26.028392240071184</v>
      </c>
      <c r="O97" s="18">
        <f t="shared" si="215"/>
        <v>11.682898549899811</v>
      </c>
      <c r="P97" s="18">
        <f t="shared" si="215"/>
        <v>4.1951543078318165</v>
      </c>
      <c r="Q97" s="18">
        <f t="shared" si="216"/>
        <v>4.2238481171495534</v>
      </c>
      <c r="S97" s="18">
        <f t="shared" si="217"/>
        <v>6.6335596389414553</v>
      </c>
      <c r="T97" s="18">
        <f t="shared" si="218"/>
        <v>4.4220791002191007</v>
      </c>
      <c r="U97" s="18">
        <f t="shared" si="219"/>
        <v>8.7813272522744725</v>
      </c>
      <c r="W97" t="str">
        <f t="shared" si="256"/>
        <v>53 Skilled construction and building trades</v>
      </c>
      <c r="X97" s="18">
        <f t="shared" si="220"/>
        <v>-3.4499843699768884</v>
      </c>
      <c r="Y97" s="18">
        <f t="shared" si="220"/>
        <v>-16.199849676348776</v>
      </c>
      <c r="Z97" s="18">
        <f t="shared" si="220"/>
        <v>7.3212949814862593</v>
      </c>
      <c r="AA97" s="18">
        <f t="shared" si="220"/>
        <v>2.0479458874733458</v>
      </c>
      <c r="AB97" s="18">
        <f t="shared" si="221"/>
        <v>2.3987869857533983</v>
      </c>
      <c r="AD97" s="18">
        <f t="shared" si="222"/>
        <v>3.7762913611423032</v>
      </c>
      <c r="AE97" s="18">
        <f t="shared" si="223"/>
        <v>3.9119207636964637</v>
      </c>
      <c r="AF97" s="18">
        <f t="shared" si="224"/>
        <v>6.3608688457152063</v>
      </c>
      <c r="AH97" t="str">
        <f t="shared" si="257"/>
        <v>53 Skilled construction and building trades</v>
      </c>
      <c r="AI97" s="18">
        <f t="shared" si="225"/>
        <v>1.6126499097722569</v>
      </c>
      <c r="AJ97" s="18">
        <f t="shared" si="225"/>
        <v>-21.270910412420019</v>
      </c>
      <c r="AK97" s="18">
        <f t="shared" si="225"/>
        <v>7.3800469115172351</v>
      </c>
      <c r="AL97" s="18">
        <f t="shared" si="225"/>
        <v>2.3984004802544812</v>
      </c>
      <c r="AM97" s="18">
        <f t="shared" si="226"/>
        <v>2.2363430326671985</v>
      </c>
      <c r="AO97" s="18">
        <f t="shared" si="227"/>
        <v>4.0327259326449205</v>
      </c>
      <c r="AP97" s="18">
        <f t="shared" si="228"/>
        <v>4.2485517819115248</v>
      </c>
      <c r="AQ97" s="18">
        <f t="shared" si="229"/>
        <v>6.78240959557177</v>
      </c>
      <c r="AS97" t="str">
        <f t="shared" si="258"/>
        <v>53 Skilled construction and building trades</v>
      </c>
      <c r="AT97" s="18">
        <f t="shared" si="230"/>
        <v>-1.5935341977680983</v>
      </c>
      <c r="AU97" s="18">
        <f t="shared" si="230"/>
        <v>-18.248280471652357</v>
      </c>
      <c r="AV97" s="18">
        <f t="shared" si="230"/>
        <v>7.8818677387362257</v>
      </c>
      <c r="AW97" s="18">
        <f t="shared" si="230"/>
        <v>1.9968916956510485</v>
      </c>
      <c r="AX97" s="18">
        <f t="shared" si="231"/>
        <v>2.3750871302955723</v>
      </c>
      <c r="AZ97" s="18">
        <f t="shared" si="232"/>
        <v>3.9219874074055916</v>
      </c>
      <c r="BA97" s="18">
        <f t="shared" si="233"/>
        <v>4.2666261814676254</v>
      </c>
      <c r="BB97" s="18">
        <f t="shared" si="234"/>
        <v>6.7187874699729644</v>
      </c>
      <c r="BD97" t="str">
        <f t="shared" si="259"/>
        <v>53 Skilled construction and building trades</v>
      </c>
      <c r="BE97" s="18">
        <f t="shared" si="235"/>
        <v>-2.0825966495811699</v>
      </c>
      <c r="BF97" s="18">
        <f t="shared" si="235"/>
        <v>-22.905634954936936</v>
      </c>
      <c r="BG97" s="18">
        <f t="shared" si="235"/>
        <v>2.1649554977791308</v>
      </c>
      <c r="BH97" s="18">
        <f t="shared" si="235"/>
        <v>4.3436263400242758E-2</v>
      </c>
      <c r="BI97" s="18">
        <f t="shared" si="236"/>
        <v>-0.92509846597121914</v>
      </c>
      <c r="BK97" s="18">
        <f t="shared" si="237"/>
        <v>0.74566864632601426</v>
      </c>
      <c r="BL97" s="18">
        <f t="shared" si="238"/>
        <v>2.3097628935885295</v>
      </c>
      <c r="BM97" s="18">
        <f t="shared" si="239"/>
        <v>2.8594419461101417</v>
      </c>
      <c r="BO97" t="str">
        <f t="shared" si="260"/>
        <v>53 Skilled construction and building trades</v>
      </c>
      <c r="BP97" s="18">
        <f t="shared" si="240"/>
        <v>-2.2111496116592577</v>
      </c>
      <c r="BQ97" s="18">
        <f t="shared" si="240"/>
        <v>-13.080263757954548</v>
      </c>
      <c r="BR97" s="18">
        <f t="shared" si="240"/>
        <v>1.4525167915936832</v>
      </c>
      <c r="BS97" s="18">
        <f t="shared" si="240"/>
        <v>-0.1668041341898352</v>
      </c>
      <c r="BT97" s="18">
        <f t="shared" si="241"/>
        <v>-0.52844855286833248</v>
      </c>
      <c r="BV97" s="18">
        <f t="shared" si="242"/>
        <v>0.37007710147287654</v>
      </c>
      <c r="BW97" s="18">
        <f t="shared" si="243"/>
        <v>2.7891328084953315</v>
      </c>
      <c r="BX97" s="18">
        <f t="shared" si="244"/>
        <v>3.0431070136874183</v>
      </c>
      <c r="BZ97" t="str">
        <f t="shared" si="261"/>
        <v>53 Skilled construction and building trades</v>
      </c>
      <c r="CA97" s="18">
        <f t="shared" si="245"/>
        <v>3.6984371241603808</v>
      </c>
      <c r="CB97" s="18">
        <f t="shared" si="245"/>
        <v>-29.254305661459522</v>
      </c>
      <c r="CC97" s="18">
        <f t="shared" si="245"/>
        <v>1.7640496963069019</v>
      </c>
      <c r="CD97" s="18">
        <f t="shared" si="245"/>
        <v>0.62940671399984716</v>
      </c>
      <c r="CE97" s="18">
        <f t="shared" si="246"/>
        <v>-1.2169195328958882</v>
      </c>
      <c r="CG97" s="18">
        <f t="shared" si="247"/>
        <v>1.0062083659445165</v>
      </c>
      <c r="CH97" s="18">
        <f t="shared" si="248"/>
        <v>2.2965100403060434</v>
      </c>
      <c r="CI97" s="18">
        <f t="shared" si="249"/>
        <v>3.0432242850594315</v>
      </c>
      <c r="CK97" t="str">
        <f t="shared" si="262"/>
        <v>53 Skilled construction and building trades</v>
      </c>
      <c r="CL97" s="18">
        <f t="shared" si="250"/>
        <v>0.55602628561302048</v>
      </c>
      <c r="CM97" s="18">
        <f t="shared" si="250"/>
        <v>14.083834562183938</v>
      </c>
      <c r="CN97" s="18">
        <f t="shared" si="250"/>
        <v>-8.6990770204067083</v>
      </c>
      <c r="CO97" s="18">
        <f t="shared" si="250"/>
        <v>-10.499947703414369</v>
      </c>
      <c r="CP97" s="18">
        <f t="shared" si="251"/>
        <v>-8.5645613848248878</v>
      </c>
      <c r="CR97" s="18">
        <f t="shared" si="252"/>
        <v>-9.9036392993830269</v>
      </c>
      <c r="CS97" s="18">
        <f t="shared" si="253"/>
        <v>0.99638633645662278</v>
      </c>
      <c r="CT97" s="18">
        <f t="shared" si="254"/>
        <v>-6.420724354216012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2.9102354424783261</v>
      </c>
      <c r="C98" s="18">
        <f t="shared" si="210"/>
        <v>-10.20879984288886</v>
      </c>
      <c r="D98" s="18">
        <f t="shared" si="210"/>
        <v>8.3854717126877745</v>
      </c>
      <c r="E98" s="18">
        <f t="shared" si="210"/>
        <v>5.1282292093207227</v>
      </c>
      <c r="F98" s="18">
        <f t="shared" si="211"/>
        <v>5.0945425812664924</v>
      </c>
      <c r="H98" s="18">
        <f t="shared" si="212"/>
        <v>6.2029524032753747</v>
      </c>
      <c r="I98" s="18">
        <f t="shared" si="213"/>
        <v>4.3138299381628054</v>
      </c>
      <c r="J98" s="18">
        <f t="shared" si="214"/>
        <v>8.3945643174637929</v>
      </c>
      <c r="L98" t="str">
        <f t="shared" si="255"/>
        <v>54 Textiles, printing and other skilled trades</v>
      </c>
      <c r="M98" s="18">
        <f t="shared" si="215"/>
        <v>8.5622229493123037</v>
      </c>
      <c r="N98" s="18">
        <f t="shared" si="215"/>
        <v>1.5659045460655108</v>
      </c>
      <c r="O98" s="18">
        <f t="shared" si="215"/>
        <v>7.7680196918814559</v>
      </c>
      <c r="P98" s="18">
        <f t="shared" si="215"/>
        <v>4.874861576061984</v>
      </c>
      <c r="Q98" s="18">
        <f t="shared" si="216"/>
        <v>5.5588052787428177</v>
      </c>
      <c r="S98" s="18">
        <f t="shared" si="217"/>
        <v>5.8305129799980593</v>
      </c>
      <c r="T98" s="18">
        <f t="shared" si="218"/>
        <v>4.6014301570132643</v>
      </c>
      <c r="U98" s="18">
        <f t="shared" si="219"/>
        <v>8.2921910297687695</v>
      </c>
      <c r="W98" t="str">
        <f t="shared" si="256"/>
        <v>54 Textiles, printing and other skilled trades</v>
      </c>
      <c r="X98" s="18">
        <f t="shared" si="220"/>
        <v>-1.2553703811595596</v>
      </c>
      <c r="Y98" s="18">
        <f t="shared" si="220"/>
        <v>2.217880353788737</v>
      </c>
      <c r="Z98" s="18">
        <f t="shared" si="220"/>
        <v>4.8497107333453915</v>
      </c>
      <c r="AA98" s="18">
        <f t="shared" si="220"/>
        <v>1.4624811985385122</v>
      </c>
      <c r="AB98" s="18">
        <f t="shared" si="221"/>
        <v>2.5566001057328425</v>
      </c>
      <c r="AD98" s="18">
        <f t="shared" si="222"/>
        <v>2.5792212896067257</v>
      </c>
      <c r="AE98" s="18">
        <f t="shared" si="223"/>
        <v>3.8663951222037696</v>
      </c>
      <c r="AF98" s="18">
        <f t="shared" si="224"/>
        <v>5.4976470393872212</v>
      </c>
      <c r="AH98" t="str">
        <f t="shared" si="257"/>
        <v>54 Textiles, printing and other skilled trades</v>
      </c>
      <c r="AI98" s="18">
        <f t="shared" si="225"/>
        <v>-3.5226926650712365</v>
      </c>
      <c r="AJ98" s="18">
        <f t="shared" si="225"/>
        <v>19.222706022705751</v>
      </c>
      <c r="AK98" s="18">
        <f t="shared" si="225"/>
        <v>3.3958114013808549</v>
      </c>
      <c r="AL98" s="18">
        <f t="shared" si="225"/>
        <v>2.5898827752150355</v>
      </c>
      <c r="AM98" s="18">
        <f t="shared" si="226"/>
        <v>3.8113741761285569</v>
      </c>
      <c r="AO98" s="18">
        <f t="shared" si="227"/>
        <v>2.8578252339353627</v>
      </c>
      <c r="AP98" s="18">
        <f t="shared" si="228"/>
        <v>3.979209410123441</v>
      </c>
      <c r="AQ98" s="18">
        <f t="shared" si="229"/>
        <v>5.7755892813917242</v>
      </c>
      <c r="AS98" t="str">
        <f t="shared" si="258"/>
        <v>54 Textiles, printing and other skilled trades</v>
      </c>
      <c r="AT98" s="18">
        <f t="shared" si="230"/>
        <v>-2.4472888006591198</v>
      </c>
      <c r="AU98" s="18">
        <f t="shared" si="230"/>
        <v>9.4159710050453214</v>
      </c>
      <c r="AV98" s="18">
        <f t="shared" si="230"/>
        <v>4.2813569597010659</v>
      </c>
      <c r="AW98" s="18">
        <f t="shared" si="230"/>
        <v>-0.35329354619880737</v>
      </c>
      <c r="AX98" s="18">
        <f t="shared" si="231"/>
        <v>1.6650019995036791</v>
      </c>
      <c r="AZ98" s="18">
        <f t="shared" si="232"/>
        <v>1.1682390140820953</v>
      </c>
      <c r="BA98" s="18">
        <f t="shared" si="233"/>
        <v>3.7090898122642546</v>
      </c>
      <c r="BB98" s="18">
        <f t="shared" si="234"/>
        <v>4.4344704595894235</v>
      </c>
      <c r="BD98" t="str">
        <f t="shared" si="259"/>
        <v>54 Textiles, printing and other skilled trades</v>
      </c>
      <c r="BE98" s="18">
        <f t="shared" si="235"/>
        <v>-1.425305989632375</v>
      </c>
      <c r="BF98" s="18">
        <f t="shared" si="235"/>
        <v>-12.323582538424805</v>
      </c>
      <c r="BG98" s="18">
        <f t="shared" si="235"/>
        <v>1.7006927964022367</v>
      </c>
      <c r="BH98" s="18">
        <f t="shared" si="235"/>
        <v>2.7515058346461174E-2</v>
      </c>
      <c r="BI98" s="18">
        <f t="shared" si="236"/>
        <v>-0.27740482911025044</v>
      </c>
      <c r="BK98" s="18">
        <f t="shared" si="237"/>
        <v>0.58215982467981764</v>
      </c>
      <c r="BL98" s="18">
        <f t="shared" si="238"/>
        <v>2.4207846455117199</v>
      </c>
      <c r="BM98" s="18">
        <f t="shared" si="239"/>
        <v>2.842323179647499</v>
      </c>
      <c r="BO98" t="str">
        <f t="shared" si="260"/>
        <v>54 Textiles, printing and other skilled trades</v>
      </c>
      <c r="BP98" s="18">
        <f t="shared" si="240"/>
        <v>-4.8412984117890527</v>
      </c>
      <c r="BQ98" s="18">
        <f t="shared" si="240"/>
        <v>0.18422608886714542</v>
      </c>
      <c r="BR98" s="18">
        <f t="shared" si="240"/>
        <v>-2.465228363808758</v>
      </c>
      <c r="BS98" s="18">
        <f t="shared" si="240"/>
        <v>-1.6559589132371655</v>
      </c>
      <c r="BT98" s="18">
        <f t="shared" si="241"/>
        <v>-1.7958535359233085</v>
      </c>
      <c r="BV98" s="18">
        <f t="shared" si="242"/>
        <v>-1.9264587368536867</v>
      </c>
      <c r="BW98" s="18">
        <f t="shared" si="243"/>
        <v>1.9954348706491487</v>
      </c>
      <c r="BX98" s="18">
        <f t="shared" si="244"/>
        <v>0.58779794770853488</v>
      </c>
      <c r="BZ98" t="str">
        <f t="shared" si="261"/>
        <v>54 Textiles, printing and other skilled trades</v>
      </c>
      <c r="CA98" s="18">
        <f t="shared" si="245"/>
        <v>1.987785581107282</v>
      </c>
      <c r="CB98" s="18">
        <f t="shared" si="245"/>
        <v>-7.4096459008320847</v>
      </c>
      <c r="CC98" s="18">
        <f t="shared" si="245"/>
        <v>-0.86352176603641251</v>
      </c>
      <c r="CD98" s="18">
        <f t="shared" si="245"/>
        <v>-2.8738594869789469</v>
      </c>
      <c r="CE98" s="18">
        <f t="shared" si="246"/>
        <v>-2.5417955151025851</v>
      </c>
      <c r="CG98" s="18">
        <f t="shared" si="247"/>
        <v>-2.2083178497153466</v>
      </c>
      <c r="CH98" s="18">
        <f t="shared" si="248"/>
        <v>1.8096834819437468</v>
      </c>
      <c r="CI98" s="18">
        <f t="shared" si="249"/>
        <v>0.15859593936466965</v>
      </c>
      <c r="CK98" t="str">
        <f t="shared" si="262"/>
        <v>54 Textiles, printing and other skilled trades</v>
      </c>
      <c r="CL98" s="18">
        <f t="shared" si="250"/>
        <v>-3.4104556648122841</v>
      </c>
      <c r="CM98" s="18">
        <f t="shared" si="250"/>
        <v>23.674319069860104</v>
      </c>
      <c r="CN98" s="18">
        <f t="shared" si="250"/>
        <v>-10.937093393733155</v>
      </c>
      <c r="CO98" s="18">
        <f t="shared" si="250"/>
        <v>-5.9534428237857817</v>
      </c>
      <c r="CP98" s="18">
        <f t="shared" si="251"/>
        <v>-5.9438811062913377</v>
      </c>
      <c r="CR98" s="18">
        <f t="shared" si="252"/>
        <v>-7.6448986468153013</v>
      </c>
      <c r="CS98" s="18">
        <f t="shared" si="253"/>
        <v>1.0530950470439393</v>
      </c>
      <c r="CT98" s="18">
        <f t="shared" si="254"/>
        <v>-4.8620453701556769</v>
      </c>
    </row>
    <row r="99" spans="1:98" x14ac:dyDescent="0.2">
      <c r="A99" t="str">
        <f t="shared" si="209"/>
        <v>61 Caring personal service occupations</v>
      </c>
      <c r="B99" s="18">
        <f t="shared" si="210"/>
        <v>3.4281938901767894</v>
      </c>
      <c r="C99" s="18">
        <f t="shared" si="210"/>
        <v>-4.4046512830756885</v>
      </c>
      <c r="D99" s="18">
        <f t="shared" si="210"/>
        <v>7.6150122979386392</v>
      </c>
      <c r="E99" s="18">
        <f t="shared" si="210"/>
        <v>5.4851086919560643</v>
      </c>
      <c r="F99" s="18">
        <f t="shared" si="211"/>
        <v>5.4950392246627011</v>
      </c>
      <c r="H99" s="18">
        <f t="shared" si="212"/>
        <v>6.1903510107255144</v>
      </c>
      <c r="I99" s="18">
        <f t="shared" si="213"/>
        <v>4.6448299073971633</v>
      </c>
      <c r="J99" s="18">
        <f t="shared" si="214"/>
        <v>8.5806318635142542</v>
      </c>
      <c r="L99" t="str">
        <f t="shared" si="255"/>
        <v>61 Caring personal service occupations</v>
      </c>
      <c r="M99" s="18">
        <f t="shared" si="215"/>
        <v>3.6509692805119842</v>
      </c>
      <c r="N99" s="18">
        <f t="shared" si="215"/>
        <v>2.5135237681834344</v>
      </c>
      <c r="O99" s="18">
        <f t="shared" si="215"/>
        <v>7.2384151985697587</v>
      </c>
      <c r="P99" s="18">
        <f t="shared" si="215"/>
        <v>5.3093129678834172</v>
      </c>
      <c r="Q99" s="18">
        <f t="shared" si="216"/>
        <v>5.7304439595191159</v>
      </c>
      <c r="S99" s="18">
        <f t="shared" si="217"/>
        <v>5.9484600623016748</v>
      </c>
      <c r="T99" s="18">
        <f t="shared" si="218"/>
        <v>4.801363614399401</v>
      </c>
      <c r="U99" s="18">
        <f t="shared" si="219"/>
        <v>8.5002248981526094</v>
      </c>
      <c r="W99" t="str">
        <f t="shared" si="256"/>
        <v>61 Caring personal service occupations</v>
      </c>
      <c r="X99" s="18">
        <f t="shared" si="220"/>
        <v>-1.7643866098411953</v>
      </c>
      <c r="Y99" s="18">
        <f t="shared" si="220"/>
        <v>8.2100872374682332</v>
      </c>
      <c r="Z99" s="18">
        <f t="shared" si="220"/>
        <v>3.9190088678960011</v>
      </c>
      <c r="AA99" s="18">
        <f t="shared" si="220"/>
        <v>1.9672584462621323</v>
      </c>
      <c r="AB99" s="18">
        <f t="shared" si="221"/>
        <v>2.9548676541400809</v>
      </c>
      <c r="AD99" s="18">
        <f t="shared" si="222"/>
        <v>2.6137345760168351</v>
      </c>
      <c r="AE99" s="18">
        <f t="shared" si="223"/>
        <v>4.2648615514700561</v>
      </c>
      <c r="AF99" s="18">
        <f t="shared" si="224"/>
        <v>5.8421307936665778</v>
      </c>
      <c r="AH99" t="str">
        <f t="shared" si="257"/>
        <v>61 Caring personal service occupations</v>
      </c>
      <c r="AI99" s="18">
        <f t="shared" si="225"/>
        <v>-5.1947512427708347</v>
      </c>
      <c r="AJ99" s="18">
        <f t="shared" si="225"/>
        <v>8.1178768036365803</v>
      </c>
      <c r="AK99" s="18">
        <f t="shared" si="225"/>
        <v>1.6872169658697311</v>
      </c>
      <c r="AL99" s="18">
        <f t="shared" si="225"/>
        <v>0.54730932489752693</v>
      </c>
      <c r="AM99" s="18">
        <f t="shared" si="226"/>
        <v>1.3609950971372298</v>
      </c>
      <c r="AO99" s="18">
        <f t="shared" si="227"/>
        <v>0.92585160742952866</v>
      </c>
      <c r="AP99" s="18">
        <f t="shared" si="228"/>
        <v>3.4918254664946913</v>
      </c>
      <c r="AQ99" s="18">
        <f t="shared" si="229"/>
        <v>4.0791579633303376</v>
      </c>
      <c r="AS99" t="str">
        <f t="shared" si="258"/>
        <v>61 Caring personal service occupations</v>
      </c>
      <c r="AT99" s="18">
        <f t="shared" si="230"/>
        <v>-2.7642206908564781</v>
      </c>
      <c r="AU99" s="18">
        <f t="shared" si="230"/>
        <v>12.540906706785915</v>
      </c>
      <c r="AV99" s="18">
        <f t="shared" si="230"/>
        <v>2.4269442321213308</v>
      </c>
      <c r="AW99" s="18">
        <f t="shared" si="230"/>
        <v>1.2036652595541097</v>
      </c>
      <c r="AX99" s="18">
        <f t="shared" si="231"/>
        <v>2.2607548373327679</v>
      </c>
      <c r="AZ99" s="18">
        <f t="shared" si="232"/>
        <v>1.6097929570170422</v>
      </c>
      <c r="BA99" s="18">
        <f t="shared" si="233"/>
        <v>3.7540974194661292</v>
      </c>
      <c r="BB99" s="18">
        <f t="shared" si="234"/>
        <v>4.7600299582708949</v>
      </c>
      <c r="BD99" t="str">
        <f t="shared" si="259"/>
        <v>61 Caring personal service occupations</v>
      </c>
      <c r="BE99" s="18">
        <f t="shared" si="235"/>
        <v>2.4349852883265743</v>
      </c>
      <c r="BF99" s="18">
        <f t="shared" si="235"/>
        <v>-5.3604172738557114</v>
      </c>
      <c r="BG99" s="18">
        <f t="shared" si="235"/>
        <v>2.8228218671533911</v>
      </c>
      <c r="BH99" s="18">
        <f t="shared" si="235"/>
        <v>1.7548698178972089</v>
      </c>
      <c r="BI99" s="18">
        <f t="shared" si="236"/>
        <v>1.625928714269631</v>
      </c>
      <c r="BK99" s="18">
        <f t="shared" si="237"/>
        <v>2.1096156542488753</v>
      </c>
      <c r="BL99" s="18">
        <f t="shared" si="238"/>
        <v>3.3946420369801444</v>
      </c>
      <c r="BM99" s="18">
        <f t="shared" si="239"/>
        <v>4.7908678519819281</v>
      </c>
      <c r="BO99" t="str">
        <f t="shared" si="260"/>
        <v>61 Caring personal service occupations</v>
      </c>
      <c r="BP99" s="18">
        <f t="shared" si="240"/>
        <v>-2.4420130460292899</v>
      </c>
      <c r="BQ99" s="18">
        <f t="shared" si="240"/>
        <v>-15.302969143348289</v>
      </c>
      <c r="BR99" s="18">
        <f t="shared" si="240"/>
        <v>-0.90846635078339899</v>
      </c>
      <c r="BS99" s="18">
        <f t="shared" si="240"/>
        <v>-2.8245300987324695</v>
      </c>
      <c r="BT99" s="18">
        <f t="shared" si="241"/>
        <v>-3.0660100365145881</v>
      </c>
      <c r="BV99" s="18">
        <f t="shared" si="242"/>
        <v>-2.189994585539401</v>
      </c>
      <c r="BW99" s="18">
        <f t="shared" si="243"/>
        <v>2.5057643061212831</v>
      </c>
      <c r="BX99" s="18">
        <f t="shared" si="244"/>
        <v>1.0343187932586151</v>
      </c>
      <c r="BZ99" t="str">
        <f t="shared" si="261"/>
        <v>61 Caring personal service occupations</v>
      </c>
      <c r="CA99" s="18">
        <f t="shared" si="245"/>
        <v>-11.333055407595738</v>
      </c>
      <c r="CB99" s="18">
        <f t="shared" si="245"/>
        <v>-9.9602261701385313</v>
      </c>
      <c r="CC99" s="18">
        <f t="shared" si="245"/>
        <v>-6.3912893313169956</v>
      </c>
      <c r="CD99" s="18">
        <f t="shared" si="245"/>
        <v>-2.5509795823042136E-2</v>
      </c>
      <c r="CE99" s="18">
        <f t="shared" si="246"/>
        <v>-2.6985682125906352</v>
      </c>
      <c r="CG99" s="18">
        <f t="shared" si="247"/>
        <v>-2.1941376367397902</v>
      </c>
      <c r="CH99" s="18">
        <f t="shared" si="248"/>
        <v>1.3625685845821023</v>
      </c>
      <c r="CI99" s="18">
        <f t="shared" si="249"/>
        <v>-0.39751754515408022</v>
      </c>
      <c r="CK99" t="str">
        <f t="shared" si="262"/>
        <v>61 Caring personal service occupations</v>
      </c>
      <c r="CL99" s="18">
        <f t="shared" si="250"/>
        <v>-6.8981685559817425</v>
      </c>
      <c r="CM99" s="18">
        <f t="shared" si="250"/>
        <v>23.232359189930719</v>
      </c>
      <c r="CN99" s="18">
        <f t="shared" si="250"/>
        <v>1.1263551872642941</v>
      </c>
      <c r="CO99" s="18">
        <f t="shared" si="250"/>
        <v>1.3043397032763027</v>
      </c>
      <c r="CP99" s="18">
        <f t="shared" si="251"/>
        <v>2.4962414041445724</v>
      </c>
      <c r="CR99" s="18">
        <f t="shared" si="252"/>
        <v>1.2449767521933275</v>
      </c>
      <c r="CS99" s="18">
        <f t="shared" si="253"/>
        <v>2.134534433788593</v>
      </c>
      <c r="CT99" s="18">
        <f t="shared" si="254"/>
        <v>3.0819976464427468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20.877880979211728</v>
      </c>
      <c r="C100" s="18">
        <f t="shared" si="210"/>
        <v>5.8232069445872003</v>
      </c>
      <c r="D100" s="18">
        <f t="shared" si="210"/>
        <v>7.7575480740215585</v>
      </c>
      <c r="E100" s="18">
        <f t="shared" si="210"/>
        <v>4.738923576839893</v>
      </c>
      <c r="F100" s="18">
        <f t="shared" si="211"/>
        <v>5.7410893792528617</v>
      </c>
      <c r="H100" s="18">
        <f t="shared" si="212"/>
        <v>5.7356171411249823</v>
      </c>
      <c r="I100" s="18">
        <f t="shared" si="213"/>
        <v>4.7585879587927149</v>
      </c>
      <c r="J100" s="18">
        <f t="shared" si="214"/>
        <v>8.3215296916353978</v>
      </c>
      <c r="L100" t="str">
        <f t="shared" si="255"/>
        <v>62 Leisure, travel and related personal service occupations</v>
      </c>
      <c r="M100" s="18">
        <f t="shared" si="215"/>
        <v>4.8267814446656399</v>
      </c>
      <c r="N100" s="18">
        <f t="shared" si="215"/>
        <v>-10.040940016491762</v>
      </c>
      <c r="O100" s="18">
        <f t="shared" si="215"/>
        <v>7.9512356360068814</v>
      </c>
      <c r="P100" s="18">
        <f t="shared" si="215"/>
        <v>5.8850622981928336</v>
      </c>
      <c r="Q100" s="18">
        <f t="shared" si="216"/>
        <v>5.4467315095146907</v>
      </c>
      <c r="S100" s="18">
        <f t="shared" si="217"/>
        <v>6.5693549094113068</v>
      </c>
      <c r="T100" s="18">
        <f t="shared" si="218"/>
        <v>4.7473952685205933</v>
      </c>
      <c r="U100" s="18">
        <f t="shared" si="219"/>
        <v>8.9192919379642568</v>
      </c>
      <c r="W100" t="str">
        <f t="shared" si="256"/>
        <v>62 Leisure, travel and related personal service occupations</v>
      </c>
      <c r="X100" s="18">
        <f t="shared" si="220"/>
        <v>3.1513099611057971</v>
      </c>
      <c r="Y100" s="18">
        <f t="shared" si="220"/>
        <v>-4.0297137651957859</v>
      </c>
      <c r="Z100" s="18">
        <f t="shared" si="220"/>
        <v>6.0120254683071472</v>
      </c>
      <c r="AA100" s="18">
        <f t="shared" si="220"/>
        <v>3.2161890551398287</v>
      </c>
      <c r="AB100" s="18">
        <f t="shared" si="221"/>
        <v>3.6094613119501684</v>
      </c>
      <c r="AD100" s="18">
        <f t="shared" si="222"/>
        <v>4.1398443161994924</v>
      </c>
      <c r="AE100" s="18">
        <f t="shared" si="223"/>
        <v>4.5587145087570891</v>
      </c>
      <c r="AF100" s="18">
        <f t="shared" si="224"/>
        <v>7.0777812193167255</v>
      </c>
      <c r="AH100" t="str">
        <f t="shared" si="257"/>
        <v>62 Leisure, travel and related personal service occupations</v>
      </c>
      <c r="AI100" s="18">
        <f t="shared" si="225"/>
        <v>2.2586826487873912</v>
      </c>
      <c r="AJ100" s="18">
        <f t="shared" si="225"/>
        <v>-1.1952886750753455</v>
      </c>
      <c r="AK100" s="18">
        <f t="shared" si="225"/>
        <v>4.6762458987398725</v>
      </c>
      <c r="AL100" s="18">
        <f t="shared" si="225"/>
        <v>3.3041079454478428</v>
      </c>
      <c r="AM100" s="18">
        <f t="shared" si="226"/>
        <v>3.4426509057265964</v>
      </c>
      <c r="AO100" s="18">
        <f t="shared" si="227"/>
        <v>3.7594770267380673</v>
      </c>
      <c r="AP100" s="18">
        <f t="shared" si="228"/>
        <v>4.4303329604681974</v>
      </c>
      <c r="AQ100" s="18">
        <f t="shared" si="229"/>
        <v>6.7274890946952937</v>
      </c>
      <c r="AS100" t="str">
        <f t="shared" si="258"/>
        <v>62 Leisure, travel and related personal service occupations</v>
      </c>
      <c r="AT100" s="18">
        <f t="shared" si="230"/>
        <v>5.0732085555112993</v>
      </c>
      <c r="AU100" s="18">
        <f t="shared" si="230"/>
        <v>-1.3865839670061164</v>
      </c>
      <c r="AV100" s="18">
        <f t="shared" si="230"/>
        <v>5.1959271202919766</v>
      </c>
      <c r="AW100" s="18">
        <f t="shared" si="230"/>
        <v>3.5685488602471782</v>
      </c>
      <c r="AX100" s="18">
        <f t="shared" si="231"/>
        <v>3.7559703663779809</v>
      </c>
      <c r="AZ100" s="18">
        <f t="shared" si="232"/>
        <v>4.108191594373789</v>
      </c>
      <c r="BA100" s="18">
        <f t="shared" si="233"/>
        <v>4.5415459980123751</v>
      </c>
      <c r="BB100" s="18">
        <f t="shared" si="234"/>
        <v>7.044022664643701</v>
      </c>
      <c r="BD100" t="str">
        <f t="shared" si="259"/>
        <v>62 Leisure, travel and related personal service occupations</v>
      </c>
      <c r="BE100" s="18">
        <f t="shared" si="235"/>
        <v>2.0327742150682671</v>
      </c>
      <c r="BF100" s="18">
        <f t="shared" si="235"/>
        <v>-17.409101124498772</v>
      </c>
      <c r="BG100" s="18">
        <f t="shared" si="235"/>
        <v>0.80460655811385173</v>
      </c>
      <c r="BH100" s="18">
        <f t="shared" si="235"/>
        <v>3.1624180633627041E-2</v>
      </c>
      <c r="BI100" s="18">
        <f t="shared" si="236"/>
        <v>-0.92097922577848434</v>
      </c>
      <c r="BK100" s="18">
        <f t="shared" si="237"/>
        <v>0.28862412675072502</v>
      </c>
      <c r="BL100" s="18">
        <f t="shared" si="238"/>
        <v>2.5148611457416203</v>
      </c>
      <c r="BM100" s="18">
        <f t="shared" si="239"/>
        <v>2.7199865012953905</v>
      </c>
      <c r="BO100" t="str">
        <f t="shared" si="260"/>
        <v>62 Leisure, travel and related personal service occupations</v>
      </c>
      <c r="BP100" s="18">
        <f t="shared" si="240"/>
        <v>5.8318307413718351E-2</v>
      </c>
      <c r="BQ100" s="18">
        <f t="shared" si="240"/>
        <v>-17.658148469070621</v>
      </c>
      <c r="BR100" s="18">
        <f t="shared" si="240"/>
        <v>-1.3332141465208336</v>
      </c>
      <c r="BS100" s="18">
        <f t="shared" si="240"/>
        <v>-2.2143914062674019</v>
      </c>
      <c r="BT100" s="18">
        <f t="shared" si="241"/>
        <v>-2.9877538088727507</v>
      </c>
      <c r="BV100" s="18">
        <f t="shared" si="242"/>
        <v>-1.9215435478386222</v>
      </c>
      <c r="BW100" s="18">
        <f t="shared" si="243"/>
        <v>2.4460900933488183</v>
      </c>
      <c r="BX100" s="18">
        <f t="shared" si="244"/>
        <v>1.1346440570626282</v>
      </c>
      <c r="BZ100" t="str">
        <f t="shared" si="261"/>
        <v>62 Leisure, travel and related personal service occupations</v>
      </c>
      <c r="CA100" s="18">
        <f t="shared" si="245"/>
        <v>6.8175064209710978</v>
      </c>
      <c r="CB100" s="18">
        <f t="shared" si="245"/>
        <v>-8.9345190979061897</v>
      </c>
      <c r="CC100" s="18">
        <f t="shared" si="245"/>
        <v>1.3463928584569462</v>
      </c>
      <c r="CD100" s="18">
        <f t="shared" si="245"/>
        <v>2.2691615939529619E-2</v>
      </c>
      <c r="CE100" s="18">
        <f t="shared" si="246"/>
        <v>-0.15270820101853655</v>
      </c>
      <c r="CG100" s="18">
        <f t="shared" si="247"/>
        <v>0.46199311847752167</v>
      </c>
      <c r="CH100" s="18">
        <f t="shared" si="248"/>
        <v>2.363823265930165</v>
      </c>
      <c r="CI100" s="18">
        <f t="shared" si="249"/>
        <v>2.7000789435894124</v>
      </c>
      <c r="CK100" t="str">
        <f t="shared" si="262"/>
        <v>62 Leisure, travel and related personal service occupations</v>
      </c>
      <c r="CL100" s="18">
        <f t="shared" si="250"/>
        <v>-4.4163053401092274</v>
      </c>
      <c r="CM100" s="18">
        <f t="shared" si="250"/>
        <v>12.105607868244018</v>
      </c>
      <c r="CN100" s="18">
        <f t="shared" si="250"/>
        <v>-6.2979630829286481</v>
      </c>
      <c r="CO100" s="18">
        <f t="shared" si="250"/>
        <v>-3.4382467021639718</v>
      </c>
      <c r="CP100" s="18">
        <f t="shared" si="251"/>
        <v>-3.4446160212432853</v>
      </c>
      <c r="CR100" s="18">
        <f t="shared" si="252"/>
        <v>-4.4010536338555344</v>
      </c>
      <c r="CS100" s="18">
        <f t="shared" si="253"/>
        <v>1.4419599440246511</v>
      </c>
      <c r="CT100" s="18">
        <f t="shared" si="254"/>
        <v>-1.9114442166206613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-2.231604117226349</v>
      </c>
      <c r="C101" s="18">
        <f t="shared" si="210"/>
        <v>12.248843416009159</v>
      </c>
      <c r="D101" s="18">
        <f t="shared" si="210"/>
        <v>5.4280774175172963</v>
      </c>
      <c r="E101" s="18">
        <f t="shared" si="210"/>
        <v>5.017205927459889</v>
      </c>
      <c r="F101" s="18">
        <f t="shared" si="211"/>
        <v>5.5839715234627274</v>
      </c>
      <c r="H101" s="18">
        <f t="shared" si="212"/>
        <v>5.1539848666795507</v>
      </c>
      <c r="I101" s="18">
        <f t="shared" si="213"/>
        <v>3.945104519312892</v>
      </c>
      <c r="J101" s="18">
        <f t="shared" si="214"/>
        <v>7.3852897818124319</v>
      </c>
      <c r="L101" t="str">
        <f t="shared" si="255"/>
        <v>63 Community and civil enforcement occupations</v>
      </c>
      <c r="M101" s="18">
        <f t="shared" si="215"/>
        <v>-1.5743214046330722</v>
      </c>
      <c r="N101" s="18">
        <f t="shared" si="215"/>
        <v>35.703525274229932</v>
      </c>
      <c r="O101" s="18">
        <f t="shared" si="215"/>
        <v>0.84055315233400041</v>
      </c>
      <c r="P101" s="18">
        <f t="shared" si="215"/>
        <v>5.2675927338762252</v>
      </c>
      <c r="Q101" s="18">
        <f t="shared" si="216"/>
        <v>5.5254308172245414</v>
      </c>
      <c r="S101" s="18">
        <f t="shared" si="217"/>
        <v>3.7707289459481874</v>
      </c>
      <c r="T101" s="18">
        <f t="shared" si="218"/>
        <v>3.3196406435570758</v>
      </c>
      <c r="U101" s="18">
        <f t="shared" si="219"/>
        <v>5.9343413552545909</v>
      </c>
      <c r="W101" t="str">
        <f t="shared" si="256"/>
        <v>63 Community and civil enforcement occupations</v>
      </c>
      <c r="X101" s="18">
        <f t="shared" si="220"/>
        <v>-1.2820553294216275</v>
      </c>
      <c r="Y101" s="18">
        <f t="shared" si="220"/>
        <v>14.907694981308151</v>
      </c>
      <c r="Z101" s="18">
        <f t="shared" si="220"/>
        <v>2.4144742002182085</v>
      </c>
      <c r="AA101" s="18">
        <f t="shared" si="220"/>
        <v>1.5186074013400885</v>
      </c>
      <c r="AB101" s="18">
        <f t="shared" si="221"/>
        <v>2.5889938508580013</v>
      </c>
      <c r="AD101" s="18">
        <f t="shared" si="222"/>
        <v>1.8163555360202643</v>
      </c>
      <c r="AE101" s="18">
        <f t="shared" si="223"/>
        <v>3.8887912926795831</v>
      </c>
      <c r="AF101" s="18">
        <f t="shared" si="224"/>
        <v>5.0111689985478325</v>
      </c>
      <c r="AH101" t="str">
        <f t="shared" si="257"/>
        <v>63 Community and civil enforcement occupations</v>
      </c>
      <c r="AI101" s="18">
        <f t="shared" si="225"/>
        <v>-3.4919716068696594</v>
      </c>
      <c r="AJ101" s="18">
        <f t="shared" si="225"/>
        <v>34.653356704139156</v>
      </c>
      <c r="AK101" s="18">
        <f t="shared" si="225"/>
        <v>-1.4546220713455793</v>
      </c>
      <c r="AL101" s="18">
        <f t="shared" si="225"/>
        <v>1.5366777716916191</v>
      </c>
      <c r="AM101" s="18">
        <f t="shared" si="226"/>
        <v>2.3827400828273726</v>
      </c>
      <c r="AO101" s="18">
        <f t="shared" si="227"/>
        <v>0.52962273176770935</v>
      </c>
      <c r="AP101" s="18">
        <f t="shared" si="228"/>
        <v>3.1781478797837659</v>
      </c>
      <c r="AQ101" s="18">
        <f t="shared" si="229"/>
        <v>3.5246236032791867</v>
      </c>
      <c r="AS101" t="str">
        <f t="shared" si="258"/>
        <v>63 Community and civil enforcement occupations</v>
      </c>
      <c r="AT101" s="18">
        <f t="shared" si="230"/>
        <v>-5.6013102874963856</v>
      </c>
      <c r="AU101" s="18">
        <f t="shared" si="230"/>
        <v>33.931907358706347</v>
      </c>
      <c r="AV101" s="18">
        <f t="shared" si="230"/>
        <v>-3.8782433688257734</v>
      </c>
      <c r="AW101" s="18">
        <f t="shared" si="230"/>
        <v>9.9807800982087969E-2</v>
      </c>
      <c r="AX101" s="18">
        <f t="shared" si="231"/>
        <v>0.65441093424647434</v>
      </c>
      <c r="AZ101" s="18">
        <f t="shared" si="232"/>
        <v>-1.2441733393577126</v>
      </c>
      <c r="BA101" s="18">
        <f t="shared" si="233"/>
        <v>2.7829557307326613</v>
      </c>
      <c r="BB101" s="18">
        <f t="shared" si="234"/>
        <v>1.9612821532317914</v>
      </c>
      <c r="BD101" t="str">
        <f t="shared" si="259"/>
        <v>63 Community and civil enforcement occupations</v>
      </c>
      <c r="BE101" s="18">
        <f t="shared" si="235"/>
        <v>-9.9727216026607834</v>
      </c>
      <c r="BF101" s="18">
        <f t="shared" si="235"/>
        <v>44.757469296630873</v>
      </c>
      <c r="BG101" s="18">
        <f t="shared" si="235"/>
        <v>-8.9225939663114868</v>
      </c>
      <c r="BH101" s="18">
        <f t="shared" si="235"/>
        <v>1.0104254031251259E-3</v>
      </c>
      <c r="BI101" s="18">
        <f t="shared" si="236"/>
        <v>-0.60635143653117174</v>
      </c>
      <c r="BK101" s="18">
        <f t="shared" si="237"/>
        <v>-3.066667632397424</v>
      </c>
      <c r="BL101" s="18">
        <f t="shared" si="238"/>
        <v>1.3770611422424306</v>
      </c>
      <c r="BM101" s="18">
        <f t="shared" si="239"/>
        <v>-1.0430683417709252</v>
      </c>
      <c r="BO101" t="str">
        <f t="shared" si="260"/>
        <v>63 Community and civil enforcement occupations</v>
      </c>
      <c r="BP101" s="18">
        <f t="shared" si="240"/>
        <v>-7.3859496759927428</v>
      </c>
      <c r="BQ101" s="18">
        <f t="shared" si="240"/>
        <v>38.514753453878711</v>
      </c>
      <c r="BR101" s="18">
        <f t="shared" si="240"/>
        <v>-8.1499523155333815</v>
      </c>
      <c r="BS101" s="18">
        <f t="shared" si="240"/>
        <v>-1.8867119899261819</v>
      </c>
      <c r="BT101" s="18">
        <f t="shared" si="241"/>
        <v>-1.7945241993665539</v>
      </c>
      <c r="BV101" s="18">
        <f t="shared" si="242"/>
        <v>-4.0205296876501206</v>
      </c>
      <c r="BW101" s="18">
        <f t="shared" si="243"/>
        <v>1.6868935135835539</v>
      </c>
      <c r="BX101" s="18">
        <f t="shared" si="244"/>
        <v>-1.2698093624720408</v>
      </c>
      <c r="BZ101" t="str">
        <f t="shared" si="261"/>
        <v>63 Community and civil enforcement occupations</v>
      </c>
      <c r="CA101" s="18">
        <f t="shared" si="245"/>
        <v>-0.23407580239502845</v>
      </c>
      <c r="CB101" s="18">
        <f t="shared" si="245"/>
        <v>21.494340570743219</v>
      </c>
      <c r="CC101" s="18">
        <f t="shared" si="245"/>
        <v>-4.0524103886013236</v>
      </c>
      <c r="CD101" s="18">
        <f t="shared" si="245"/>
        <v>-4.2676566477550804E-2</v>
      </c>
      <c r="CE101" s="18">
        <f t="shared" si="246"/>
        <v>-0.10251927087175927</v>
      </c>
      <c r="CG101" s="18">
        <f t="shared" si="247"/>
        <v>-1.3975358079769573</v>
      </c>
      <c r="CH101" s="18">
        <f t="shared" si="248"/>
        <v>1.7374381737571776</v>
      </c>
      <c r="CI101" s="18">
        <f t="shared" si="249"/>
        <v>0.66490023393162012</v>
      </c>
      <c r="CK101" t="str">
        <f t="shared" si="262"/>
        <v>63 Community and civil enforcement occupations</v>
      </c>
      <c r="CL101" s="18">
        <f t="shared" si="250"/>
        <v>-8.6901572590541214</v>
      </c>
      <c r="CM101" s="18">
        <f t="shared" si="250"/>
        <v>118.2819707959828</v>
      </c>
      <c r="CN101" s="18">
        <f t="shared" si="250"/>
        <v>-15.683415568806991</v>
      </c>
      <c r="CO101" s="18">
        <f t="shared" si="250"/>
        <v>-1.8804458938722846</v>
      </c>
      <c r="CP101" s="18">
        <f t="shared" si="251"/>
        <v>-1.6252459552655862</v>
      </c>
      <c r="CR101" s="18">
        <f t="shared" si="252"/>
        <v>-6.7158098006288913</v>
      </c>
      <c r="CS101" s="18">
        <f t="shared" si="253"/>
        <v>0.80237958195130687</v>
      </c>
      <c r="CT101" s="18">
        <f t="shared" si="254"/>
        <v>-4.777637194624262</v>
      </c>
    </row>
    <row r="102" spans="1:98" x14ac:dyDescent="0.2">
      <c r="A102" t="str">
        <f t="shared" si="209"/>
        <v>71 Sales occupations</v>
      </c>
      <c r="B102" s="18">
        <f t="shared" si="210"/>
        <v>3.3363619939728917</v>
      </c>
      <c r="C102" s="18">
        <f t="shared" si="210"/>
        <v>-14.149068017368837</v>
      </c>
      <c r="D102" s="18">
        <f t="shared" si="210"/>
        <v>6.0793417409737094</v>
      </c>
      <c r="E102" s="18">
        <f t="shared" si="210"/>
        <v>3.9222210925289103</v>
      </c>
      <c r="F102" s="18">
        <f t="shared" si="211"/>
        <v>3.3502320408609787</v>
      </c>
      <c r="H102" s="18">
        <f t="shared" si="212"/>
        <v>4.6363428418988661</v>
      </c>
      <c r="I102" s="18">
        <f t="shared" si="213"/>
        <v>3.4513174378995037</v>
      </c>
      <c r="J102" s="18">
        <f t="shared" si="214"/>
        <v>6.6779853939280542</v>
      </c>
      <c r="L102" t="str">
        <f t="shared" si="255"/>
        <v>71 Sales occupations</v>
      </c>
      <c r="M102" s="18">
        <f t="shared" si="215"/>
        <v>2.7622717253970697</v>
      </c>
      <c r="N102" s="18">
        <f t="shared" si="215"/>
        <v>-0.74020818310546188</v>
      </c>
      <c r="O102" s="18">
        <f t="shared" si="215"/>
        <v>6.2654502223520314</v>
      </c>
      <c r="P102" s="18">
        <f t="shared" si="215"/>
        <v>5.5179568202518681</v>
      </c>
      <c r="Q102" s="18">
        <f t="shared" si="216"/>
        <v>5.3476483301357458</v>
      </c>
      <c r="S102" s="18">
        <f t="shared" si="217"/>
        <v>5.7665352286253357</v>
      </c>
      <c r="T102" s="18">
        <f t="shared" si="218"/>
        <v>3.8927016909609202</v>
      </c>
      <c r="U102" s="18">
        <f t="shared" si="219"/>
        <v>7.8155393477326918</v>
      </c>
      <c r="W102" t="str">
        <f t="shared" si="256"/>
        <v>71 Sales occupations</v>
      </c>
      <c r="X102" s="18">
        <f t="shared" si="220"/>
        <v>-1.6742632806612701</v>
      </c>
      <c r="Y102" s="18">
        <f t="shared" si="220"/>
        <v>8.8248907881844261</v>
      </c>
      <c r="Z102" s="18">
        <f t="shared" si="220"/>
        <v>2.5717215719624598</v>
      </c>
      <c r="AA102" s="18">
        <f t="shared" si="220"/>
        <v>2.3205756587028059</v>
      </c>
      <c r="AB102" s="18">
        <f t="shared" si="221"/>
        <v>2.7941768752912655</v>
      </c>
      <c r="AD102" s="18">
        <f t="shared" si="222"/>
        <v>2.4042225632800784</v>
      </c>
      <c r="AE102" s="18">
        <f t="shared" si="223"/>
        <v>3.6253083484954596</v>
      </c>
      <c r="AF102" s="18">
        <f t="shared" si="224"/>
        <v>5.1837189307291531</v>
      </c>
      <c r="AH102" t="str">
        <f t="shared" si="257"/>
        <v>71 Sales occupations</v>
      </c>
      <c r="AI102" s="18">
        <f t="shared" si="225"/>
        <v>-2.0159695714790371</v>
      </c>
      <c r="AJ102" s="18">
        <f t="shared" si="225"/>
        <v>13.120800672304856</v>
      </c>
      <c r="AK102" s="18">
        <f t="shared" si="225"/>
        <v>1.6676002013311653</v>
      </c>
      <c r="AL102" s="18">
        <f t="shared" si="225"/>
        <v>2.3342333878140886</v>
      </c>
      <c r="AM102" s="18">
        <f t="shared" si="226"/>
        <v>2.767086942443453</v>
      </c>
      <c r="AO102" s="18">
        <f t="shared" si="227"/>
        <v>2.111538057247353</v>
      </c>
      <c r="AP102" s="18">
        <f t="shared" si="228"/>
        <v>3.5610370576171446</v>
      </c>
      <c r="AQ102" s="18">
        <f t="shared" si="229"/>
        <v>4.9303688234614063</v>
      </c>
      <c r="AS102" t="str">
        <f t="shared" si="258"/>
        <v>71 Sales occupations</v>
      </c>
      <c r="AT102" s="18">
        <f t="shared" si="230"/>
        <v>-3.4857829949337504</v>
      </c>
      <c r="AU102" s="18">
        <f t="shared" si="230"/>
        <v>7.2307601123235754</v>
      </c>
      <c r="AV102" s="18">
        <f t="shared" si="230"/>
        <v>0.99881969933359738</v>
      </c>
      <c r="AW102" s="18">
        <f t="shared" si="230"/>
        <v>1.5829954621730424</v>
      </c>
      <c r="AX102" s="18">
        <f t="shared" si="231"/>
        <v>1.7435622851986299</v>
      </c>
      <c r="AZ102" s="18">
        <f t="shared" si="232"/>
        <v>1.38789574036704</v>
      </c>
      <c r="BA102" s="18">
        <f t="shared" si="233"/>
        <v>3.0447202448160349</v>
      </c>
      <c r="BB102" s="18">
        <f t="shared" si="234"/>
        <v>3.987978775538692</v>
      </c>
      <c r="BD102" t="str">
        <f t="shared" si="259"/>
        <v>71 Sales occupations</v>
      </c>
      <c r="BE102" s="18">
        <f t="shared" si="235"/>
        <v>-0.66193023841774057</v>
      </c>
      <c r="BF102" s="18">
        <f t="shared" si="235"/>
        <v>-0.48838169498636175</v>
      </c>
      <c r="BG102" s="18">
        <f t="shared" si="235"/>
        <v>-0.2119204984730394</v>
      </c>
      <c r="BH102" s="18">
        <f t="shared" si="235"/>
        <v>0.78721457365229508</v>
      </c>
      <c r="BI102" s="18">
        <f t="shared" si="236"/>
        <v>0.39396256552861608</v>
      </c>
      <c r="BK102" s="18">
        <f t="shared" si="237"/>
        <v>0.45306292185018915</v>
      </c>
      <c r="BL102" s="18">
        <f t="shared" si="238"/>
        <v>2.47368940382382</v>
      </c>
      <c r="BM102" s="18">
        <f t="shared" si="239"/>
        <v>2.7985869196403224</v>
      </c>
      <c r="BO102" t="str">
        <f t="shared" si="260"/>
        <v>71 Sales occupations</v>
      </c>
      <c r="BP102" s="18">
        <f t="shared" si="240"/>
        <v>-3.7083155753776187</v>
      </c>
      <c r="BQ102" s="18">
        <f t="shared" si="240"/>
        <v>-5.8595937466630499</v>
      </c>
      <c r="BR102" s="18">
        <f t="shared" si="240"/>
        <v>-3.1085994202050937</v>
      </c>
      <c r="BS102" s="18">
        <f t="shared" si="240"/>
        <v>-2.6114370196178682</v>
      </c>
      <c r="BT102" s="18">
        <f t="shared" si="241"/>
        <v>-2.9729978132467472</v>
      </c>
      <c r="BV102" s="18">
        <f t="shared" si="242"/>
        <v>-2.7774406203507684</v>
      </c>
      <c r="BW102" s="18">
        <f t="shared" si="243"/>
        <v>2.1934733793900651</v>
      </c>
      <c r="BX102" s="18">
        <f t="shared" si="244"/>
        <v>0.26227971022865226</v>
      </c>
      <c r="BZ102" t="str">
        <f t="shared" si="261"/>
        <v>71 Sales occupations</v>
      </c>
      <c r="CA102" s="18">
        <f t="shared" si="245"/>
        <v>2.3545661371346949</v>
      </c>
      <c r="CB102" s="18">
        <f t="shared" si="245"/>
        <v>-2.9569536983203637</v>
      </c>
      <c r="CC102" s="18">
        <f t="shared" si="245"/>
        <v>-3.8616517346813151</v>
      </c>
      <c r="CD102" s="18">
        <f t="shared" si="245"/>
        <v>-9.8756980780747803</v>
      </c>
      <c r="CE102" s="18">
        <f t="shared" si="246"/>
        <v>-7.6117634682617226</v>
      </c>
      <c r="CG102" s="18">
        <f t="shared" si="247"/>
        <v>-7.9140241706769583</v>
      </c>
      <c r="CH102" s="18">
        <f t="shared" si="248"/>
        <v>1.3559963368352079</v>
      </c>
      <c r="CI102" s="18">
        <f t="shared" si="249"/>
        <v>-4.3370978690638218</v>
      </c>
      <c r="CK102" t="str">
        <f t="shared" si="262"/>
        <v>71 Sales occupations</v>
      </c>
      <c r="CL102" s="18">
        <f t="shared" si="250"/>
        <v>-6.3729580993006962</v>
      </c>
      <c r="CM102" s="18">
        <f t="shared" si="250"/>
        <v>18.6932025470383</v>
      </c>
      <c r="CN102" s="18">
        <f t="shared" si="250"/>
        <v>-9.9730152047180827</v>
      </c>
      <c r="CO102" s="18">
        <f t="shared" si="250"/>
        <v>-3.8099735837054727</v>
      </c>
      <c r="CP102" s="18">
        <f t="shared" si="251"/>
        <v>-4.5338599402708564</v>
      </c>
      <c r="CR102" s="18">
        <f t="shared" si="252"/>
        <v>-5.9098275964153739</v>
      </c>
      <c r="CS102" s="18">
        <f t="shared" si="253"/>
        <v>1.0546832889333446</v>
      </c>
      <c r="CT102" s="18">
        <f t="shared" si="254"/>
        <v>-3.6617792919812708</v>
      </c>
    </row>
    <row r="103" spans="1:98" x14ac:dyDescent="0.2">
      <c r="A103" t="str">
        <f t="shared" si="209"/>
        <v>72 Customer service occupations</v>
      </c>
      <c r="B103" s="18">
        <f t="shared" si="210"/>
        <v>4.2154632033748252</v>
      </c>
      <c r="C103" s="18">
        <f t="shared" si="210"/>
        <v>8.2162137917811009</v>
      </c>
      <c r="D103" s="18">
        <f t="shared" si="210"/>
        <v>12.933062830901365</v>
      </c>
      <c r="E103" s="18">
        <f t="shared" si="210"/>
        <v>5.638779834218588</v>
      </c>
      <c r="F103" s="18">
        <f t="shared" si="211"/>
        <v>8.0287813598130864</v>
      </c>
      <c r="H103" s="18">
        <f t="shared" si="212"/>
        <v>8.016297413199247</v>
      </c>
      <c r="I103" s="18">
        <f t="shared" si="213"/>
        <v>4.6734351324127621</v>
      </c>
      <c r="J103" s="18">
        <f t="shared" si="214"/>
        <v>9.9756196843026714</v>
      </c>
      <c r="L103" t="str">
        <f t="shared" si="255"/>
        <v>72 Customer service occupations</v>
      </c>
      <c r="M103" s="18">
        <f t="shared" si="215"/>
        <v>5.904995249510181</v>
      </c>
      <c r="N103" s="18">
        <f t="shared" si="215"/>
        <v>7.2336947132005891</v>
      </c>
      <c r="O103" s="18">
        <f t="shared" si="215"/>
        <v>11.648191338970593</v>
      </c>
      <c r="P103" s="18">
        <f t="shared" si="215"/>
        <v>5.3992295154104086</v>
      </c>
      <c r="Q103" s="18">
        <f t="shared" si="216"/>
        <v>7.4293024217624737</v>
      </c>
      <c r="S103" s="18">
        <f t="shared" si="217"/>
        <v>7.4423556151574033</v>
      </c>
      <c r="T103" s="18">
        <f t="shared" si="218"/>
        <v>4.6427862571137402</v>
      </c>
      <c r="U103" s="18">
        <f t="shared" si="219"/>
        <v>9.5171472933467172</v>
      </c>
      <c r="W103" t="str">
        <f t="shared" si="256"/>
        <v>72 Customer service occupations</v>
      </c>
      <c r="X103" s="18">
        <f t="shared" si="220"/>
        <v>1.572380036350407</v>
      </c>
      <c r="Y103" s="18">
        <f t="shared" si="220"/>
        <v>14.240450199285991</v>
      </c>
      <c r="Z103" s="18">
        <f t="shared" si="220"/>
        <v>7.9047493240251621</v>
      </c>
      <c r="AA103" s="18">
        <f t="shared" si="220"/>
        <v>3.1443323044713312</v>
      </c>
      <c r="AB103" s="18">
        <f t="shared" si="221"/>
        <v>5.2791269238182892</v>
      </c>
      <c r="AD103" s="18">
        <f t="shared" si="222"/>
        <v>4.707333352540366</v>
      </c>
      <c r="AE103" s="18">
        <f t="shared" si="223"/>
        <v>4.1917120359733717</v>
      </c>
      <c r="AF103" s="18">
        <f t="shared" si="224"/>
        <v>7.2192831254581646</v>
      </c>
      <c r="AH103" t="str">
        <f t="shared" si="257"/>
        <v>72 Customer service occupations</v>
      </c>
      <c r="AI103" s="18">
        <f t="shared" si="225"/>
        <v>1.4884781949263903</v>
      </c>
      <c r="AJ103" s="18">
        <f t="shared" si="225"/>
        <v>15.454812641440396</v>
      </c>
      <c r="AK103" s="18">
        <f t="shared" si="225"/>
        <v>8.0101188633712397</v>
      </c>
      <c r="AL103" s="18">
        <f t="shared" si="225"/>
        <v>2.6262041843300388</v>
      </c>
      <c r="AM103" s="18">
        <f t="shared" si="226"/>
        <v>5.0496978446334939</v>
      </c>
      <c r="AO103" s="18">
        <f t="shared" si="227"/>
        <v>4.3903431904155577</v>
      </c>
      <c r="AP103" s="18">
        <f t="shared" si="228"/>
        <v>4.331419597637276</v>
      </c>
      <c r="AQ103" s="18">
        <f t="shared" si="229"/>
        <v>7.0899318269621148</v>
      </c>
      <c r="AS103" t="str">
        <f t="shared" si="258"/>
        <v>72 Customer service occupations</v>
      </c>
      <c r="AT103" s="18">
        <f t="shared" si="230"/>
        <v>-0.58560761370580749</v>
      </c>
      <c r="AU103" s="18">
        <f t="shared" si="230"/>
        <v>9.2912210017551455</v>
      </c>
      <c r="AV103" s="18">
        <f t="shared" si="230"/>
        <v>6.9102391897711613</v>
      </c>
      <c r="AW103" s="18">
        <f t="shared" si="230"/>
        <v>1.7728386146684372</v>
      </c>
      <c r="AX103" s="18">
        <f t="shared" si="231"/>
        <v>3.8125936132523464</v>
      </c>
      <c r="AZ103" s="18">
        <f t="shared" si="232"/>
        <v>3.4572727312803364</v>
      </c>
      <c r="BA103" s="18">
        <f t="shared" si="233"/>
        <v>3.7726580140903909</v>
      </c>
      <c r="BB103" s="18">
        <f t="shared" si="234"/>
        <v>6.0330484625291891</v>
      </c>
      <c r="BD103" t="str">
        <f t="shared" si="259"/>
        <v>72 Customer service occupations</v>
      </c>
      <c r="BE103" s="18">
        <f t="shared" si="235"/>
        <v>2.7774208070128648</v>
      </c>
      <c r="BF103" s="18">
        <f t="shared" si="235"/>
        <v>7.111997753710475</v>
      </c>
      <c r="BG103" s="18">
        <f t="shared" si="235"/>
        <v>4.8031977554891636</v>
      </c>
      <c r="BH103" s="18">
        <f t="shared" si="235"/>
        <v>1.6660031982611567</v>
      </c>
      <c r="BI103" s="18">
        <f t="shared" si="236"/>
        <v>2.9714357856890139</v>
      </c>
      <c r="BK103" s="18">
        <f t="shared" si="237"/>
        <v>2.7011590633519766</v>
      </c>
      <c r="BL103" s="18">
        <f t="shared" si="238"/>
        <v>3.0047271773389506</v>
      </c>
      <c r="BM103" s="18">
        <f t="shared" si="239"/>
        <v>4.903881124061038</v>
      </c>
      <c r="BO103" t="str">
        <f t="shared" si="260"/>
        <v>72 Customer service occupations</v>
      </c>
      <c r="BP103" s="18">
        <f t="shared" si="240"/>
        <v>2.1869121642783984</v>
      </c>
      <c r="BQ103" s="18">
        <f t="shared" si="240"/>
        <v>-4.1192101433630501</v>
      </c>
      <c r="BR103" s="18">
        <f t="shared" si="240"/>
        <v>3.292988298437427</v>
      </c>
      <c r="BS103" s="18">
        <f t="shared" si="240"/>
        <v>-1.0763698409900324</v>
      </c>
      <c r="BT103" s="18">
        <f t="shared" si="241"/>
        <v>7.3224011432992953E-2</v>
      </c>
      <c r="BV103" s="18">
        <f t="shared" si="242"/>
        <v>0.35915069271204025</v>
      </c>
      <c r="BW103" s="18">
        <f t="shared" si="243"/>
        <v>2.8416800185356195</v>
      </c>
      <c r="BX103" s="18">
        <f t="shared" si="244"/>
        <v>3.0863676165470366</v>
      </c>
      <c r="BZ103" t="str">
        <f t="shared" si="261"/>
        <v>72 Customer service occupations</v>
      </c>
      <c r="CA103" s="18">
        <f t="shared" si="245"/>
        <v>3.7991618972480046</v>
      </c>
      <c r="CB103" s="18">
        <f t="shared" si="245"/>
        <v>2.0318754221804625</v>
      </c>
      <c r="CC103" s="18">
        <f t="shared" si="245"/>
        <v>0.5967191793080362</v>
      </c>
      <c r="CD103" s="18">
        <f t="shared" si="245"/>
        <v>-1.9137773420288218</v>
      </c>
      <c r="CE103" s="18">
        <f t="shared" si="246"/>
        <v>-0.89206190106564387</v>
      </c>
      <c r="CG103" s="18">
        <f t="shared" si="247"/>
        <v>-1.0839848647896777</v>
      </c>
      <c r="CH103" s="18">
        <f t="shared" si="248"/>
        <v>1.7242509924059624</v>
      </c>
      <c r="CI103" s="18">
        <f t="shared" si="249"/>
        <v>0.8861401792970236</v>
      </c>
      <c r="CK103" t="str">
        <f t="shared" si="262"/>
        <v>72 Customer service occupations</v>
      </c>
      <c r="CL103" s="18">
        <f t="shared" si="250"/>
        <v>2.6370684868366689</v>
      </c>
      <c r="CM103" s="18">
        <f t="shared" si="250"/>
        <v>21.294751039748604</v>
      </c>
      <c r="CN103" s="18">
        <f t="shared" si="250"/>
        <v>6.5228280771930214</v>
      </c>
      <c r="CO103" s="18">
        <f t="shared" si="250"/>
        <v>0.81189410998929734</v>
      </c>
      <c r="CP103" s="18">
        <f t="shared" si="251"/>
        <v>3.7554276046678936</v>
      </c>
      <c r="CR103" s="18">
        <f t="shared" si="252"/>
        <v>2.6806822736338498</v>
      </c>
      <c r="CS103" s="18">
        <f t="shared" si="253"/>
        <v>2.6041831332800802</v>
      </c>
      <c r="CT103" s="18">
        <f t="shared" si="254"/>
        <v>4.579932789057839</v>
      </c>
    </row>
    <row r="104" spans="1:98" x14ac:dyDescent="0.2">
      <c r="A104" t="str">
        <f t="shared" si="209"/>
        <v>81 Process, plant and machine operatives</v>
      </c>
      <c r="B104" s="18">
        <f t="shared" si="210"/>
        <v>6.9196071988786967</v>
      </c>
      <c r="C104" s="18">
        <f t="shared" si="210"/>
        <v>-23.916492661399825</v>
      </c>
      <c r="D104" s="18">
        <f t="shared" si="210"/>
        <v>14.259458286465932</v>
      </c>
      <c r="E104" s="18">
        <f t="shared" si="210"/>
        <v>8.7468842119276413</v>
      </c>
      <c r="F104" s="18">
        <f t="shared" si="211"/>
        <v>8.0021676581100376</v>
      </c>
      <c r="H104" s="18">
        <f t="shared" si="212"/>
        <v>10.55420568138028</v>
      </c>
      <c r="I104" s="18">
        <f t="shared" si="213"/>
        <v>5.9004463357619219</v>
      </c>
      <c r="J104" s="18">
        <f t="shared" si="214"/>
        <v>12.519914088597295</v>
      </c>
      <c r="L104" t="str">
        <f t="shared" si="255"/>
        <v>81 Process, plant and machine operatives</v>
      </c>
      <c r="M104" s="18">
        <f t="shared" si="215"/>
        <v>5.2188509088933577</v>
      </c>
      <c r="N104" s="18">
        <f t="shared" si="215"/>
        <v>-12.513723359423635</v>
      </c>
      <c r="O104" s="18">
        <f t="shared" si="215"/>
        <v>13.708961445757772</v>
      </c>
      <c r="P104" s="18">
        <f t="shared" si="215"/>
        <v>6.6379043684197336</v>
      </c>
      <c r="Q104" s="18">
        <f t="shared" si="216"/>
        <v>7.4612377530566043</v>
      </c>
      <c r="S104" s="18">
        <f t="shared" si="217"/>
        <v>8.9446644315467125</v>
      </c>
      <c r="T104" s="18">
        <f t="shared" si="218"/>
        <v>5.0659008180302445</v>
      </c>
      <c r="U104" s="18">
        <f t="shared" si="219"/>
        <v>10.889170594914809</v>
      </c>
      <c r="W104" t="str">
        <f t="shared" si="256"/>
        <v>81 Process, plant and machine operatives</v>
      </c>
      <c r="X104" s="18">
        <f t="shared" si="220"/>
        <v>-2.7714341737970272</v>
      </c>
      <c r="Y104" s="18">
        <f t="shared" si="220"/>
        <v>-7.7095541705481825</v>
      </c>
      <c r="Z104" s="18">
        <f t="shared" si="220"/>
        <v>11.618585546942239</v>
      </c>
      <c r="AA104" s="18">
        <f t="shared" si="220"/>
        <v>5.5056170024753381</v>
      </c>
      <c r="AB104" s="18">
        <f t="shared" si="221"/>
        <v>6.484696118505906</v>
      </c>
      <c r="AD104" s="18">
        <f t="shared" si="222"/>
        <v>7.5051392317991406</v>
      </c>
      <c r="AE104" s="18">
        <f t="shared" si="223"/>
        <v>4.9864028728653809</v>
      </c>
      <c r="AF104" s="18">
        <f t="shared" si="224"/>
        <v>9.7478396130947775</v>
      </c>
      <c r="AH104" t="str">
        <f t="shared" si="257"/>
        <v>81 Process, plant and machine operatives</v>
      </c>
      <c r="AI104" s="18">
        <f t="shared" si="225"/>
        <v>-1.2790407788804914</v>
      </c>
      <c r="AJ104" s="18">
        <f t="shared" si="225"/>
        <v>-7.7255372895047358</v>
      </c>
      <c r="AK104" s="18">
        <f t="shared" si="225"/>
        <v>11.443491635231462</v>
      </c>
      <c r="AL104" s="18">
        <f t="shared" si="225"/>
        <v>5.477187572476705</v>
      </c>
      <c r="AM104" s="18">
        <f t="shared" si="226"/>
        <v>6.4133904871735536</v>
      </c>
      <c r="AO104" s="18">
        <f t="shared" si="227"/>
        <v>7.4295931600734333</v>
      </c>
      <c r="AP104" s="18">
        <f t="shared" si="228"/>
        <v>4.6881954299750728</v>
      </c>
      <c r="AQ104" s="18">
        <f t="shared" si="229"/>
        <v>9.5314572874249048</v>
      </c>
      <c r="AS104" t="str">
        <f t="shared" si="258"/>
        <v>81 Process, plant and machine operatives</v>
      </c>
      <c r="AT104" s="18">
        <f t="shared" si="230"/>
        <v>-2.5157104656835072</v>
      </c>
      <c r="AU104" s="18">
        <f t="shared" si="230"/>
        <v>-9.4529821281061128</v>
      </c>
      <c r="AV104" s="18">
        <f t="shared" si="230"/>
        <v>9.4391268000280313</v>
      </c>
      <c r="AW104" s="18">
        <f t="shared" si="230"/>
        <v>3.479419978573639</v>
      </c>
      <c r="AX104" s="18">
        <f t="shared" si="231"/>
        <v>4.4310919460693876</v>
      </c>
      <c r="AZ104" s="18">
        <f t="shared" si="232"/>
        <v>5.4290266244577001</v>
      </c>
      <c r="BA104" s="18">
        <f t="shared" si="233"/>
        <v>4.1253792963648062</v>
      </c>
      <c r="BB104" s="18">
        <f t="shared" si="234"/>
        <v>7.703083314584358</v>
      </c>
      <c r="BD104" t="str">
        <f t="shared" si="259"/>
        <v>81 Process, plant and machine operatives</v>
      </c>
      <c r="BE104" s="18">
        <f t="shared" si="235"/>
        <v>-1.0327263399807607</v>
      </c>
      <c r="BF104" s="18">
        <f t="shared" si="235"/>
        <v>-13.998640369954995</v>
      </c>
      <c r="BG104" s="18">
        <f t="shared" si="235"/>
        <v>6.2826067914659278</v>
      </c>
      <c r="BH104" s="18">
        <f t="shared" si="235"/>
        <v>1.7885060793441765</v>
      </c>
      <c r="BI104" s="18">
        <f t="shared" si="236"/>
        <v>2.091064423611666</v>
      </c>
      <c r="BK104" s="18">
        <f t="shared" si="237"/>
        <v>3.26501826665202</v>
      </c>
      <c r="BL104" s="18">
        <f t="shared" si="238"/>
        <v>2.7168833753711263</v>
      </c>
      <c r="BM104" s="18">
        <f t="shared" si="239"/>
        <v>5.1176520949890891</v>
      </c>
      <c r="BO104" t="str">
        <f t="shared" si="260"/>
        <v>81 Process, plant and machine operatives</v>
      </c>
      <c r="BP104" s="18">
        <f t="shared" si="240"/>
        <v>-3.5864605957549367</v>
      </c>
      <c r="BQ104" s="18">
        <f t="shared" si="240"/>
        <v>-8.2245106596461568</v>
      </c>
      <c r="BR104" s="18">
        <f t="shared" si="240"/>
        <v>3.5552515625532521</v>
      </c>
      <c r="BS104" s="18">
        <f t="shared" si="240"/>
        <v>-0.71453654029319802</v>
      </c>
      <c r="BT104" s="18">
        <f t="shared" si="241"/>
        <v>0.10718550564596807</v>
      </c>
      <c r="BV104" s="18">
        <f t="shared" si="242"/>
        <v>0.68879751383810195</v>
      </c>
      <c r="BW104" s="18">
        <f t="shared" si="243"/>
        <v>2.5821108619041633</v>
      </c>
      <c r="BX104" s="18">
        <f t="shared" si="244"/>
        <v>3.0714268505092512</v>
      </c>
      <c r="BZ104" t="str">
        <f t="shared" si="261"/>
        <v>81 Process, plant and machine operatives</v>
      </c>
      <c r="CA104" s="18">
        <f t="shared" si="245"/>
        <v>1.4822254498910281</v>
      </c>
      <c r="CB104" s="18">
        <f t="shared" si="245"/>
        <v>-19.711229544866139</v>
      </c>
      <c r="CC104" s="18">
        <f t="shared" si="245"/>
        <v>1.1938509080656079</v>
      </c>
      <c r="CD104" s="18">
        <f t="shared" si="245"/>
        <v>-8.942412107540342</v>
      </c>
      <c r="CE104" s="18">
        <f t="shared" si="246"/>
        <v>-6.6263840370085365</v>
      </c>
      <c r="CG104" s="18">
        <f t="shared" si="247"/>
        <v>-5.6818076181903043</v>
      </c>
      <c r="CH104" s="18">
        <f t="shared" si="248"/>
        <v>1.5893264877679281</v>
      </c>
      <c r="CI104" s="18">
        <f t="shared" si="249"/>
        <v>-2.5127144282413028</v>
      </c>
      <c r="CK104" t="str">
        <f t="shared" si="262"/>
        <v>81 Process, plant and machine operatives</v>
      </c>
      <c r="CL104" s="18">
        <f t="shared" si="250"/>
        <v>-5.0045083551341518</v>
      </c>
      <c r="CM104" s="18">
        <f t="shared" si="250"/>
        <v>15.971176069196957</v>
      </c>
      <c r="CN104" s="18">
        <f t="shared" si="250"/>
        <v>-12.098733118860794</v>
      </c>
      <c r="CO104" s="18">
        <f t="shared" si="250"/>
        <v>-4.8086224958381107</v>
      </c>
      <c r="CP104" s="18">
        <f t="shared" si="251"/>
        <v>-5.9965342673932724</v>
      </c>
      <c r="CR104" s="18">
        <f t="shared" si="252"/>
        <v>-7.3034752533205012</v>
      </c>
      <c r="CS104" s="18">
        <f t="shared" si="253"/>
        <v>0.86911826451103735</v>
      </c>
      <c r="CT104" s="18">
        <f t="shared" si="254"/>
        <v>-5.0562004659052917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6.0545947601776007</v>
      </c>
      <c r="C105" s="18">
        <f t="shared" si="210"/>
        <v>-13.716394455919579</v>
      </c>
      <c r="D105" s="18">
        <f t="shared" si="210"/>
        <v>12.346583586343861</v>
      </c>
      <c r="E105" s="18">
        <f t="shared" si="210"/>
        <v>5.1998351413531818</v>
      </c>
      <c r="F105" s="18">
        <f t="shared" si="211"/>
        <v>6.0607977183207762</v>
      </c>
      <c r="H105" s="18">
        <f t="shared" si="212"/>
        <v>7.5300867661841631</v>
      </c>
      <c r="I105" s="18">
        <f t="shared" si="213"/>
        <v>5.5739454859233595</v>
      </c>
      <c r="J105" s="18">
        <f t="shared" si="214"/>
        <v>10.087531298200435</v>
      </c>
      <c r="L105" t="str">
        <f t="shared" si="255"/>
        <v>82 Transport and mobile machine drivers and operatives</v>
      </c>
      <c r="M105" s="18">
        <f t="shared" si="215"/>
        <v>9.1512176494786814</v>
      </c>
      <c r="N105" s="18">
        <f t="shared" si="215"/>
        <v>-11.402810734177116</v>
      </c>
      <c r="O105" s="18">
        <f t="shared" si="215"/>
        <v>9.2029439280229894</v>
      </c>
      <c r="P105" s="18">
        <f t="shared" si="215"/>
        <v>4.9743389954632011</v>
      </c>
      <c r="Q105" s="18">
        <f t="shared" si="216"/>
        <v>5.1571840049530415</v>
      </c>
      <c r="S105" s="18">
        <f t="shared" si="217"/>
        <v>6.3653600554529843</v>
      </c>
      <c r="T105" s="18">
        <f t="shared" si="218"/>
        <v>5.0505246072355403</v>
      </c>
      <c r="U105" s="18">
        <f t="shared" si="219"/>
        <v>8.9499674037055286</v>
      </c>
      <c r="W105" t="str">
        <f t="shared" si="256"/>
        <v>82 Transport and mobile machine drivers and operatives</v>
      </c>
      <c r="X105" s="18">
        <f t="shared" si="220"/>
        <v>2.9963799421994119</v>
      </c>
      <c r="Y105" s="18">
        <f t="shared" si="220"/>
        <v>-4.713607059777658</v>
      </c>
      <c r="Z105" s="18">
        <f t="shared" si="220"/>
        <v>5.5440116877036427</v>
      </c>
      <c r="AA105" s="18">
        <f t="shared" si="220"/>
        <v>3.3157577101821989</v>
      </c>
      <c r="AB105" s="18">
        <f t="shared" si="221"/>
        <v>3.4824096267763727</v>
      </c>
      <c r="AD105" s="18">
        <f t="shared" si="222"/>
        <v>4.0532323682556992</v>
      </c>
      <c r="AE105" s="18">
        <f t="shared" si="223"/>
        <v>4.6431292251780221</v>
      </c>
      <c r="AF105" s="18">
        <f t="shared" si="224"/>
        <v>7.0802813337605075</v>
      </c>
      <c r="AH105" t="str">
        <f t="shared" si="257"/>
        <v>82 Transport and mobile machine drivers and operatives</v>
      </c>
      <c r="AI105" s="18">
        <f t="shared" si="225"/>
        <v>4.2136303105835049</v>
      </c>
      <c r="AJ105" s="18">
        <f t="shared" si="225"/>
        <v>-3.0899603077890192</v>
      </c>
      <c r="AK105" s="18">
        <f t="shared" si="225"/>
        <v>6.2656355695625665</v>
      </c>
      <c r="AL105" s="18">
        <f t="shared" si="225"/>
        <v>2.8269234957445599</v>
      </c>
      <c r="AM105" s="18">
        <f t="shared" si="226"/>
        <v>3.5052999815302854</v>
      </c>
      <c r="AO105" s="18">
        <f t="shared" si="227"/>
        <v>3.9606156820676919</v>
      </c>
      <c r="AP105" s="18">
        <f t="shared" si="228"/>
        <v>4.7142109500305951</v>
      </c>
      <c r="AQ105" s="18">
        <f t="shared" si="229"/>
        <v>7.0704096847156839</v>
      </c>
      <c r="AS105" t="str">
        <f t="shared" si="258"/>
        <v>82 Transport and mobile machine drivers and operatives</v>
      </c>
      <c r="AT105" s="18">
        <f t="shared" si="230"/>
        <v>0.87012234163681423</v>
      </c>
      <c r="AU105" s="18">
        <f t="shared" si="230"/>
        <v>-10.913615399725195</v>
      </c>
      <c r="AV105" s="18">
        <f t="shared" si="230"/>
        <v>6.3660494351515329</v>
      </c>
      <c r="AW105" s="18">
        <f t="shared" si="230"/>
        <v>2.0453653248560189</v>
      </c>
      <c r="AX105" s="18">
        <f t="shared" si="231"/>
        <v>2.5026180682154786</v>
      </c>
      <c r="AZ105" s="18">
        <f t="shared" si="232"/>
        <v>3.4657316012882911</v>
      </c>
      <c r="BA105" s="18">
        <f t="shared" si="233"/>
        <v>4.6343084262769452</v>
      </c>
      <c r="BB105" s="18">
        <f t="shared" si="234"/>
        <v>6.6858151548425448</v>
      </c>
      <c r="BD105" t="str">
        <f t="shared" si="259"/>
        <v>82 Transport and mobile machine drivers and operatives</v>
      </c>
      <c r="BE105" s="18">
        <f t="shared" si="235"/>
        <v>0.14094806555833284</v>
      </c>
      <c r="BF105" s="18">
        <f t="shared" si="235"/>
        <v>-13.972317577176463</v>
      </c>
      <c r="BG105" s="18">
        <f t="shared" si="235"/>
        <v>3.3788444781309268</v>
      </c>
      <c r="BH105" s="18">
        <f t="shared" si="235"/>
        <v>1.3753863416575696</v>
      </c>
      <c r="BI105" s="18">
        <f t="shared" si="236"/>
        <v>0.95611121092831208</v>
      </c>
      <c r="BK105" s="18">
        <f t="shared" si="237"/>
        <v>2.0388540751131279</v>
      </c>
      <c r="BL105" s="18">
        <f t="shared" si="238"/>
        <v>3.213290335815433</v>
      </c>
      <c r="BM105" s="18">
        <f t="shared" si="239"/>
        <v>4.5907550630230665</v>
      </c>
      <c r="BO105" t="str">
        <f t="shared" si="260"/>
        <v>82 Transport and mobile machine drivers and operatives</v>
      </c>
      <c r="BP105" s="18">
        <f t="shared" si="240"/>
        <v>-1.3644648336449738</v>
      </c>
      <c r="BQ105" s="18">
        <f t="shared" si="240"/>
        <v>-5.8291686793510156</v>
      </c>
      <c r="BR105" s="18">
        <f t="shared" si="240"/>
        <v>0.78789170730677593</v>
      </c>
      <c r="BS105" s="18">
        <f t="shared" si="240"/>
        <v>-0.36857777221108723</v>
      </c>
      <c r="BT105" s="18">
        <f t="shared" si="241"/>
        <v>-0.36025804291285324</v>
      </c>
      <c r="BV105" s="18">
        <f t="shared" si="242"/>
        <v>1.5430077237077455E-2</v>
      </c>
      <c r="BW105" s="18">
        <f t="shared" si="243"/>
        <v>3.1474933554425544</v>
      </c>
      <c r="BX105" s="18">
        <f t="shared" si="244"/>
        <v>3.1574961399085666</v>
      </c>
      <c r="BZ105" t="str">
        <f t="shared" si="261"/>
        <v>82 Transport and mobile machine drivers and operatives</v>
      </c>
      <c r="CA105" s="18">
        <f t="shared" si="245"/>
        <v>3.6979270956060128</v>
      </c>
      <c r="CB105" s="18">
        <f t="shared" si="245"/>
        <v>-23.540799860565954</v>
      </c>
      <c r="CC105" s="18">
        <f t="shared" si="245"/>
        <v>-0.7487118341434007</v>
      </c>
      <c r="CD105" s="18">
        <f t="shared" si="245"/>
        <v>-1.7818822442821847</v>
      </c>
      <c r="CE105" s="18">
        <f t="shared" si="246"/>
        <v>-2.9905234122016511</v>
      </c>
      <c r="CG105" s="18">
        <f t="shared" si="247"/>
        <v>-1.4386926627330543</v>
      </c>
      <c r="CH105" s="18">
        <f t="shared" si="248"/>
        <v>2.2068631532043081</v>
      </c>
      <c r="CI105" s="18">
        <f t="shared" si="249"/>
        <v>1.1779272068697555</v>
      </c>
      <c r="CK105" t="str">
        <f t="shared" si="262"/>
        <v>82 Transport and mobile machine drivers and operatives</v>
      </c>
      <c r="CL105" s="18">
        <f t="shared" si="250"/>
        <v>3.2322367182908707</v>
      </c>
      <c r="CM105" s="18">
        <f t="shared" si="250"/>
        <v>35.066953180922496</v>
      </c>
      <c r="CN105" s="18">
        <f t="shared" si="250"/>
        <v>-5.272028541045815</v>
      </c>
      <c r="CO105" s="18">
        <f t="shared" si="250"/>
        <v>-4.2925564543152772</v>
      </c>
      <c r="CP105" s="18">
        <f t="shared" si="251"/>
        <v>-2.5235194040348352</v>
      </c>
      <c r="CR105" s="18">
        <f t="shared" si="252"/>
        <v>-4.6201672968351097</v>
      </c>
      <c r="CS105" s="18">
        <f t="shared" si="253"/>
        <v>1.7465056237554899</v>
      </c>
      <c r="CT105" s="18">
        <f t="shared" si="254"/>
        <v>-1.5722740326452156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-1.9997625504034944</v>
      </c>
      <c r="C106" s="18">
        <f t="shared" si="210"/>
        <v>-20.747114709353131</v>
      </c>
      <c r="D106" s="18">
        <f t="shared" si="210"/>
        <v>4.9286712191495274</v>
      </c>
      <c r="E106" s="18">
        <f t="shared" si="210"/>
        <v>4.1769647315408331</v>
      </c>
      <c r="F106" s="18">
        <f t="shared" si="211"/>
        <v>2.642018519061895</v>
      </c>
      <c r="H106" s="18">
        <f t="shared" si="212"/>
        <v>4.4269332912197701</v>
      </c>
      <c r="I106" s="18">
        <f t="shared" si="213"/>
        <v>3.8727734829200333</v>
      </c>
      <c r="J106" s="18">
        <f t="shared" si="214"/>
        <v>6.8015455438052985</v>
      </c>
      <c r="L106" t="str">
        <f t="shared" si="255"/>
        <v>91 Elementary trades and related occupations</v>
      </c>
      <c r="M106" s="18">
        <f t="shared" si="215"/>
        <v>5.1477776071392922</v>
      </c>
      <c r="N106" s="18">
        <f t="shared" si="215"/>
        <v>-22.87081780913558</v>
      </c>
      <c r="O106" s="18">
        <f t="shared" si="215"/>
        <v>8.4757003764865946</v>
      </c>
      <c r="P106" s="18">
        <f t="shared" si="215"/>
        <v>4.7336545288265253</v>
      </c>
      <c r="Q106" s="18">
        <f t="shared" si="216"/>
        <v>3.8834767839555084</v>
      </c>
      <c r="S106" s="18">
        <f t="shared" si="217"/>
        <v>5.9664356020919129</v>
      </c>
      <c r="T106" s="18">
        <f t="shared" si="218"/>
        <v>3.7446539181302807</v>
      </c>
      <c r="U106" s="18">
        <f t="shared" si="219"/>
        <v>7.882850095488303</v>
      </c>
      <c r="W106" t="str">
        <f t="shared" si="256"/>
        <v>91 Elementary trades and related occupations</v>
      </c>
      <c r="X106" s="18">
        <f t="shared" si="220"/>
        <v>-3.2335071433916451</v>
      </c>
      <c r="Y106" s="18">
        <f t="shared" si="220"/>
        <v>-5.4074109645131045</v>
      </c>
      <c r="Z106" s="18">
        <f t="shared" si="220"/>
        <v>2.3501561233135959</v>
      </c>
      <c r="AA106" s="18">
        <f t="shared" si="220"/>
        <v>1.0969025279431888</v>
      </c>
      <c r="AB106" s="18">
        <f t="shared" si="221"/>
        <v>1.0659551431503766</v>
      </c>
      <c r="AD106" s="18">
        <f t="shared" si="222"/>
        <v>1.5129392918836748</v>
      </c>
      <c r="AE106" s="18">
        <f t="shared" si="223"/>
        <v>3.3992905266454709</v>
      </c>
      <c r="AF106" s="18">
        <f t="shared" si="224"/>
        <v>4.3853860235812725</v>
      </c>
      <c r="AH106" t="str">
        <f t="shared" si="257"/>
        <v>91 Elementary trades and related occupations</v>
      </c>
      <c r="AI106" s="18">
        <f t="shared" si="225"/>
        <v>-2.3482566090731516</v>
      </c>
      <c r="AJ106" s="18">
        <f t="shared" si="225"/>
        <v>-10.477363042088561</v>
      </c>
      <c r="AK106" s="18">
        <f t="shared" si="225"/>
        <v>1.863490963888248</v>
      </c>
      <c r="AL106" s="18">
        <f t="shared" si="225"/>
        <v>1.7935161437335312</v>
      </c>
      <c r="AM106" s="18">
        <f t="shared" si="226"/>
        <v>1.0012329385390428</v>
      </c>
      <c r="AO106" s="18">
        <f t="shared" si="227"/>
        <v>1.8168357411545433</v>
      </c>
      <c r="AP106" s="18">
        <f t="shared" si="228"/>
        <v>3.3605100184571191</v>
      </c>
      <c r="AQ106" s="18">
        <f t="shared" si="229"/>
        <v>4.5594605529375665</v>
      </c>
      <c r="AS106" t="str">
        <f t="shared" si="258"/>
        <v>91 Elementary trades and related occupations</v>
      </c>
      <c r="AT106" s="18">
        <f t="shared" si="230"/>
        <v>-3.7417653199993239</v>
      </c>
      <c r="AU106" s="18">
        <f t="shared" si="230"/>
        <v>-2.9770107761848519</v>
      </c>
      <c r="AV106" s="18">
        <f t="shared" si="230"/>
        <v>1.9509104107968023</v>
      </c>
      <c r="AW106" s="18">
        <f t="shared" si="230"/>
        <v>1.1215302139648831</v>
      </c>
      <c r="AX106" s="18">
        <f t="shared" si="231"/>
        <v>1.1181598255261438</v>
      </c>
      <c r="AZ106" s="18">
        <f t="shared" si="232"/>
        <v>1.3972378799472551</v>
      </c>
      <c r="BA106" s="18">
        <f t="shared" si="233"/>
        <v>2.9166317458936275</v>
      </c>
      <c r="BB106" s="18">
        <f t="shared" si="234"/>
        <v>3.8820125308925979</v>
      </c>
      <c r="BD106" t="str">
        <f t="shared" si="259"/>
        <v>91 Elementary trades and related occupations</v>
      </c>
      <c r="BE106" s="18">
        <f t="shared" si="235"/>
        <v>-3.9246558229031225</v>
      </c>
      <c r="BF106" s="18">
        <f t="shared" si="235"/>
        <v>-10.719962016653517</v>
      </c>
      <c r="BG106" s="18">
        <f t="shared" si="235"/>
        <v>0.1395580501815985</v>
      </c>
      <c r="BH106" s="18">
        <f t="shared" si="235"/>
        <v>1.4647733152406639</v>
      </c>
      <c r="BI106" s="18">
        <f t="shared" si="236"/>
        <v>0.24402030366479366</v>
      </c>
      <c r="BK106" s="18">
        <f t="shared" si="237"/>
        <v>1.0210976579719144</v>
      </c>
      <c r="BL106" s="18">
        <f t="shared" si="238"/>
        <v>2.1785955932491774</v>
      </c>
      <c r="BM106" s="18">
        <f t="shared" si="239"/>
        <v>2.9482396525692067</v>
      </c>
      <c r="BO106" t="str">
        <f t="shared" si="260"/>
        <v>91 Elementary trades and related occupations</v>
      </c>
      <c r="BP106" s="18">
        <f t="shared" si="240"/>
        <v>-7.789129623901947</v>
      </c>
      <c r="BQ106" s="18">
        <f t="shared" si="240"/>
        <v>-7.0440978863532848</v>
      </c>
      <c r="BR106" s="18">
        <f t="shared" si="240"/>
        <v>-4.1087563174357467</v>
      </c>
      <c r="BS106" s="18">
        <f t="shared" si="240"/>
        <v>-1.5044236832676972</v>
      </c>
      <c r="BT106" s="18">
        <f t="shared" si="241"/>
        <v>-2.6785241013549288</v>
      </c>
      <c r="BV106" s="18">
        <f t="shared" si="242"/>
        <v>-2.380300247695244</v>
      </c>
      <c r="BW106" s="18">
        <f t="shared" si="243"/>
        <v>1.9035626043681697</v>
      </c>
      <c r="BX106" s="18">
        <f t="shared" si="244"/>
        <v>0.15584221900342143</v>
      </c>
      <c r="BZ106" t="str">
        <f t="shared" si="261"/>
        <v>91 Elementary trades and related occupations</v>
      </c>
      <c r="CA106" s="18">
        <f t="shared" si="245"/>
        <v>-0.51436941835807382</v>
      </c>
      <c r="CB106" s="18">
        <f t="shared" si="245"/>
        <v>-21.202398432360159</v>
      </c>
      <c r="CC106" s="18">
        <f t="shared" si="245"/>
        <v>-4.9622024905250477</v>
      </c>
      <c r="CD106" s="18">
        <f t="shared" si="245"/>
        <v>-2.1912895826214474</v>
      </c>
      <c r="CE106" s="18">
        <f t="shared" si="246"/>
        <v>-4.3663715072578047</v>
      </c>
      <c r="CG106" s="18">
        <f t="shared" si="247"/>
        <v>-3.1237893369526426</v>
      </c>
      <c r="CH106" s="18">
        <f t="shared" si="248"/>
        <v>1.5328071414857591</v>
      </c>
      <c r="CI106" s="18">
        <f t="shared" si="249"/>
        <v>-0.86707272674925173</v>
      </c>
      <c r="CK106" t="str">
        <f t="shared" si="262"/>
        <v>91 Elementary trades and related occupations</v>
      </c>
      <c r="CL106" s="18">
        <f t="shared" si="250"/>
        <v>-3.1054128603853037</v>
      </c>
      <c r="CM106" s="18">
        <f t="shared" si="250"/>
        <v>14.840624771486333</v>
      </c>
      <c r="CN106" s="18">
        <f t="shared" si="250"/>
        <v>-4.4138536931963346</v>
      </c>
      <c r="CO106" s="18">
        <f t="shared" si="250"/>
        <v>0.21623787311795262</v>
      </c>
      <c r="CP106" s="18">
        <f t="shared" si="251"/>
        <v>-0.41000652204211674</v>
      </c>
      <c r="CR106" s="18">
        <f t="shared" si="252"/>
        <v>-1.3515238239835026</v>
      </c>
      <c r="CS106" s="18">
        <f t="shared" si="253"/>
        <v>1.53522954129659</v>
      </c>
      <c r="CT106" s="18">
        <f t="shared" si="254"/>
        <v>0.46538816390928606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2.7398493907302202</v>
      </c>
      <c r="C107" s="18">
        <f t="shared" si="210"/>
        <v>-12.207980518328599</v>
      </c>
      <c r="D107" s="18">
        <f t="shared" si="210"/>
        <v>10.204129545904905</v>
      </c>
      <c r="E107" s="18">
        <f t="shared" si="210"/>
        <v>3.9013327179064472</v>
      </c>
      <c r="F107" s="18">
        <f t="shared" si="211"/>
        <v>4.7227342236156655</v>
      </c>
      <c r="H107" s="18">
        <f t="shared" si="212"/>
        <v>5.961159417199946</v>
      </c>
      <c r="I107" s="18">
        <f t="shared" si="213"/>
        <v>4.6209755467584213</v>
      </c>
      <c r="J107" s="18">
        <f t="shared" si="214"/>
        <v>8.3990042149103559</v>
      </c>
      <c r="L107" t="str">
        <f t="shared" ref="L107" si="263">A107</f>
        <v>92 Elementary administration and service occupations</v>
      </c>
      <c r="M107" s="18">
        <f t="shared" si="215"/>
        <v>6.7825315553618148</v>
      </c>
      <c r="N107" s="18">
        <f t="shared" si="215"/>
        <v>6.4691540738892606E-2</v>
      </c>
      <c r="O107" s="18">
        <f t="shared" si="215"/>
        <v>10.52676541807449</v>
      </c>
      <c r="P107" s="18">
        <f t="shared" si="215"/>
        <v>6.0716236219563235</v>
      </c>
      <c r="Q107" s="18">
        <f t="shared" si="216"/>
        <v>7.0534445195708173</v>
      </c>
      <c r="S107" s="18">
        <f t="shared" si="217"/>
        <v>7.5363515673869008</v>
      </c>
      <c r="T107" s="18">
        <f t="shared" si="218"/>
        <v>5.1067562034452507</v>
      </c>
      <c r="U107" s="18">
        <f t="shared" si="219"/>
        <v>9.8359699107727128</v>
      </c>
      <c r="W107" t="str">
        <f t="shared" ref="W107" si="264">A107</f>
        <v>92 Elementary administration and service occupations</v>
      </c>
      <c r="X107" s="18">
        <f t="shared" si="220"/>
        <v>1.5553942257208186</v>
      </c>
      <c r="Y107" s="18">
        <f t="shared" si="220"/>
        <v>6.9197961881897196</v>
      </c>
      <c r="Z107" s="18">
        <f t="shared" si="220"/>
        <v>5.8197619684310586</v>
      </c>
      <c r="AA107" s="18">
        <f t="shared" si="220"/>
        <v>2.7452224215384291</v>
      </c>
      <c r="AB107" s="18">
        <f t="shared" si="221"/>
        <v>3.9547346949156292</v>
      </c>
      <c r="AD107" s="18">
        <f t="shared" si="222"/>
        <v>3.7600130879756666</v>
      </c>
      <c r="AE107" s="18">
        <f t="shared" si="223"/>
        <v>4.5244580199480966</v>
      </c>
      <c r="AF107" s="18">
        <f t="shared" si="224"/>
        <v>6.7973768117375322</v>
      </c>
      <c r="AH107" t="str">
        <f t="shared" ref="AH107" si="265">L107</f>
        <v>92 Elementary administration and service occupations</v>
      </c>
      <c r="AI107" s="18">
        <f t="shared" si="225"/>
        <v>0.95383367819223963</v>
      </c>
      <c r="AJ107" s="18">
        <f t="shared" si="225"/>
        <v>7.1097303154113778</v>
      </c>
      <c r="AK107" s="18">
        <f t="shared" si="225"/>
        <v>5.5183852441069714</v>
      </c>
      <c r="AL107" s="18">
        <f t="shared" si="225"/>
        <v>2.9090101548928882</v>
      </c>
      <c r="AM107" s="18">
        <f t="shared" si="226"/>
        <v>3.9771061365666327</v>
      </c>
      <c r="AO107" s="18">
        <f t="shared" si="227"/>
        <v>3.7715521721160661</v>
      </c>
      <c r="AP107" s="18">
        <f t="shared" si="228"/>
        <v>4.2994958440154329</v>
      </c>
      <c r="AQ107" s="18">
        <f t="shared" si="229"/>
        <v>6.639487458100346</v>
      </c>
      <c r="AS107" t="str">
        <f t="shared" ref="AS107" si="266">W107</f>
        <v>92 Elementary administration and service occupations</v>
      </c>
      <c r="AT107" s="18">
        <f t="shared" si="230"/>
        <v>0.26724417085726149</v>
      </c>
      <c r="AU107" s="18">
        <f t="shared" si="230"/>
        <v>12.897837171554837</v>
      </c>
      <c r="AV107" s="18">
        <f t="shared" si="230"/>
        <v>4.9812639865865371</v>
      </c>
      <c r="AW107" s="18">
        <f t="shared" si="230"/>
        <v>2.8620660334862214</v>
      </c>
      <c r="AX107" s="18">
        <f t="shared" si="231"/>
        <v>4.1237534128925724</v>
      </c>
      <c r="AZ107" s="18">
        <f t="shared" si="232"/>
        <v>3.5636689683079315</v>
      </c>
      <c r="BA107" s="18">
        <f t="shared" si="233"/>
        <v>4.1579461818639141</v>
      </c>
      <c r="BB107" s="18">
        <f t="shared" si="234"/>
        <v>6.3928048173768071</v>
      </c>
      <c r="BD107" t="str">
        <f t="shared" ref="BD107" si="267">AH107</f>
        <v>92 Elementary administration and service occupations</v>
      </c>
      <c r="BE107" s="18">
        <f t="shared" si="235"/>
        <v>-0.28181235033839513</v>
      </c>
      <c r="BF107" s="18">
        <f t="shared" si="235"/>
        <v>-8.5893397237321256</v>
      </c>
      <c r="BG107" s="18">
        <f t="shared" si="235"/>
        <v>0.99144505187909182</v>
      </c>
      <c r="BH107" s="18">
        <f t="shared" si="235"/>
        <v>-0.11880758440706574</v>
      </c>
      <c r="BI107" s="18">
        <f t="shared" si="236"/>
        <v>-0.32676357896563868</v>
      </c>
      <c r="BK107" s="18">
        <f t="shared" si="237"/>
        <v>0.24991378109255891</v>
      </c>
      <c r="BL107" s="18">
        <f t="shared" si="238"/>
        <v>2.6655857310460274</v>
      </c>
      <c r="BM107" s="18">
        <f t="shared" si="239"/>
        <v>2.8394852651006275</v>
      </c>
      <c r="BO107" t="str">
        <f t="shared" ref="BO107" si="268">AS107</f>
        <v>92 Elementary administration and service occupations</v>
      </c>
      <c r="BP107" s="18">
        <f t="shared" si="240"/>
        <v>-1.2872958051941219</v>
      </c>
      <c r="BQ107" s="18">
        <f t="shared" si="240"/>
        <v>-9.7117436661772754</v>
      </c>
      <c r="BR107" s="18">
        <f t="shared" si="240"/>
        <v>5.4988418012369422E-2</v>
      </c>
      <c r="BS107" s="18">
        <f t="shared" si="240"/>
        <v>-1.9275241197497683</v>
      </c>
      <c r="BT107" s="18">
        <f t="shared" si="241"/>
        <v>-1.8210180675200749</v>
      </c>
      <c r="BV107" s="18">
        <f t="shared" si="242"/>
        <v>-1.2710901561304833</v>
      </c>
      <c r="BW107" s="18">
        <f t="shared" si="243"/>
        <v>2.6057430805248361</v>
      </c>
      <c r="BX107" s="18">
        <f t="shared" si="244"/>
        <v>1.7450095128827892</v>
      </c>
      <c r="BZ107" t="str">
        <f t="shared" ref="BZ107" si="269">BD107</f>
        <v>92 Elementary administration and service occupations</v>
      </c>
      <c r="CA107" s="18">
        <f t="shared" si="245"/>
        <v>3.13005155729702</v>
      </c>
      <c r="CB107" s="18">
        <f t="shared" si="245"/>
        <v>-11.08208186996259</v>
      </c>
      <c r="CC107" s="18">
        <f t="shared" si="245"/>
        <v>3.8093670774963506E-2</v>
      </c>
      <c r="CD107" s="18">
        <f t="shared" si="245"/>
        <v>-3.3530810497597208</v>
      </c>
      <c r="CE107" s="18">
        <f t="shared" si="246"/>
        <v>-2.8134806411899249</v>
      </c>
      <c r="CG107" s="18">
        <f t="shared" si="247"/>
        <v>-2.2356587948609064</v>
      </c>
      <c r="CH107" s="18">
        <f t="shared" si="248"/>
        <v>1.8948235559326676</v>
      </c>
      <c r="CI107" s="18">
        <f t="shared" si="249"/>
        <v>0.24620296731625579</v>
      </c>
      <c r="CK107" t="str">
        <f t="shared" ref="CK107" si="270">BO107</f>
        <v>92 Elementary administration and service occupations</v>
      </c>
      <c r="CL107" s="18">
        <f t="shared" si="250"/>
        <v>-7.2725900656049003</v>
      </c>
      <c r="CM107" s="18">
        <f t="shared" si="250"/>
        <v>10.03843670113902</v>
      </c>
      <c r="CN107" s="18">
        <f t="shared" si="250"/>
        <v>-6.0460185117231058</v>
      </c>
      <c r="CO107" s="18">
        <f t="shared" si="250"/>
        <v>-0.37280070323396641</v>
      </c>
      <c r="CP107" s="18">
        <f t="shared" si="251"/>
        <v>-1.5719857803116466</v>
      </c>
      <c r="CR107" s="18">
        <f t="shared" si="252"/>
        <v>-2.3009492533962339</v>
      </c>
      <c r="CS107" s="18">
        <f t="shared" si="253"/>
        <v>1.3610127905394176</v>
      </c>
      <c r="CT107" s="18">
        <f t="shared" si="254"/>
        <v>-0.48216098386759665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5.831826831920961</v>
      </c>
      <c r="C109" s="26">
        <f>IF(AND(D$6-C$6 &lt;&gt; 0,C35&lt;&gt;0,D35&lt;&gt;0),(EXP(LN(D35/C35)/(D$6-C$6))-1)*100,0)</f>
        <v>-1.2048522743038803</v>
      </c>
      <c r="D109" s="26">
        <f>IF(AND(E$6-D$6 &lt;&gt; 0,D35&lt;&gt;0,E35&lt;&gt;0),(EXP(LN(E35/D35)/(E$6-D$6))-1)*100,0)</f>
        <v>5.5718090829601552</v>
      </c>
      <c r="E109" s="26">
        <f>IF(AND(F$6-E$6 &lt;&gt; 0,E35&lt;&gt;0,F35&lt;&gt;0),(EXP(LN(F35/E35)/(F$6-E$6))-1)*100,0)</f>
        <v>3.9873426610767426</v>
      </c>
      <c r="F109" s="26">
        <f>IF(AND(F$6-C$6 &lt;&gt; 0,C35&lt;&gt;0,F35&lt;&gt;0),(EXP(LN(F35/C35)/(F$6-C$6))-1)*100,0)</f>
        <v>4.1459808940802478</v>
      </c>
      <c r="H109" s="26">
        <f t="shared" ref="H109" si="271">IF($F$6-$D$6 &lt;&gt; 0,(EXP(LN(1+(H72/100))/($F$6-$D$6))-1)*100,0)</f>
        <v>4.5128380938661561</v>
      </c>
      <c r="I109" s="26">
        <f t="shared" ref="I109" si="272">IF(D35&gt;0,((1+(I35/D35))^(1/($F$6-$D$6))-1)*100,0)</f>
        <v>3.623701059302431</v>
      </c>
      <c r="J109" s="26">
        <f t="shared" ref="J109" si="273">IF($F$6-$D$6 &lt;&gt; 0,(EXP(LN(1+(J72/100))/($F$6-$D$6))-1)*100,0)</f>
        <v>6.6979587269436314</v>
      </c>
      <c r="L109" s="24" t="str">
        <f>L35</f>
        <v>All occupations</v>
      </c>
      <c r="M109" s="26">
        <f>IF(AND(N$6-M$6 &lt;&gt; 0,M35&lt;&gt;0,N35&lt;&gt;0),(EXP(LN(N35/M35)/(N$6-M$6))-1)*100,0)</f>
        <v>6.0398615379702925</v>
      </c>
      <c r="N109" s="26">
        <f>IF(AND(O$6-N$6 &lt;&gt; 0,N35&lt;&gt;0,O35&lt;&gt;0),(EXP(LN(O35/N35)/(O$6-N$6))-1)*100,0)</f>
        <v>2.1800120612033735</v>
      </c>
      <c r="O109" s="26">
        <f>IF(AND(P$6-O$6 &lt;&gt; 0,O35&lt;&gt;0,P35&lt;&gt;0),(EXP(LN(P35/O35)/(P$6-O$6))-1)*100,0)</f>
        <v>5.3824787233702098</v>
      </c>
      <c r="P109" s="26">
        <f>IF(AND(Q$6-P$6 &lt;&gt; 0,P35&lt;&gt;0,Q35&lt;&gt;0),(EXP(LN(Q35/P35)/(Q$6-P$6))-1)*100,0)</f>
        <v>4.008993594921173</v>
      </c>
      <c r="Q109" s="26">
        <f>IF(AND(Q$6-N$6 &lt;&gt; 0,N35&lt;&gt;0,Q35&lt;&gt;0),(EXP(LN(Q35/N35)/(Q$6-N$6))-1)*100,0)</f>
        <v>4.3205357184263438</v>
      </c>
      <c r="S109" s="26">
        <f t="shared" ref="S109" si="274">IF($F$6-$D$6 &lt;&gt; 0,(EXP(LN(1+(S72/100))/($F$6-$D$6))-1)*100,0)</f>
        <v>4.4648213510091628</v>
      </c>
      <c r="T109" s="26">
        <f t="shared" ref="T109" si="275">IF(O35&gt;0,((1+(T35/O35))^(1/($F$6-$D$6))-1)*100,0)</f>
        <v>3.7800585819965926</v>
      </c>
      <c r="U109" s="26">
        <f t="shared" ref="U109" si="276">IF($F$6-$D$6 &lt;&gt; 0,(EXP(LN(1+(U72/100))/($F$6-$D$6))-1)*100,0)</f>
        <v>6.766765288759391</v>
      </c>
      <c r="W109" s="24" t="str">
        <f>W35</f>
        <v>All occupations</v>
      </c>
      <c r="X109" s="26">
        <f>IF(AND(Y$6-X$6 &lt;&gt; 0,X35&lt;&gt;0,Y35&lt;&gt;0),(EXP(LN(Y35/X35)/(Y$6-X$6))-1)*100,0)</f>
        <v>4.2155772821095283E-2</v>
      </c>
      <c r="Y109" s="26">
        <f>IF(AND(Z$6-Y$6 &lt;&gt; 0,Y35&lt;&gt;0,Z35&lt;&gt;0),(EXP(LN(Z35/Y35)/(Z$6-Y$6))-1)*100,0)</f>
        <v>5.5311611116786841</v>
      </c>
      <c r="Z109" s="26">
        <f>IF(AND(AA$6-Z$6 &lt;&gt; 0,Z35&lt;&gt;0,AA35&lt;&gt;0),(EXP(LN(AA35/Z35)/(AA$6-Z$6))-1)*100,0)</f>
        <v>2.3549642761679257</v>
      </c>
      <c r="AA109" s="26">
        <f>IF(AND(AB$6-AA$6 &lt;&gt; 0,AA35&lt;&gt;0,AB35&lt;&gt;0),(EXP(LN(AB35/AA35)/(AB$6-AA$6))-1)*100,0)</f>
        <v>1.3502769252045299</v>
      </c>
      <c r="AB109" s="26">
        <f>IF(AND(AB$6-Y$6 &lt;&gt; 0,Y35&lt;&gt;0,AB35&lt;&gt;0),(EXP(LN(AB35/Y35)/(AB$6-Y$6))-1)*100,0)</f>
        <v>1.9203524404274752</v>
      </c>
      <c r="AD109" s="26">
        <f t="shared" ref="AD109" si="277">IF($F$6-$D$6 &lt;&gt; 0,(EXP(LN(1+(AD72/100))/($F$6-$D$6))-1)*100,0)</f>
        <v>1.6840721536656611</v>
      </c>
      <c r="AE109" s="26">
        <f t="shared" ref="AE109" si="278">IF(Z35&gt;0,((1+(AE35/Z35))^(1/($F$6-$D$6))-1)*100,0)</f>
        <v>3.4434906106995067</v>
      </c>
      <c r="AF109" s="26">
        <f t="shared" ref="AF109" si="279">IF($F$6-$D$6 &lt;&gt; 0,(EXP(LN(1+(AF72/100))/($F$6-$D$6))-1)*100,0)</f>
        <v>4.5397619035082215</v>
      </c>
      <c r="AH109" s="24" t="str">
        <f>AH35</f>
        <v>All occupations</v>
      </c>
      <c r="AI109" s="26">
        <f>IF(AND(AJ$6-AI$6 &lt;&gt; 0,AI35&lt;&gt;0,AJ35&lt;&gt;0),(EXP(LN(AJ35/AI35)/(AJ$6-AI$6))-1)*100,0)</f>
        <v>-3.1380772323022277</v>
      </c>
      <c r="AJ109" s="26">
        <f>IF(AND(AK$6-AJ$6 &lt;&gt; 0,AJ35&lt;&gt;0,AK35&lt;&gt;0),(EXP(LN(AK35/AJ35)/(AK$6-AJ$6))-1)*100,0)</f>
        <v>5.5911843300203712</v>
      </c>
      <c r="AK109" s="26">
        <f>IF(AND(AL$6-AK$6 &lt;&gt; 0,AK35&lt;&gt;0,AL35&lt;&gt;0),(EXP(LN(AL35/AK35)/(AL$6-AK$6))-1)*100,0)</f>
        <v>0.91885733980558992</v>
      </c>
      <c r="AL109" s="26">
        <f>IF(AND(AM$6-AL$6 &lt;&gt; 0,AL35&lt;&gt;0,AM35&lt;&gt;0),(EXP(LN(AM35/AL35)/(AM$6-AL$6))-1)*100,0)</f>
        <v>1.0156798417485291</v>
      </c>
      <c r="AM109" s="26">
        <f>IF(AND(AM$6-AJ$6 &lt;&gt; 0,AJ35&lt;&gt;0,AM35&lt;&gt;0),(EXP(LN(AM35/AJ35)/(AM$6-AJ$6))-1)*100,0)</f>
        <v>1.2653981579063833</v>
      </c>
      <c r="AO109" s="26">
        <f t="shared" ref="AO109" si="280">IF($F$6-$D$6 &lt;&gt; 0,(EXP(LN(1+(AO72/100))/($F$6-$D$6))-1)*100,0)</f>
        <v>0.98339535745284312</v>
      </c>
      <c r="AP109" s="26">
        <f t="shared" ref="AP109" si="281">IF(AK35&gt;0,((1+(AP35/AK35))^(1/($F$6-$D$6))-1)*100,0)</f>
        <v>3.1887948858360549</v>
      </c>
      <c r="AQ109" s="26">
        <f t="shared" ref="AQ109" si="282">IF($F$6-$D$6 &lt;&gt; 0,(EXP(LN(1+(AQ72/100))/($F$6-$D$6))-1)*100,0)</f>
        <v>3.8385765644065373</v>
      </c>
      <c r="AS109" s="24" t="str">
        <f>AS35</f>
        <v>All occupations</v>
      </c>
      <c r="AT109" s="26">
        <f>IF(AND(AU$6-AT$6 &lt;&gt; 0,AT35&lt;&gt;0,AU35&lt;&gt;0),(EXP(LN(AU35/AT35)/(AU$6-AT$6))-1)*100,0)</f>
        <v>-0.76027539800267441</v>
      </c>
      <c r="AU109" s="26">
        <f>IF(AND(AV$6-AU$6 &lt;&gt; 0,AU35&lt;&gt;0,AV35&lt;&gt;0),(EXP(LN(AV35/AU35)/(AV$6-AU$6))-1)*100,0)</f>
        <v>5.5978407120247597</v>
      </c>
      <c r="AV109" s="26">
        <f>IF(AND(AW$6-AV$6 &lt;&gt; 0,AV35&lt;&gt;0,AW35&lt;&gt;0),(EXP(LN(AW35/AV35)/(AW$6-AV$6))-1)*100,0)</f>
        <v>1.9655780056697436</v>
      </c>
      <c r="AW109" s="26">
        <f>IF(AND(AX$6-AW$6 &lt;&gt; 0,AW35&lt;&gt;0,AX35&lt;&gt;0),(EXP(LN(AX35/AW35)/(AX$6-AW$6))-1)*100,0)</f>
        <v>1.3374533213831752</v>
      </c>
      <c r="AX109" s="26">
        <f>IF(AND(AX$6-AU$6 &lt;&gt; 0,AU35&lt;&gt;0,AX35&lt;&gt;0),(EXP(LN(AX35/AU35)/(AX$6-AU$6))-1)*100,0)</f>
        <v>1.7949952740167197</v>
      </c>
      <c r="AZ109" s="26">
        <f t="shared" ref="AZ109" si="283">IF($F$6-$D$6 &lt;&gt; 0,(EXP(LN(1+(AZ72/100))/($F$6-$D$6))-1)*100,0)</f>
        <v>1.5463971069224147</v>
      </c>
      <c r="BA109" s="26">
        <f t="shared" ref="BA109" si="284">IF(AV35&gt;0,((1+(BA35/AV35))^(1/($F$6-$D$6))-1)*100,0)</f>
        <v>3.2792425727432573</v>
      </c>
      <c r="BB109" s="26">
        <f t="shared" ref="BB109" si="285">IF($F$6-$D$6 &lt;&gt; 0,(EXP(LN(1+(BB72/100))/($F$6-$D$6))-1)*100,0)</f>
        <v>4.3033666967502437</v>
      </c>
      <c r="BD109" s="24" t="str">
        <f>BD35</f>
        <v>All occupations</v>
      </c>
      <c r="BE109" s="26">
        <f>IF(AND(BF$6-BE$6 &lt;&gt; 0,BE35&lt;&gt;0,BF35&lt;&gt;0),(EXP(LN(BF35/BE35)/(BF$6-BE$6))-1)*100,0)</f>
        <v>0.73123207550200853</v>
      </c>
      <c r="BF109" s="26">
        <f>IF(AND(BG$6-BF$6 &lt;&gt; 0,BF35&lt;&gt;0,BG35&lt;&gt;0),(EXP(LN(BG35/BF35)/(BG$6-BF$6))-1)*100,0)</f>
        <v>-4.3242716772330265</v>
      </c>
      <c r="BG109" s="26">
        <f>IF(AND(BH$6-BG$6 &lt;&gt; 0,BG35&lt;&gt;0,BH35&lt;&gt;0),(EXP(LN(BH35/BG35)/(BH$6-BG$6))-1)*100,0)</f>
        <v>0.73263194280943633</v>
      </c>
      <c r="BH109" s="26">
        <f>IF(AND(BI$6-BH$6 &lt;&gt; 0,BH35&lt;&gt;0,BI35&lt;&gt;0),(EXP(LN(BI35/BH35)/(BI$6-BH$6))-1)*100,0)</f>
        <v>0.48295461584659805</v>
      </c>
      <c r="BI109" s="26">
        <f>IF(AND(BI$6-BF$6 &lt;&gt; 0,BF35&lt;&gt;0,BI35&lt;&gt;0),(EXP(LN(BI35/BF35)/(BI$6-BF$6))-1)*100,0)</f>
        <v>0.25326851212670309</v>
      </c>
      <c r="BK109" s="26">
        <f t="shared" ref="BK109" si="286">IF($F$6-$D$6 &lt;&gt; 0,(EXP(LN(1+(BK72/100))/($F$6-$D$6))-1)*100,0)</f>
        <v>0.56611155411463443</v>
      </c>
      <c r="BL109" s="26">
        <f t="shared" ref="BL109" si="287">IF(BG35&gt;0,((1+(BL35/BG35))^(1/($F$6-$D$6))-1)*100,0)</f>
        <v>2.5279478314346626</v>
      </c>
      <c r="BM109" s="26">
        <f t="shared" ref="BM109" si="288">IF($F$6-$D$6 &lt;&gt; 0,(EXP(LN(1+(BM72/100))/($F$6-$D$6))-1)*100,0)</f>
        <v>2.9319492322156471</v>
      </c>
      <c r="BO109" s="24" t="str">
        <f>BO35</f>
        <v>All occupations</v>
      </c>
      <c r="BP109" s="26">
        <f>IF(AND(BQ$6-BP$6 &lt;&gt; 0,BP35&lt;&gt;0,BQ35&lt;&gt;0),(EXP(LN(BQ35/BP35)/(BQ$6-BP$6))-1)*100,0)</f>
        <v>-2.0155345801814106</v>
      </c>
      <c r="BQ109" s="26">
        <f>IF(AND(BR$6-BQ$6 &lt;&gt; 0,BQ35&lt;&gt;0,BR35&lt;&gt;0),(EXP(LN(BR35/BQ35)/(BR$6-BQ$6))-1)*100,0)</f>
        <v>-5.0502969217045335</v>
      </c>
      <c r="BR109" s="26">
        <f>IF(AND(BS$6-BR$6 &lt;&gt; 0,BR35&lt;&gt;0,BS35&lt;&gt;0),(EXP(LN(BS35/BR35)/(BS$6-BR$6))-1)*100,0)</f>
        <v>-1.7060620875059107</v>
      </c>
      <c r="BS109" s="26">
        <f>IF(AND(BT$6-BS$6 &lt;&gt; 0,BS35&lt;&gt;0,BT35&lt;&gt;0),(EXP(LN(BT35/BS35)/(BT$6-BS$6))-1)*100,0)</f>
        <v>-2.2656793345183113</v>
      </c>
      <c r="BT109" s="26">
        <f>IF(AND(BT$6-BQ$6 &lt;&gt; 0,BQ35&lt;&gt;0,BT35&lt;&gt;0),(EXP(LN(BT35/BQ35)/(BT$6-BQ$6))-1)*100,0)</f>
        <v>-2.2678637423662051</v>
      </c>
      <c r="BV109" s="26">
        <f t="shared" ref="BV109" si="289">IF($F$6-$D$6 &lt;&gt; 0,(EXP(LN(1+(BV72/100))/($F$6-$D$6))-1)*100,0)</f>
        <v>-2.0794951588202659</v>
      </c>
      <c r="BW109" s="26">
        <f t="shared" ref="BW109" si="290">IF(BR35&gt;0,((1+(BW35/BR35))^(1/($F$6-$D$6))-1)*100,0)</f>
        <v>2.3042958406560343</v>
      </c>
      <c r="BX109" s="26">
        <f t="shared" ref="BX109" si="291">IF($F$6-$D$6 &lt;&gt; 0,(EXP(LN(1+(BX72/100))/($F$6-$D$6))-1)*100,0)</f>
        <v>0.85964371189408695</v>
      </c>
      <c r="BZ109" s="24" t="str">
        <f>BZ35</f>
        <v>All occupations</v>
      </c>
      <c r="CA109" s="26">
        <f>IF(AND(CB$6-CA$6 &lt;&gt; 0,CA35&lt;&gt;0,CB35&lt;&gt;0),(EXP(LN(CB35/CA35)/(CB$6-CA$6))-1)*100,0)</f>
        <v>2.9580575823232591</v>
      </c>
      <c r="CB109" s="26">
        <f>IF(AND(CC$6-CB$6 &lt;&gt; 0,CB35&lt;&gt;0,CC35&lt;&gt;0),(EXP(LN(CC35/CB35)/(CC$6-CB$6))-1)*100,0)</f>
        <v>-9.0503978456913039</v>
      </c>
      <c r="CC109" s="26">
        <f>IF(AND(CD$6-CC$6 &lt;&gt; 0,CC35&lt;&gt;0,CD35&lt;&gt;0),(EXP(LN(CD35/CC35)/(CD$6-CC$6))-1)*100,0)</f>
        <v>-1.9465084860108672</v>
      </c>
      <c r="CD109" s="26">
        <f>IF(AND(CE$6-CD$6 &lt;&gt; 0,CD35&lt;&gt;0,CE35&lt;&gt;0),(EXP(LN(CE35/CD35)/(CE$6-CD$6))-1)*100,0)</f>
        <v>-3.267247525427408</v>
      </c>
      <c r="CE109" s="26">
        <f>IF(AND(CE$6-CB$6 &lt;&gt; 0,CB35&lt;&gt;0,CE35&lt;&gt;0),(EXP(LN(CE35/CB35)/(CE$6-CB$6))-1)*100,0)</f>
        <v>-3.230003954149463</v>
      </c>
      <c r="CG109" s="26">
        <f t="shared" ref="CG109" si="292">IF($F$6-$D$6 &lt;&gt; 0,(EXP(LN(1+(CG72/100))/($F$6-$D$6))-1)*100,0)</f>
        <v>-2.8289897499102823</v>
      </c>
      <c r="CH109" s="26">
        <f t="shared" ref="CH109" si="293">IF(CC35&gt;0,((1+(CH35/CC35))^(1/($F$6-$D$6))-1)*100,0)</f>
        <v>1.757067151870495</v>
      </c>
      <c r="CI109" s="26">
        <f t="shared" ref="CI109" si="294">IF($F$6-$D$6 &lt;&gt; 0,(EXP(LN(1+(CI72/100))/($F$6-$D$6))-1)*100,0)</f>
        <v>-0.3498685331338458</v>
      </c>
      <c r="CK109" s="24" t="str">
        <f>CK35</f>
        <v>All occupations</v>
      </c>
      <c r="CL109" s="26">
        <f>IF(AND(CM$6-CL$6 &lt;&gt; 0,CL35&lt;&gt;0,CM35&lt;&gt;0),(EXP(LN(CM35/CL35)/(CM$6-CL$6))-1)*100,0)</f>
        <v>-2.8766527885169757</v>
      </c>
      <c r="CM109" s="26">
        <f>IF(AND(CN$6-CM$6 &lt;&gt; 0,CM35&lt;&gt;0,CN35&lt;&gt;0),(EXP(LN(CN35/CM35)/(CN$6-CM$6))-1)*100,0)</f>
        <v>22.049978649040192</v>
      </c>
      <c r="CN109" s="26">
        <f>IF(AND(CO$6-CN$6 &lt;&gt; 0,CN35&lt;&gt;0,CO35&lt;&gt;0),(EXP(LN(CO35/CN35)/(CO$6-CN$6))-1)*100,0)</f>
        <v>-5.732739780967977</v>
      </c>
      <c r="CO109" s="26">
        <f>IF(AND(CP$6-CO$6 &lt;&gt; 0,CO35&lt;&gt;0,CP35&lt;&gt;0),(EXP(LN(CP35/CO35)/(CP$6-CO$6))-1)*100,0)</f>
        <v>-2.7491170870517556</v>
      </c>
      <c r="CP109" s="26">
        <f>IF(AND(CP$6-CM$6 &lt;&gt; 0,CM35&lt;&gt;0,CP35&lt;&gt;0),(EXP(LN(CP35/CM35)/(CP$6-CM$6))-1)*100,0)</f>
        <v>-2.3145562219175075</v>
      </c>
      <c r="CR109" s="26">
        <f t="shared" ref="CR109" si="295">IF($F$6-$D$6 &lt;&gt; 0,(EXP(LN(1+(CR72/100))/($F$6-$D$6))-1)*100,0)</f>
        <v>-3.754005685634576</v>
      </c>
      <c r="CS109" s="26">
        <f t="shared" ref="CS109" si="296">IF(CN35&gt;0,((1+(CS35/CN35))^(1/($F$6-$D$6))-1)*100,0)</f>
        <v>1.4363877087727017</v>
      </c>
      <c r="CT109" s="26">
        <f t="shared" ref="CT109" si="297">IF($F$6-$D$6 &lt;&gt; 0,(EXP(LN(1+(CT72/100))/($F$6-$D$6))-1)*100,0)</f>
        <v>-1.4616000747486702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Heart of the South-West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Heart of the South-West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Heart of the South-West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Heart of the South-West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Heart of the South-West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Heart of the South-West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Heart of the South-West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Heart of the South-West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Heart of the South-West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0.2246036255358872</v>
      </c>
      <c r="C119" s="27">
        <f t="shared" si="299"/>
        <v>2.7995154190781357E-2</v>
      </c>
      <c r="D119" s="27">
        <f t="shared" si="299"/>
        <v>0.23782014143831443</v>
      </c>
      <c r="E119" s="27">
        <f t="shared" si="299"/>
        <v>0.65884604542410896</v>
      </c>
      <c r="F119" s="27">
        <f t="shared" ref="F119:F144" si="300">F8-D8</f>
        <v>0.89666618686242339</v>
      </c>
      <c r="L119" t="str">
        <f>A119</f>
        <v>11 Corporate managers and directors</v>
      </c>
      <c r="M119" s="27">
        <f t="shared" ref="M119:P144" si="301">N8-M8</f>
        <v>2.0472367615473237</v>
      </c>
      <c r="N119" s="27">
        <f t="shared" si="301"/>
        <v>8.6839490621558824E-2</v>
      </c>
      <c r="O119" s="27">
        <f t="shared" si="301"/>
        <v>1.4706581658991729</v>
      </c>
      <c r="P119" s="27">
        <f t="shared" si="301"/>
        <v>4.8576486843919238</v>
      </c>
      <c r="Q119" s="27">
        <f t="shared" ref="Q119:Q144" si="302">Q8-O8</f>
        <v>6.3283068502910966</v>
      </c>
      <c r="W119" t="str">
        <f>A119</f>
        <v>11 Corporate managers and directors</v>
      </c>
      <c r="X119" s="27">
        <f t="shared" ref="X119:AA144" si="303">Y8-X8</f>
        <v>1.8520691844790562</v>
      </c>
      <c r="Y119" s="27">
        <f t="shared" si="303"/>
        <v>0.54383978666871968</v>
      </c>
      <c r="Z119" s="27">
        <f t="shared" si="303"/>
        <v>-6.722617238029116E-2</v>
      </c>
      <c r="AA119" s="27">
        <f t="shared" si="303"/>
        <v>2.1212973174485761</v>
      </c>
      <c r="AB119" s="27">
        <f t="shared" ref="AB119:AB144" si="304">AB8-Z8</f>
        <v>2.0540711450682849</v>
      </c>
      <c r="AH119" t="str">
        <f>L119</f>
        <v>11 Corporate managers and directors</v>
      </c>
      <c r="AI119" s="27">
        <f t="shared" ref="AI119:AL144" si="305">AJ8-AI8</f>
        <v>0.19317915954312515</v>
      </c>
      <c r="AJ119" s="27">
        <f t="shared" si="305"/>
        <v>0.33462190212412635</v>
      </c>
      <c r="AK119" s="27">
        <f t="shared" si="305"/>
        <v>-0.20799363687200367</v>
      </c>
      <c r="AL119" s="27">
        <f t="shared" si="305"/>
        <v>0.21416854447541889</v>
      </c>
      <c r="AM119" s="27">
        <f t="shared" ref="AM119:AM144" si="306">AM8-AK8</f>
        <v>6.1749076034152139E-3</v>
      </c>
      <c r="AS119" t="str">
        <f>W119</f>
        <v>11 Corporate managers and directors</v>
      </c>
      <c r="AT119" s="27">
        <f t="shared" ref="AT119:AW144" si="307">AU8-AT8</f>
        <v>0.22866248197193428</v>
      </c>
      <c r="AU119" s="27">
        <f t="shared" si="307"/>
        <v>0.39078988744697174</v>
      </c>
      <c r="AV119" s="27">
        <f t="shared" si="307"/>
        <v>-0.29574124931396373</v>
      </c>
      <c r="AW119" s="27">
        <f t="shared" si="307"/>
        <v>0.38302825810035479</v>
      </c>
      <c r="AX119" s="27">
        <f t="shared" ref="AX119:AX144" si="308">AX8-AV8</f>
        <v>8.7287008786391063E-2</v>
      </c>
      <c r="BD119" t="str">
        <f>AH119</f>
        <v>11 Corporate managers and directors</v>
      </c>
      <c r="BE119" s="27">
        <f t="shared" ref="BE119:BH144" si="309">BF8-BE8</f>
        <v>1.8413208772730716</v>
      </c>
      <c r="BF119" s="27">
        <f t="shared" si="309"/>
        <v>0.23129080266369328</v>
      </c>
      <c r="BG119" s="27">
        <f t="shared" si="309"/>
        <v>-1.7655121718762476</v>
      </c>
      <c r="BH119" s="27">
        <f t="shared" si="309"/>
        <v>0.53955945241265013</v>
      </c>
      <c r="BI119" s="27">
        <f t="shared" ref="BI119:BI144" si="310">BI8-BG8</f>
        <v>-1.2259527194635975</v>
      </c>
      <c r="BO119" t="str">
        <f>AS119</f>
        <v>11 Corporate managers and directors</v>
      </c>
      <c r="BP119" s="27">
        <f t="shared" ref="BP119:BS144" si="311">BQ8-BP8</f>
        <v>0.30611853463779148</v>
      </c>
      <c r="BQ119" s="27">
        <f t="shared" si="311"/>
        <v>0.50635974478946011</v>
      </c>
      <c r="BR119" s="27">
        <f t="shared" si="311"/>
        <v>-2.2392053173006632</v>
      </c>
      <c r="BS119" s="27">
        <f t="shared" si="311"/>
        <v>-1.6548154268490443</v>
      </c>
      <c r="BT119" s="27">
        <f t="shared" ref="BT119:BT144" si="312">BT8-BR8</f>
        <v>-3.8940207441497074</v>
      </c>
      <c r="BZ119" t="str">
        <f>BD119</f>
        <v>11 Corporate managers and directors</v>
      </c>
      <c r="CA119" s="68">
        <f t="shared" ref="CA119:CD144" si="313">CB8-CA8</f>
        <v>1.7222300972536049</v>
      </c>
      <c r="CB119" s="68">
        <f t="shared" si="313"/>
        <v>-5.9065755133052456E-2</v>
      </c>
      <c r="CC119" s="68">
        <f t="shared" si="313"/>
        <v>-0.91757402225296758</v>
      </c>
      <c r="CD119" s="68">
        <f t="shared" si="313"/>
        <v>-0.54443572047927979</v>
      </c>
      <c r="CE119" s="68">
        <f t="shared" ref="CE119:CE144" si="314">CE8-CC8</f>
        <v>-1.4620097427322474</v>
      </c>
      <c r="CK119" t="str">
        <f>BO119</f>
        <v>11 Corporate managers and directors</v>
      </c>
      <c r="CL119" s="68">
        <f t="shared" ref="CL119:CO144" si="315">CM8-CL8</f>
        <v>0.20403121009699177</v>
      </c>
      <c r="CM119" s="68">
        <f t="shared" si="315"/>
        <v>0.25928170553456553</v>
      </c>
      <c r="CN119" s="68">
        <f t="shared" si="315"/>
        <v>-0.28152590724905158</v>
      </c>
      <c r="CO119" s="68">
        <f t="shared" si="315"/>
        <v>-0.14939094511615281</v>
      </c>
      <c r="CP119" s="68">
        <f t="shared" ref="CP119:CP144" si="316">CP8-CN8</f>
        <v>-0.43091685236520438</v>
      </c>
    </row>
    <row r="120" spans="1:94" x14ac:dyDescent="0.2">
      <c r="A120" t="str">
        <f t="shared" si="298"/>
        <v>12 Other managers and proprietors</v>
      </c>
      <c r="B120" s="27">
        <f t="shared" si="299"/>
        <v>0.10235064464665072</v>
      </c>
      <c r="C120" s="27">
        <f t="shared" si="299"/>
        <v>-4.4616991194345978E-2</v>
      </c>
      <c r="D120" s="27">
        <f t="shared" si="299"/>
        <v>0.28832147188680179</v>
      </c>
      <c r="E120" s="27">
        <f t="shared" si="299"/>
        <v>0.4703102036464305</v>
      </c>
      <c r="F120" s="27">
        <f t="shared" si="300"/>
        <v>0.7586316755332323</v>
      </c>
      <c r="L120" t="str">
        <f t="shared" ref="L120:L143" si="317">A120</f>
        <v>12 Other managers and proprietors</v>
      </c>
      <c r="M120" s="27">
        <f t="shared" si="301"/>
        <v>0.82753434119228952</v>
      </c>
      <c r="N120" s="27">
        <f t="shared" si="301"/>
        <v>-1.2180569667575636E-2</v>
      </c>
      <c r="O120" s="27">
        <f t="shared" si="301"/>
        <v>2.2273562896670063</v>
      </c>
      <c r="P120" s="27">
        <f t="shared" si="301"/>
        <v>4.0372499708733933</v>
      </c>
      <c r="Q120" s="27">
        <f t="shared" si="302"/>
        <v>6.2646062605403996</v>
      </c>
      <c r="W120" t="str">
        <f t="shared" ref="W120:W143" si="318">A120</f>
        <v>12 Other managers and proprietors</v>
      </c>
      <c r="X120" s="27">
        <f t="shared" si="303"/>
        <v>0.50637682924306038</v>
      </c>
      <c r="Y120" s="27">
        <f t="shared" si="303"/>
        <v>0.12410756860160177</v>
      </c>
      <c r="Z120" s="27">
        <f t="shared" si="303"/>
        <v>2.8671047247924815</v>
      </c>
      <c r="AA120" s="27">
        <f t="shared" si="303"/>
        <v>2.3373900565174512</v>
      </c>
      <c r="AB120" s="27">
        <f t="shared" si="304"/>
        <v>5.2044947813099327</v>
      </c>
      <c r="AH120" t="str">
        <f t="shared" ref="AH120:AH143" si="319">L120</f>
        <v>12 Other managers and proprietors</v>
      </c>
      <c r="AI120" s="27">
        <f t="shared" si="305"/>
        <v>7.8118744366334703E-2</v>
      </c>
      <c r="AJ120" s="27">
        <f t="shared" si="305"/>
        <v>0.18922911528925335</v>
      </c>
      <c r="AK120" s="27">
        <f t="shared" si="305"/>
        <v>0.61133774254584328</v>
      </c>
      <c r="AL120" s="27">
        <f t="shared" si="305"/>
        <v>0.7193460263682887</v>
      </c>
      <c r="AM120" s="27">
        <f t="shared" si="306"/>
        <v>1.330683768914132</v>
      </c>
      <c r="AS120" t="str">
        <f t="shared" ref="AS120:AS143" si="320">W120</f>
        <v>12 Other managers and proprietors</v>
      </c>
      <c r="AT120" s="27">
        <f t="shared" si="307"/>
        <v>7.8501148460631942E-2</v>
      </c>
      <c r="AU120" s="27">
        <f t="shared" si="307"/>
        <v>9.5531382527653363E-2</v>
      </c>
      <c r="AV120" s="27">
        <f t="shared" si="307"/>
        <v>0.72050693453947323</v>
      </c>
      <c r="AW120" s="27">
        <f t="shared" si="307"/>
        <v>0.26907015477183238</v>
      </c>
      <c r="AX120" s="27">
        <f t="shared" si="308"/>
        <v>0.98957708931130561</v>
      </c>
      <c r="BD120" t="str">
        <f t="shared" ref="BD120:BD143" si="321">AH120</f>
        <v>12 Other managers and proprietors</v>
      </c>
      <c r="BE120" s="27">
        <f t="shared" si="309"/>
        <v>-0.18861280245569922</v>
      </c>
      <c r="BF120" s="27">
        <f t="shared" si="309"/>
        <v>0.1699085977115331</v>
      </c>
      <c r="BG120" s="27">
        <f t="shared" si="309"/>
        <v>0.71818232884321276</v>
      </c>
      <c r="BH120" s="27">
        <f t="shared" si="309"/>
        <v>0.55123541010369692</v>
      </c>
      <c r="BI120" s="27">
        <f t="shared" si="310"/>
        <v>1.2694177389469097</v>
      </c>
      <c r="BO120" t="str">
        <f t="shared" ref="BO120:BO143" si="322">AS120</f>
        <v>12 Other managers and proprietors</v>
      </c>
      <c r="BP120" s="27">
        <f t="shared" si="311"/>
        <v>2.4590287310610748E-2</v>
      </c>
      <c r="BQ120" s="27">
        <f t="shared" si="311"/>
        <v>8.5458477264269916E-2</v>
      </c>
      <c r="BR120" s="27">
        <f t="shared" si="311"/>
        <v>0.44213946509293223</v>
      </c>
      <c r="BS120" s="27">
        <f t="shared" si="311"/>
        <v>-1.2308237709546592</v>
      </c>
      <c r="BT120" s="27">
        <f t="shared" si="312"/>
        <v>-0.788684305861727</v>
      </c>
      <c r="BZ120" t="str">
        <f t="shared" ref="BZ120:BZ143" si="323">BD120</f>
        <v>12 Other managers and proprietors</v>
      </c>
      <c r="CA120" s="68">
        <f t="shared" si="313"/>
        <v>1.1547889886074172</v>
      </c>
      <c r="CB120" s="68">
        <f t="shared" si="313"/>
        <v>-0.26077026691488658</v>
      </c>
      <c r="CC120" s="68">
        <f t="shared" si="313"/>
        <v>0.37922256337936222</v>
      </c>
      <c r="CD120" s="68">
        <f t="shared" si="313"/>
        <v>-0.76331784737159847</v>
      </c>
      <c r="CE120" s="68">
        <f t="shared" si="314"/>
        <v>-0.38409528399223625</v>
      </c>
      <c r="CK120" t="str">
        <f t="shared" ref="CK120:CK143" si="324">BO120</f>
        <v>12 Other managers and proprietors</v>
      </c>
      <c r="CL120" s="68">
        <f t="shared" si="315"/>
        <v>-5.8813817844697747E-2</v>
      </c>
      <c r="CM120" s="68">
        <f t="shared" si="315"/>
        <v>0.24879017951178684</v>
      </c>
      <c r="CN120" s="68">
        <f t="shared" si="315"/>
        <v>-9.4261513048863321E-3</v>
      </c>
      <c r="CO120" s="68">
        <f t="shared" si="315"/>
        <v>3.3904489307956975E-2</v>
      </c>
      <c r="CP120" s="68">
        <f t="shared" si="316"/>
        <v>2.4478338003070643E-2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0.54086431477257202</v>
      </c>
      <c r="C121" s="27">
        <f t="shared" si="299"/>
        <v>-3.7193005820416403E-2</v>
      </c>
      <c r="D121" s="27">
        <f t="shared" si="299"/>
        <v>0.70545100313737308</v>
      </c>
      <c r="E121" s="27">
        <f t="shared" si="299"/>
        <v>1.4437215892855244</v>
      </c>
      <c r="F121" s="27">
        <f t="shared" si="300"/>
        <v>2.1491725924228975</v>
      </c>
      <c r="L121" t="str">
        <f t="shared" si="317"/>
        <v>21 Science, research, engineering and technology professionals</v>
      </c>
      <c r="M121" s="27">
        <f t="shared" si="301"/>
        <v>2.2314728559796988</v>
      </c>
      <c r="N121" s="27">
        <f t="shared" si="301"/>
        <v>0.18634584080541927</v>
      </c>
      <c r="O121" s="27">
        <f t="shared" si="301"/>
        <v>3.3685399789951465</v>
      </c>
      <c r="P121" s="27">
        <f t="shared" si="301"/>
        <v>6.3093123549857797</v>
      </c>
      <c r="Q121" s="27">
        <f t="shared" si="302"/>
        <v>9.6778523339809261</v>
      </c>
      <c r="W121" t="str">
        <f t="shared" si="318"/>
        <v>21 Science, research, engineering and technology professionals</v>
      </c>
      <c r="X121" s="27">
        <f t="shared" si="303"/>
        <v>0.24767304018816105</v>
      </c>
      <c r="Y121" s="27">
        <f t="shared" si="303"/>
        <v>0.42113162147953354</v>
      </c>
      <c r="Z121" s="27">
        <f t="shared" si="303"/>
        <v>0.8720208905934701</v>
      </c>
      <c r="AA121" s="27">
        <f t="shared" si="303"/>
        <v>0.53945932279080644</v>
      </c>
      <c r="AB121" s="27">
        <f t="shared" si="304"/>
        <v>1.4114802133842765</v>
      </c>
      <c r="AH121" t="str">
        <f t="shared" si="319"/>
        <v>21 Science, research, engineering and technology professionals</v>
      </c>
      <c r="AI121" s="27">
        <f t="shared" si="305"/>
        <v>-8.5984149329917381E-2</v>
      </c>
      <c r="AJ121" s="27">
        <f t="shared" si="305"/>
        <v>0.21509615518686309</v>
      </c>
      <c r="AK121" s="27">
        <f t="shared" si="305"/>
        <v>7.4426342128303569E-2</v>
      </c>
      <c r="AL121" s="27">
        <f t="shared" si="305"/>
        <v>0.12972416196321901</v>
      </c>
      <c r="AM121" s="27">
        <f t="shared" si="306"/>
        <v>0.20415050409152258</v>
      </c>
      <c r="AS121" t="str">
        <f t="shared" si="320"/>
        <v>21 Science, research, engineering and technology professionals</v>
      </c>
      <c r="AT121" s="27">
        <f t="shared" si="307"/>
        <v>-3.4045178060421399E-2</v>
      </c>
      <c r="AU121" s="27">
        <f t="shared" si="307"/>
        <v>3.2778396226473383E-2</v>
      </c>
      <c r="AV121" s="27">
        <f t="shared" si="307"/>
        <v>-0.21479779181924608</v>
      </c>
      <c r="AW121" s="27">
        <f t="shared" si="307"/>
        <v>-0.18620255783767314</v>
      </c>
      <c r="AX121" s="27">
        <f t="shared" si="308"/>
        <v>-0.40100034965691922</v>
      </c>
      <c r="BD121" t="str">
        <f t="shared" si="321"/>
        <v>21 Science, research, engineering and technology professionals</v>
      </c>
      <c r="BE121" s="27">
        <f t="shared" si="309"/>
        <v>0.66671628377926506</v>
      </c>
      <c r="BF121" s="27">
        <f t="shared" si="309"/>
        <v>0.45265953605113829</v>
      </c>
      <c r="BG121" s="27">
        <f t="shared" si="309"/>
        <v>-0.54641466953563445</v>
      </c>
      <c r="BH121" s="27">
        <f t="shared" si="309"/>
        <v>-0.11441379086296166</v>
      </c>
      <c r="BI121" s="27">
        <f t="shared" si="310"/>
        <v>-0.66082846039859611</v>
      </c>
      <c r="BO121" t="str">
        <f t="shared" si="322"/>
        <v>21 Science, research, engineering and technology professionals</v>
      </c>
      <c r="BP121" s="27">
        <f t="shared" si="311"/>
        <v>-1.3697255940527953E-2</v>
      </c>
      <c r="BQ121" s="27">
        <f t="shared" si="311"/>
        <v>0.50869902668830491</v>
      </c>
      <c r="BR121" s="27">
        <f t="shared" si="311"/>
        <v>-0.74236080678957173</v>
      </c>
      <c r="BS121" s="27">
        <f t="shared" si="311"/>
        <v>-0.78321007847439894</v>
      </c>
      <c r="BT121" s="27">
        <f t="shared" si="312"/>
        <v>-1.5255708852639707</v>
      </c>
      <c r="BZ121" t="str">
        <f t="shared" si="323"/>
        <v>21 Science, research, engineering and technology professionals</v>
      </c>
      <c r="CA121" s="68">
        <f t="shared" si="313"/>
        <v>0.72724836745449517</v>
      </c>
      <c r="CB121" s="68">
        <f t="shared" si="313"/>
        <v>4.1653945123705238E-2</v>
      </c>
      <c r="CC121" s="68">
        <f t="shared" si="313"/>
        <v>-0.30825673937547382</v>
      </c>
      <c r="CD121" s="68">
        <f t="shared" si="313"/>
        <v>-0.63458706296381617</v>
      </c>
      <c r="CE121" s="68">
        <f t="shared" si="314"/>
        <v>-0.94284380233928999</v>
      </c>
      <c r="CK121" t="str">
        <f t="shared" si="324"/>
        <v>21 Science, research, engineering and technology professionals</v>
      </c>
      <c r="CL121" s="68">
        <f t="shared" si="315"/>
        <v>9.8536729412815938E-2</v>
      </c>
      <c r="CM121" s="68">
        <f t="shared" si="315"/>
        <v>0.20407658149304186</v>
      </c>
      <c r="CN121" s="68">
        <f t="shared" si="315"/>
        <v>-4.8397879053254322E-2</v>
      </c>
      <c r="CO121" s="68">
        <f t="shared" si="315"/>
        <v>-5.0951012084639424E-2</v>
      </c>
      <c r="CP121" s="68">
        <f t="shared" si="316"/>
        <v>-9.9348891137893747E-2</v>
      </c>
    </row>
    <row r="122" spans="1:94" x14ac:dyDescent="0.2">
      <c r="A122" t="str">
        <f t="shared" si="298"/>
        <v>22 Health professionals</v>
      </c>
      <c r="B122" s="27">
        <f t="shared" si="299"/>
        <v>0.59135638480539932</v>
      </c>
      <c r="C122" s="27">
        <f t="shared" si="299"/>
        <v>2.4228091374287164E-2</v>
      </c>
      <c r="D122" s="27">
        <f t="shared" si="299"/>
        <v>1.136955193193836</v>
      </c>
      <c r="E122" s="27">
        <f t="shared" si="299"/>
        <v>2.2594299388827173</v>
      </c>
      <c r="F122" s="27">
        <f t="shared" si="300"/>
        <v>3.3963851320765532</v>
      </c>
      <c r="L122" t="str">
        <f t="shared" si="317"/>
        <v>22 Health professionals</v>
      </c>
      <c r="M122" s="27">
        <f t="shared" si="301"/>
        <v>1.8318823372396533</v>
      </c>
      <c r="N122" s="27">
        <f t="shared" si="301"/>
        <v>-8.9493433263234223E-2</v>
      </c>
      <c r="O122" s="27">
        <f t="shared" si="301"/>
        <v>2.5494408826769011</v>
      </c>
      <c r="P122" s="27">
        <f t="shared" si="301"/>
        <v>5.2807865173960451</v>
      </c>
      <c r="Q122" s="27">
        <f t="shared" si="302"/>
        <v>7.8302274000729462</v>
      </c>
      <c r="W122" t="str">
        <f t="shared" si="318"/>
        <v>22 Health professionals</v>
      </c>
      <c r="X122" s="27">
        <f t="shared" si="303"/>
        <v>0.54202208058804402</v>
      </c>
      <c r="Y122" s="27">
        <f t="shared" si="303"/>
        <v>0.30303209397381003</v>
      </c>
      <c r="Z122" s="27">
        <f t="shared" si="303"/>
        <v>2.3581198694036569</v>
      </c>
      <c r="AA122" s="27">
        <f t="shared" si="303"/>
        <v>1.8395162737458719</v>
      </c>
      <c r="AB122" s="27">
        <f t="shared" si="304"/>
        <v>4.1976361431495288</v>
      </c>
      <c r="AH122" t="str">
        <f t="shared" si="319"/>
        <v>22 Health professionals</v>
      </c>
      <c r="AI122" s="27">
        <f t="shared" si="305"/>
        <v>-2.3297905797702239</v>
      </c>
      <c r="AJ122" s="27">
        <f t="shared" si="305"/>
        <v>-0.43565575874753826</v>
      </c>
      <c r="AK122" s="27">
        <f t="shared" si="305"/>
        <v>-1.9451910202594429</v>
      </c>
      <c r="AL122" s="27">
        <f t="shared" si="305"/>
        <v>-1.8548507071675913</v>
      </c>
      <c r="AM122" s="27">
        <f t="shared" si="306"/>
        <v>-3.8000417274270344</v>
      </c>
      <c r="AS122" t="str">
        <f t="shared" si="320"/>
        <v>22 Health professionals</v>
      </c>
      <c r="AT122" s="27">
        <f t="shared" si="307"/>
        <v>3.6234068516663664E-2</v>
      </c>
      <c r="AU122" s="27">
        <f t="shared" si="307"/>
        <v>0.12641557801281356</v>
      </c>
      <c r="AV122" s="27">
        <f t="shared" si="307"/>
        <v>0.13140779891820387</v>
      </c>
      <c r="AW122" s="27">
        <f t="shared" si="307"/>
        <v>0.14812434006321173</v>
      </c>
      <c r="AX122" s="27">
        <f t="shared" si="308"/>
        <v>0.2795321389814156</v>
      </c>
      <c r="BD122" t="str">
        <f t="shared" si="321"/>
        <v>22 Health professionals</v>
      </c>
      <c r="BE122" s="27">
        <f t="shared" si="309"/>
        <v>1.1516417956572331</v>
      </c>
      <c r="BF122" s="27">
        <f t="shared" si="309"/>
        <v>-4.6693449727426284E-2</v>
      </c>
      <c r="BG122" s="27">
        <f t="shared" si="309"/>
        <v>0.67011901964847276</v>
      </c>
      <c r="BH122" s="27">
        <f t="shared" si="309"/>
        <v>0.65137092451953116</v>
      </c>
      <c r="BI122" s="27">
        <f t="shared" si="310"/>
        <v>1.3214899441680039</v>
      </c>
      <c r="BO122" t="str">
        <f t="shared" si="322"/>
        <v>22 Health professionals</v>
      </c>
      <c r="BP122" s="27">
        <f t="shared" si="311"/>
        <v>0.39799182189827143</v>
      </c>
      <c r="BQ122" s="27">
        <f t="shared" si="311"/>
        <v>-0.1548925592471293</v>
      </c>
      <c r="BR122" s="27">
        <f t="shared" si="311"/>
        <v>-0.14195151189634947</v>
      </c>
      <c r="BS122" s="27">
        <f t="shared" si="311"/>
        <v>-0.75756927354492376</v>
      </c>
      <c r="BT122" s="27">
        <f t="shared" si="312"/>
        <v>-0.89952078544127323</v>
      </c>
      <c r="BZ122" t="str">
        <f t="shared" si="323"/>
        <v>22 Health professionals</v>
      </c>
      <c r="CA122" s="68">
        <f t="shared" si="313"/>
        <v>0.52667778400924714</v>
      </c>
      <c r="CB122" s="68">
        <f t="shared" si="313"/>
        <v>-0.14649525915250683</v>
      </c>
      <c r="CC122" s="68">
        <f t="shared" si="313"/>
        <v>-6.6854730473088875E-2</v>
      </c>
      <c r="CD122" s="68">
        <f t="shared" si="313"/>
        <v>-0.44639521086766543</v>
      </c>
      <c r="CE122" s="68">
        <f t="shared" si="314"/>
        <v>-0.5132499413407543</v>
      </c>
      <c r="CK122" t="str">
        <f t="shared" si="324"/>
        <v>22 Health professionals</v>
      </c>
      <c r="CL122" s="68">
        <f t="shared" si="315"/>
        <v>2.0238061584066797E-2</v>
      </c>
      <c r="CM122" s="68">
        <f t="shared" si="315"/>
        <v>5.4663669874768839E-2</v>
      </c>
      <c r="CN122" s="68">
        <f t="shared" si="315"/>
        <v>9.6933377337024035E-2</v>
      </c>
      <c r="CO122" s="68">
        <f t="shared" si="315"/>
        <v>0.10275616731255743</v>
      </c>
      <c r="CP122" s="68">
        <f t="shared" si="316"/>
        <v>0.19968954464958147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0.65923510701085819</v>
      </c>
      <c r="C123" s="27">
        <f t="shared" si="299"/>
        <v>-9.4162208260494928E-2</v>
      </c>
      <c r="D123" s="27">
        <f t="shared" si="299"/>
        <v>0.73909624145388264</v>
      </c>
      <c r="E123" s="27">
        <f t="shared" si="299"/>
        <v>1.194775778082195</v>
      </c>
      <c r="F123" s="27">
        <f t="shared" si="300"/>
        <v>1.9338720195360777</v>
      </c>
      <c r="L123" t="str">
        <f t="shared" si="317"/>
        <v>23 Teaching and other educational professionals</v>
      </c>
      <c r="M123" s="27">
        <f t="shared" si="301"/>
        <v>4.2361751817632332</v>
      </c>
      <c r="N123" s="27">
        <f t="shared" si="301"/>
        <v>0.36970716847787344</v>
      </c>
      <c r="O123" s="27">
        <f t="shared" si="301"/>
        <v>3.7031700731173807</v>
      </c>
      <c r="P123" s="27">
        <f t="shared" si="301"/>
        <v>6.4916248422870453</v>
      </c>
      <c r="Q123" s="27">
        <f t="shared" si="302"/>
        <v>10.194794915404426</v>
      </c>
      <c r="W123" t="str">
        <f t="shared" si="318"/>
        <v>23 Teaching and other educational professionals</v>
      </c>
      <c r="X123" s="27">
        <f t="shared" si="303"/>
        <v>-1.5004978185072844</v>
      </c>
      <c r="Y123" s="27">
        <f t="shared" si="303"/>
        <v>0.63448866282541161</v>
      </c>
      <c r="Z123" s="27">
        <f t="shared" si="303"/>
        <v>-1.387225666532192</v>
      </c>
      <c r="AA123" s="27">
        <f t="shared" si="303"/>
        <v>-2.5084772719732609</v>
      </c>
      <c r="AB123" s="27">
        <f t="shared" si="304"/>
        <v>-3.8957029385054529</v>
      </c>
      <c r="AH123" t="str">
        <f t="shared" si="319"/>
        <v>23 Teaching and other educational professionals</v>
      </c>
      <c r="AI123" s="27">
        <f t="shared" si="305"/>
        <v>-0.84127459582918163</v>
      </c>
      <c r="AJ123" s="27">
        <f t="shared" si="305"/>
        <v>-0.16306606547803781</v>
      </c>
      <c r="AK123" s="27">
        <f t="shared" si="305"/>
        <v>-0.27724435960767002</v>
      </c>
      <c r="AL123" s="27">
        <f t="shared" si="305"/>
        <v>3.3518697517720519E-2</v>
      </c>
      <c r="AM123" s="27">
        <f t="shared" si="306"/>
        <v>-0.2437256620899495</v>
      </c>
      <c r="AS123" t="str">
        <f t="shared" si="320"/>
        <v>23 Teaching and other educational professionals</v>
      </c>
      <c r="AT123" s="27">
        <f t="shared" si="307"/>
        <v>1.5240243807262965E-2</v>
      </c>
      <c r="AU123" s="27">
        <f t="shared" si="307"/>
        <v>-5.0079354598917436E-2</v>
      </c>
      <c r="AV123" s="27">
        <f t="shared" si="307"/>
        <v>-7.225596296227349E-2</v>
      </c>
      <c r="AW123" s="27">
        <f t="shared" si="307"/>
        <v>-8.9849537013858616E-2</v>
      </c>
      <c r="AX123" s="27">
        <f t="shared" si="308"/>
        <v>-0.16210549997613211</v>
      </c>
      <c r="BD123" t="str">
        <f t="shared" si="321"/>
        <v>23 Teaching and other educational professionals</v>
      </c>
      <c r="BE123" s="27">
        <f t="shared" si="309"/>
        <v>0.30671798388395555</v>
      </c>
      <c r="BF123" s="27">
        <f t="shared" si="309"/>
        <v>-0.10444582567193317</v>
      </c>
      <c r="BG123" s="27">
        <f t="shared" si="309"/>
        <v>-2.081000784134357E-2</v>
      </c>
      <c r="BH123" s="27">
        <f t="shared" si="309"/>
        <v>0.19295109312476422</v>
      </c>
      <c r="BI123" s="27">
        <f t="shared" si="310"/>
        <v>0.17214108528342065</v>
      </c>
      <c r="BO123" t="str">
        <f t="shared" si="322"/>
        <v>23 Teaching and other educational professionals</v>
      </c>
      <c r="BP123" s="27">
        <f t="shared" si="311"/>
        <v>8.5105829195965654E-2</v>
      </c>
      <c r="BQ123" s="27">
        <f t="shared" si="311"/>
        <v>-0.13386639284640722</v>
      </c>
      <c r="BR123" s="27">
        <f t="shared" si="311"/>
        <v>-0.18189517568857827</v>
      </c>
      <c r="BS123" s="27">
        <f t="shared" si="311"/>
        <v>-0.30100847223924221</v>
      </c>
      <c r="BT123" s="27">
        <f t="shared" si="312"/>
        <v>-0.48290364792782048</v>
      </c>
      <c r="BZ123" t="str">
        <f t="shared" si="323"/>
        <v>23 Teaching and other educational professionals</v>
      </c>
      <c r="CA123" s="68">
        <f t="shared" si="313"/>
        <v>0.2681554607818164</v>
      </c>
      <c r="CB123" s="68">
        <f t="shared" si="313"/>
        <v>8.0574223987920135E-2</v>
      </c>
      <c r="CC123" s="68">
        <f t="shared" si="313"/>
        <v>-0.10718576471444852</v>
      </c>
      <c r="CD123" s="68">
        <f t="shared" si="313"/>
        <v>-0.19385396947022515</v>
      </c>
      <c r="CE123" s="68">
        <f t="shared" si="314"/>
        <v>-0.30103973418467367</v>
      </c>
      <c r="CK123" t="str">
        <f t="shared" si="324"/>
        <v>23 Teaching and other educational professionals</v>
      </c>
      <c r="CL123" s="68">
        <f t="shared" si="315"/>
        <v>3.0151144739382352E-2</v>
      </c>
      <c r="CM123" s="68">
        <f t="shared" si="315"/>
        <v>6.7586699942449702E-2</v>
      </c>
      <c r="CN123" s="68">
        <f t="shared" si="315"/>
        <v>1.3759326017737744E-2</v>
      </c>
      <c r="CO123" s="68">
        <f t="shared" si="315"/>
        <v>-4.6616671435197127E-2</v>
      </c>
      <c r="CP123" s="68">
        <f t="shared" si="316"/>
        <v>-3.2857345417459383E-2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0.22656025980316064</v>
      </c>
      <c r="C124" s="27">
        <f t="shared" si="299"/>
        <v>9.7863457201929904E-3</v>
      </c>
      <c r="D124" s="27">
        <f t="shared" si="299"/>
        <v>0.41867956272392581</v>
      </c>
      <c r="E124" s="27">
        <f t="shared" si="299"/>
        <v>0.75375587568518143</v>
      </c>
      <c r="F124" s="27">
        <f t="shared" si="300"/>
        <v>1.1724354384091074</v>
      </c>
      <c r="L124" t="str">
        <f t="shared" si="317"/>
        <v>24 Business, media and public service professionals</v>
      </c>
      <c r="M124" s="27">
        <f t="shared" si="301"/>
        <v>2.8259846697797659</v>
      </c>
      <c r="N124" s="27">
        <f t="shared" si="301"/>
        <v>0.82019914046871456</v>
      </c>
      <c r="O124" s="27">
        <f t="shared" si="301"/>
        <v>4.3181816093079313</v>
      </c>
      <c r="P124" s="27">
        <f t="shared" si="301"/>
        <v>7.8779233922697394</v>
      </c>
      <c r="Q124" s="27">
        <f t="shared" si="302"/>
        <v>12.196105001577671</v>
      </c>
      <c r="W124" t="str">
        <f t="shared" si="318"/>
        <v>24 Business, media and public service professionals</v>
      </c>
      <c r="X124" s="27">
        <f t="shared" si="303"/>
        <v>0.57388214913974522</v>
      </c>
      <c r="Y124" s="27">
        <f t="shared" si="303"/>
        <v>1.7034983571528741</v>
      </c>
      <c r="Z124" s="27">
        <f t="shared" si="303"/>
        <v>2.293421844436768</v>
      </c>
      <c r="AA124" s="27">
        <f t="shared" si="303"/>
        <v>1.016854018875847</v>
      </c>
      <c r="AB124" s="27">
        <f t="shared" si="304"/>
        <v>3.310275863312615</v>
      </c>
      <c r="AH124" t="str">
        <f t="shared" si="319"/>
        <v>24 Business, media and public service professionals</v>
      </c>
      <c r="AI124" s="27">
        <f t="shared" si="305"/>
        <v>-0.25456652431318405</v>
      </c>
      <c r="AJ124" s="27">
        <f t="shared" si="305"/>
        <v>0.20499449758177057</v>
      </c>
      <c r="AK124" s="27">
        <f t="shared" si="305"/>
        <v>-1.757773694126108E-2</v>
      </c>
      <c r="AL124" s="27">
        <f t="shared" si="305"/>
        <v>9.0416684742575804E-3</v>
      </c>
      <c r="AM124" s="27">
        <f t="shared" si="306"/>
        <v>-8.5360684670034992E-3</v>
      </c>
      <c r="AS124" t="str">
        <f t="shared" si="320"/>
        <v>24 Business, media and public service professionals</v>
      </c>
      <c r="AT124" s="27">
        <f t="shared" si="307"/>
        <v>2.2017100970425751E-2</v>
      </c>
      <c r="AU124" s="27">
        <f t="shared" si="307"/>
        <v>0.34174998283743063</v>
      </c>
      <c r="AV124" s="27">
        <f t="shared" si="307"/>
        <v>0.33320569967178226</v>
      </c>
      <c r="AW124" s="27">
        <f t="shared" si="307"/>
        <v>0.22595597536830647</v>
      </c>
      <c r="AX124" s="27">
        <f t="shared" si="308"/>
        <v>0.55916167504008873</v>
      </c>
      <c r="BD124" t="str">
        <f t="shared" si="321"/>
        <v>24 Business, media and public service professionals</v>
      </c>
      <c r="BE124" s="27">
        <f t="shared" si="309"/>
        <v>1.1118687730546402</v>
      </c>
      <c r="BF124" s="27">
        <f t="shared" si="309"/>
        <v>0.59252634176365326</v>
      </c>
      <c r="BG124" s="27">
        <f t="shared" si="309"/>
        <v>0.61273811555305535</v>
      </c>
      <c r="BH124" s="27">
        <f t="shared" si="309"/>
        <v>0.85338445732823942</v>
      </c>
      <c r="BI124" s="27">
        <f t="shared" si="310"/>
        <v>1.4661225728812948</v>
      </c>
      <c r="BO124" t="str">
        <f t="shared" si="322"/>
        <v>24 Business, media and public service professionals</v>
      </c>
      <c r="BP124" s="27">
        <f t="shared" si="311"/>
        <v>4.696290406509096E-2</v>
      </c>
      <c r="BQ124" s="27">
        <f t="shared" si="311"/>
        <v>0.69492146777043473</v>
      </c>
      <c r="BR124" s="27">
        <f t="shared" si="311"/>
        <v>-0.50064702255895632</v>
      </c>
      <c r="BS124" s="27">
        <f t="shared" si="311"/>
        <v>-1.0166270242093942</v>
      </c>
      <c r="BT124" s="27">
        <f t="shared" si="312"/>
        <v>-1.5172740467683505</v>
      </c>
      <c r="BZ124" t="str">
        <f t="shared" si="323"/>
        <v>24 Business, media and public service professionals</v>
      </c>
      <c r="CA124" s="68">
        <f t="shared" si="313"/>
        <v>0.89076423365617208</v>
      </c>
      <c r="CB124" s="68">
        <f t="shared" si="313"/>
        <v>0.15441308591749969</v>
      </c>
      <c r="CC124" s="68">
        <f t="shared" si="313"/>
        <v>-0.15633399033610162</v>
      </c>
      <c r="CD124" s="68">
        <f t="shared" si="313"/>
        <v>-0.60300122945636137</v>
      </c>
      <c r="CE124" s="68">
        <f t="shared" si="314"/>
        <v>-0.75933521979246299</v>
      </c>
      <c r="CK124" t="str">
        <f t="shared" si="324"/>
        <v>24 Business, media and public service professionals</v>
      </c>
      <c r="CL124" s="68">
        <f t="shared" si="315"/>
        <v>9.3768490380030545E-2</v>
      </c>
      <c r="CM124" s="68">
        <f t="shared" si="315"/>
        <v>0.18134764184980634</v>
      </c>
      <c r="CN124" s="68">
        <f t="shared" si="315"/>
        <v>-3.7159463226020151E-2</v>
      </c>
      <c r="CO124" s="68">
        <f t="shared" si="315"/>
        <v>-8.7777905152788605E-2</v>
      </c>
      <c r="CP124" s="68">
        <f t="shared" si="316"/>
        <v>-0.12493736837880876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9.4319173502657949E-2</v>
      </c>
      <c r="C125" s="27">
        <f t="shared" si="299"/>
        <v>4.9689690207595949E-2</v>
      </c>
      <c r="D125" s="27">
        <f t="shared" si="299"/>
        <v>6.797468546845975E-2</v>
      </c>
      <c r="E125" s="27">
        <f t="shared" si="299"/>
        <v>0.26444878775333858</v>
      </c>
      <c r="F125" s="27">
        <f t="shared" si="300"/>
        <v>0.33242347322179833</v>
      </c>
      <c r="L125" t="str">
        <f t="shared" si="317"/>
        <v>31 Science, engineering and technology associate professionals</v>
      </c>
      <c r="M125" s="27">
        <f t="shared" si="301"/>
        <v>0.43052920874454048</v>
      </c>
      <c r="N125" s="27">
        <f t="shared" si="301"/>
        <v>0.14257991993909847</v>
      </c>
      <c r="O125" s="27">
        <f t="shared" si="301"/>
        <v>0.28560785770720298</v>
      </c>
      <c r="P125" s="27">
        <f t="shared" si="301"/>
        <v>1.1084215949585823</v>
      </c>
      <c r="Q125" s="27">
        <f t="shared" si="302"/>
        <v>1.3940294526657853</v>
      </c>
      <c r="W125" t="str">
        <f t="shared" si="318"/>
        <v>31 Science, engineering and technology associate professionals</v>
      </c>
      <c r="X125" s="27">
        <f t="shared" si="303"/>
        <v>0.28485923759765974</v>
      </c>
      <c r="Y125" s="27">
        <f t="shared" si="303"/>
        <v>0.33928386684687517</v>
      </c>
      <c r="Z125" s="27">
        <f t="shared" si="303"/>
        <v>-0.23637277459037254</v>
      </c>
      <c r="AA125" s="27">
        <f t="shared" si="303"/>
        <v>0.26031854647762342</v>
      </c>
      <c r="AB125" s="27">
        <f t="shared" si="304"/>
        <v>2.3945771887250888E-2</v>
      </c>
      <c r="AH125" t="str">
        <f t="shared" si="319"/>
        <v>31 Science, engineering and technology associate professionals</v>
      </c>
      <c r="AI125" s="27">
        <f t="shared" si="305"/>
        <v>9.2412862970604803E-2</v>
      </c>
      <c r="AJ125" s="27">
        <f t="shared" si="305"/>
        <v>3.3780241648702525E-2</v>
      </c>
      <c r="AK125" s="27">
        <f t="shared" si="305"/>
        <v>3.0421702022751185E-2</v>
      </c>
      <c r="AL125" s="27">
        <f t="shared" si="305"/>
        <v>0.21590043423553884</v>
      </c>
      <c r="AM125" s="27">
        <f t="shared" si="306"/>
        <v>0.24632213625829003</v>
      </c>
      <c r="AS125" t="str">
        <f t="shared" si="320"/>
        <v>31 Science, engineering and technology associate professionals</v>
      </c>
      <c r="AT125" s="27">
        <f t="shared" si="307"/>
        <v>2.7906945296571894E-2</v>
      </c>
      <c r="AU125" s="27">
        <f t="shared" si="307"/>
        <v>5.774672258192215E-2</v>
      </c>
      <c r="AV125" s="27">
        <f t="shared" si="307"/>
        <v>-0.25207299505447156</v>
      </c>
      <c r="AW125" s="27">
        <f t="shared" si="307"/>
        <v>-3.3213891804637186E-2</v>
      </c>
      <c r="AX125" s="27">
        <f t="shared" si="308"/>
        <v>-0.28528688685910875</v>
      </c>
      <c r="BD125" t="str">
        <f t="shared" si="321"/>
        <v>31 Science, engineering and technology associate professionals</v>
      </c>
      <c r="BE125" s="27">
        <f t="shared" si="309"/>
        <v>0.24233558815219647</v>
      </c>
      <c r="BF125" s="27">
        <f t="shared" si="309"/>
        <v>0.37718565652113156</v>
      </c>
      <c r="BG125" s="27">
        <f t="shared" si="309"/>
        <v>-0.84060489098054525</v>
      </c>
      <c r="BH125" s="27">
        <f t="shared" si="309"/>
        <v>-0.4717763377399864</v>
      </c>
      <c r="BI125" s="27">
        <f t="shared" si="310"/>
        <v>-1.3123812287205316</v>
      </c>
      <c r="BO125" t="str">
        <f t="shared" si="322"/>
        <v>31 Science, engineering and technology associate professionals</v>
      </c>
      <c r="BP125" s="27">
        <f t="shared" si="311"/>
        <v>0.12496051278850717</v>
      </c>
      <c r="BQ125" s="27">
        <f t="shared" si="311"/>
        <v>0.33532201442094167</v>
      </c>
      <c r="BR125" s="27">
        <f t="shared" si="311"/>
        <v>-0.57374601867334074</v>
      </c>
      <c r="BS125" s="27">
        <f t="shared" si="311"/>
        <v>-0.19837299315693846</v>
      </c>
      <c r="BT125" s="27">
        <f t="shared" si="312"/>
        <v>-0.7721190118302792</v>
      </c>
      <c r="BZ125" t="str">
        <f t="shared" si="323"/>
        <v>31 Science, engineering and technology associate professionals</v>
      </c>
      <c r="CA125" s="68">
        <f t="shared" si="313"/>
        <v>0.49007957912786937</v>
      </c>
      <c r="CB125" s="68">
        <f t="shared" si="313"/>
        <v>0.16571041300736367</v>
      </c>
      <c r="CC125" s="68">
        <f t="shared" si="313"/>
        <v>-0.37164110875222733</v>
      </c>
      <c r="CD125" s="68">
        <f t="shared" si="313"/>
        <v>-0.12065251163403534</v>
      </c>
      <c r="CE125" s="68">
        <f t="shared" si="314"/>
        <v>-0.49229362038626268</v>
      </c>
      <c r="CK125" t="str">
        <f t="shared" si="324"/>
        <v>31 Science, engineering and technology associate professionals</v>
      </c>
      <c r="CL125" s="68">
        <f t="shared" si="315"/>
        <v>6.2885671390601611E-2</v>
      </c>
      <c r="CM125" s="68">
        <f t="shared" si="315"/>
        <v>0.10578436934583413</v>
      </c>
      <c r="CN125" s="68">
        <f t="shared" si="315"/>
        <v>-1.2426812954205835E-2</v>
      </c>
      <c r="CO125" s="68">
        <f t="shared" si="315"/>
        <v>6.7594537102529939E-2</v>
      </c>
      <c r="CP125" s="68">
        <f t="shared" si="316"/>
        <v>5.5167724148324104E-2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2.2499019874755888E-2</v>
      </c>
      <c r="C126" s="27">
        <f t="shared" si="299"/>
        <v>-1.5695243798037856E-2</v>
      </c>
      <c r="D126" s="27">
        <f t="shared" si="299"/>
        <v>3.8093331443030884E-2</v>
      </c>
      <c r="E126" s="27">
        <f t="shared" si="299"/>
        <v>9.7482637862184973E-2</v>
      </c>
      <c r="F126" s="27">
        <f t="shared" si="300"/>
        <v>0.13557596930521587</v>
      </c>
      <c r="L126" t="str">
        <f t="shared" si="317"/>
        <v>32 Health and social care associate professionals</v>
      </c>
      <c r="M126" s="27">
        <f t="shared" si="301"/>
        <v>0.39180113705817021</v>
      </c>
      <c r="N126" s="27">
        <f t="shared" si="301"/>
        <v>1.4966143406070831E-2</v>
      </c>
      <c r="O126" s="27">
        <f t="shared" si="301"/>
        <v>0.61446189238264992</v>
      </c>
      <c r="P126" s="27">
        <f t="shared" si="301"/>
        <v>1.7990046096321319</v>
      </c>
      <c r="Q126" s="27">
        <f t="shared" si="302"/>
        <v>2.4134665020147819</v>
      </c>
      <c r="W126" t="str">
        <f t="shared" si="318"/>
        <v>32 Health and social care associate professionals</v>
      </c>
      <c r="X126" s="27">
        <f t="shared" si="303"/>
        <v>-5.3083780414967308E-2</v>
      </c>
      <c r="Y126" s="27">
        <f t="shared" si="303"/>
        <v>0.30692000141992271</v>
      </c>
      <c r="Z126" s="27">
        <f t="shared" si="303"/>
        <v>0.8317968163067837</v>
      </c>
      <c r="AA126" s="27">
        <f t="shared" si="303"/>
        <v>1.4094645341396639</v>
      </c>
      <c r="AB126" s="27">
        <f t="shared" si="304"/>
        <v>2.2412613504464476</v>
      </c>
      <c r="AH126" t="str">
        <f t="shared" si="319"/>
        <v>32 Health and social care associate professionals</v>
      </c>
      <c r="AI126" s="27">
        <f t="shared" si="305"/>
        <v>-0.94473975197916538</v>
      </c>
      <c r="AJ126" s="27">
        <f t="shared" si="305"/>
        <v>8.6451208207400931E-3</v>
      </c>
      <c r="AK126" s="27">
        <f t="shared" si="305"/>
        <v>-0.58841785243250921</v>
      </c>
      <c r="AL126" s="27">
        <f t="shared" si="305"/>
        <v>-0.78478824651970358</v>
      </c>
      <c r="AM126" s="27">
        <f t="shared" si="306"/>
        <v>-1.3732060989522128</v>
      </c>
      <c r="AS126" t="str">
        <f t="shared" si="320"/>
        <v>32 Health and social care associate professionals</v>
      </c>
      <c r="AT126" s="27">
        <f t="shared" si="307"/>
        <v>-1.1208622036203653E-2</v>
      </c>
      <c r="AU126" s="27">
        <f t="shared" si="307"/>
        <v>0.10927140545555192</v>
      </c>
      <c r="AV126" s="27">
        <f t="shared" si="307"/>
        <v>2.5350705354188152E-2</v>
      </c>
      <c r="AW126" s="27">
        <f t="shared" si="307"/>
        <v>0.12200924928147094</v>
      </c>
      <c r="AX126" s="27">
        <f t="shared" si="308"/>
        <v>0.1473599546356591</v>
      </c>
      <c r="BD126" t="str">
        <f t="shared" si="321"/>
        <v>32 Health and social care associate professionals</v>
      </c>
      <c r="BE126" s="27">
        <f t="shared" si="309"/>
        <v>0.76960210333439072</v>
      </c>
      <c r="BF126" s="27">
        <f t="shared" si="309"/>
        <v>-8.0000518286897915E-3</v>
      </c>
      <c r="BG126" s="27">
        <f t="shared" si="309"/>
        <v>0.22124962431405004</v>
      </c>
      <c r="BH126" s="27">
        <f t="shared" si="309"/>
        <v>0.69336208547444844</v>
      </c>
      <c r="BI126" s="27">
        <f t="shared" si="310"/>
        <v>0.91461170978849848</v>
      </c>
      <c r="BO126" t="str">
        <f t="shared" si="322"/>
        <v>32 Health and social care associate professionals</v>
      </c>
      <c r="BP126" s="27">
        <f t="shared" si="311"/>
        <v>0.21820304200033247</v>
      </c>
      <c r="BQ126" s="27">
        <f t="shared" si="311"/>
        <v>-0.24269077196284039</v>
      </c>
      <c r="BR126" s="27">
        <f t="shared" si="311"/>
        <v>-0.28168712506560079</v>
      </c>
      <c r="BS126" s="27">
        <f t="shared" si="311"/>
        <v>-0.54377034738176455</v>
      </c>
      <c r="BT126" s="27">
        <f t="shared" si="312"/>
        <v>-0.82545747244736534</v>
      </c>
      <c r="BZ126" t="str">
        <f t="shared" si="323"/>
        <v>32 Health and social care associate professionals</v>
      </c>
      <c r="CA126" s="68">
        <f t="shared" si="313"/>
        <v>6.1129466273942445E-2</v>
      </c>
      <c r="CB126" s="68">
        <f t="shared" si="313"/>
        <v>-5.1008358565660328E-2</v>
      </c>
      <c r="CC126" s="68">
        <f t="shared" si="313"/>
        <v>-0.12415747787370124</v>
      </c>
      <c r="CD126" s="68">
        <f t="shared" si="313"/>
        <v>-0.17691816245321557</v>
      </c>
      <c r="CE126" s="68">
        <f t="shared" si="314"/>
        <v>-0.3010756403269168</v>
      </c>
      <c r="CK126" t="str">
        <f t="shared" si="324"/>
        <v>32 Health and social care associate professionals</v>
      </c>
      <c r="CL126" s="68">
        <f t="shared" si="315"/>
        <v>-2.8109924506678902E-3</v>
      </c>
      <c r="CM126" s="68">
        <f t="shared" si="315"/>
        <v>3.4293595529385212E-2</v>
      </c>
      <c r="CN126" s="68">
        <f t="shared" si="315"/>
        <v>6.36423394058383E-3</v>
      </c>
      <c r="CO126" s="68">
        <f t="shared" si="315"/>
        <v>2.9514992074892249E-2</v>
      </c>
      <c r="CP126" s="68">
        <f t="shared" si="316"/>
        <v>3.5879226015476079E-2</v>
      </c>
    </row>
    <row r="127" spans="1:94" x14ac:dyDescent="0.2">
      <c r="A127" t="str">
        <f t="shared" si="298"/>
        <v>33 Protective service occupations</v>
      </c>
      <c r="B127" s="27">
        <f t="shared" si="299"/>
        <v>2.3196426913292545E-3</v>
      </c>
      <c r="C127" s="27">
        <f t="shared" si="299"/>
        <v>1.1169501716497728E-3</v>
      </c>
      <c r="D127" s="27">
        <f t="shared" si="299"/>
        <v>1.7261040805132823E-2</v>
      </c>
      <c r="E127" s="27">
        <f t="shared" si="299"/>
        <v>2.9529755734759806E-2</v>
      </c>
      <c r="F127" s="27">
        <f t="shared" si="300"/>
        <v>4.6790796539892626E-2</v>
      </c>
      <c r="L127" t="str">
        <f t="shared" si="317"/>
        <v>33 Protective service occupations</v>
      </c>
      <c r="M127" s="27">
        <f t="shared" si="301"/>
        <v>6.3216321327471958E-2</v>
      </c>
      <c r="N127" s="27">
        <f t="shared" si="301"/>
        <v>1.7897976853020192E-2</v>
      </c>
      <c r="O127" s="27">
        <f t="shared" si="301"/>
        <v>0.26213128747734871</v>
      </c>
      <c r="P127" s="27">
        <f t="shared" si="301"/>
        <v>0.52715757792808227</v>
      </c>
      <c r="Q127" s="27">
        <f t="shared" si="302"/>
        <v>0.78928886540543097</v>
      </c>
      <c r="W127" t="str">
        <f t="shared" si="318"/>
        <v>33 Protective service occupations</v>
      </c>
      <c r="X127" s="27">
        <f t="shared" si="303"/>
        <v>7.6999184228453421E-2</v>
      </c>
      <c r="Y127" s="27">
        <f t="shared" si="303"/>
        <v>0.19032042988647557</v>
      </c>
      <c r="Z127" s="27">
        <f t="shared" si="303"/>
        <v>0.65908689944939702</v>
      </c>
      <c r="AA127" s="27">
        <f t="shared" si="303"/>
        <v>0.85489965414859537</v>
      </c>
      <c r="AB127" s="27">
        <f t="shared" si="304"/>
        <v>1.5139865535979924</v>
      </c>
      <c r="AH127" t="str">
        <f t="shared" si="319"/>
        <v>33 Protective service occupations</v>
      </c>
      <c r="AI127" s="27">
        <f t="shared" si="305"/>
        <v>1.1305303828430702E-2</v>
      </c>
      <c r="AJ127" s="27">
        <f t="shared" si="305"/>
        <v>5.4774118271792738E-2</v>
      </c>
      <c r="AK127" s="27">
        <f t="shared" si="305"/>
        <v>0.17116990003518989</v>
      </c>
      <c r="AL127" s="27">
        <f t="shared" si="305"/>
        <v>0.22350308385703255</v>
      </c>
      <c r="AM127" s="27">
        <f t="shared" si="306"/>
        <v>0.39467298389222244</v>
      </c>
      <c r="AS127" t="str">
        <f t="shared" si="320"/>
        <v>33 Protective service occupations</v>
      </c>
      <c r="AT127" s="27">
        <f t="shared" si="307"/>
        <v>-4.1381206573051166E-2</v>
      </c>
      <c r="AU127" s="27">
        <f t="shared" si="307"/>
        <v>3.9415189805371009E-2</v>
      </c>
      <c r="AV127" s="27">
        <f t="shared" si="307"/>
        <v>5.6709450462769262E-2</v>
      </c>
      <c r="AW127" s="27">
        <f t="shared" si="307"/>
        <v>3.665664079220804E-2</v>
      </c>
      <c r="AX127" s="27">
        <f t="shared" si="308"/>
        <v>9.3366091254977301E-2</v>
      </c>
      <c r="BD127" t="str">
        <f t="shared" si="321"/>
        <v>33 Protective service occupations</v>
      </c>
      <c r="BE127" s="27">
        <f t="shared" si="309"/>
        <v>-0.1058182167578019</v>
      </c>
      <c r="BF127" s="27">
        <f t="shared" si="309"/>
        <v>4.9076079500752989E-2</v>
      </c>
      <c r="BG127" s="27">
        <f t="shared" si="309"/>
        <v>0.17078151981014611</v>
      </c>
      <c r="BH127" s="27">
        <f t="shared" si="309"/>
        <v>-5.2343606992781622E-2</v>
      </c>
      <c r="BI127" s="27">
        <f t="shared" si="310"/>
        <v>0.11843791281736449</v>
      </c>
      <c r="BO127" t="str">
        <f t="shared" si="322"/>
        <v>33 Protective service occupations</v>
      </c>
      <c r="BP127" s="27">
        <f t="shared" si="311"/>
        <v>-0.14497731601758468</v>
      </c>
      <c r="BQ127" s="27">
        <f t="shared" si="311"/>
        <v>0.11412078179944474</v>
      </c>
      <c r="BR127" s="27">
        <f t="shared" si="311"/>
        <v>-2.3443041174788348E-2</v>
      </c>
      <c r="BS127" s="27">
        <f t="shared" si="311"/>
        <v>-0.47918941805267323</v>
      </c>
      <c r="BT127" s="27">
        <f t="shared" si="312"/>
        <v>-0.50263245922746158</v>
      </c>
      <c r="BZ127" t="str">
        <f t="shared" si="323"/>
        <v>33 Protective service occupations</v>
      </c>
      <c r="CA127" s="68">
        <f t="shared" si="313"/>
        <v>0.1838353943660922</v>
      </c>
      <c r="CB127" s="68">
        <f t="shared" si="313"/>
        <v>1.3136213708373368E-2</v>
      </c>
      <c r="CC127" s="68">
        <f t="shared" si="313"/>
        <v>0.13539753930295384</v>
      </c>
      <c r="CD127" s="68">
        <f t="shared" si="313"/>
        <v>4.251398623475855E-2</v>
      </c>
      <c r="CE127" s="68">
        <f t="shared" si="314"/>
        <v>0.17791152553771239</v>
      </c>
      <c r="CK127" t="str">
        <f t="shared" si="324"/>
        <v>33 Protective service occupations</v>
      </c>
      <c r="CL127" s="68">
        <f t="shared" si="315"/>
        <v>-9.8214331249486669E-3</v>
      </c>
      <c r="CM127" s="68">
        <f t="shared" si="315"/>
        <v>3.6871932930799836E-2</v>
      </c>
      <c r="CN127" s="68">
        <f t="shared" si="315"/>
        <v>-3.167214328713773E-2</v>
      </c>
      <c r="CO127" s="68">
        <f t="shared" si="315"/>
        <v>5.3533994191607148E-3</v>
      </c>
      <c r="CP127" s="68">
        <f t="shared" si="316"/>
        <v>-2.6318743867977015E-2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9.6043039672227909E-2</v>
      </c>
      <c r="C128" s="27">
        <f t="shared" si="299"/>
        <v>-1.270956831147077E-2</v>
      </c>
      <c r="D128" s="27">
        <f t="shared" si="299"/>
        <v>5.4775108487797236E-2</v>
      </c>
      <c r="E128" s="27">
        <f t="shared" si="299"/>
        <v>0.15091080604645524</v>
      </c>
      <c r="F128" s="27">
        <f t="shared" si="300"/>
        <v>0.20568591453425247</v>
      </c>
      <c r="L128" t="str">
        <f t="shared" si="317"/>
        <v>34 Culture, media and sports occupations</v>
      </c>
      <c r="M128" s="27">
        <f t="shared" si="301"/>
        <v>0.82938190886485152</v>
      </c>
      <c r="N128" s="27">
        <f t="shared" si="301"/>
        <v>0.12411849974185651</v>
      </c>
      <c r="O128" s="27">
        <f t="shared" si="301"/>
        <v>0.99897275993303758</v>
      </c>
      <c r="P128" s="27">
        <f t="shared" si="301"/>
        <v>2.412791278977898</v>
      </c>
      <c r="Q128" s="27">
        <f t="shared" si="302"/>
        <v>3.4117640389109356</v>
      </c>
      <c r="W128" t="str">
        <f t="shared" si="318"/>
        <v>34 Culture, media and sports occupations</v>
      </c>
      <c r="X128" s="27">
        <f t="shared" si="303"/>
        <v>-0.21941528453260695</v>
      </c>
      <c r="Y128" s="27">
        <f t="shared" si="303"/>
        <v>7.4921709025955074E-2</v>
      </c>
      <c r="Z128" s="27">
        <f t="shared" si="303"/>
        <v>0.36415759680682047</v>
      </c>
      <c r="AA128" s="27">
        <f t="shared" si="303"/>
        <v>0.52945898319648421</v>
      </c>
      <c r="AB128" s="27">
        <f t="shared" si="304"/>
        <v>0.89361658000330468</v>
      </c>
      <c r="AH128" t="str">
        <f t="shared" si="319"/>
        <v>34 Culture, media and sports occupations</v>
      </c>
      <c r="AI128" s="27">
        <f t="shared" si="305"/>
        <v>-9.0501165296066888E-2</v>
      </c>
      <c r="AJ128" s="27">
        <f t="shared" si="305"/>
        <v>0.15941312376033212</v>
      </c>
      <c r="AK128" s="27">
        <f t="shared" si="305"/>
        <v>4.8698167108861434E-2</v>
      </c>
      <c r="AL128" s="27">
        <f t="shared" si="305"/>
        <v>0.20902572861160407</v>
      </c>
      <c r="AM128" s="27">
        <f t="shared" si="306"/>
        <v>0.2577238957204655</v>
      </c>
      <c r="AS128" t="str">
        <f t="shared" si="320"/>
        <v>34 Culture, media and sports occupations</v>
      </c>
      <c r="AT128" s="27">
        <f t="shared" si="307"/>
        <v>-9.7795216815606212E-2</v>
      </c>
      <c r="AU128" s="27">
        <f t="shared" si="307"/>
        <v>1.706279843115488E-2</v>
      </c>
      <c r="AV128" s="27">
        <f t="shared" si="307"/>
        <v>-3.1849778177184263E-3</v>
      </c>
      <c r="AW128" s="27">
        <f t="shared" si="307"/>
        <v>2.9365986985298687E-2</v>
      </c>
      <c r="AX128" s="27">
        <f t="shared" si="308"/>
        <v>2.618100916758026E-2</v>
      </c>
      <c r="BD128" t="str">
        <f t="shared" si="321"/>
        <v>34 Culture, media and sports occupations</v>
      </c>
      <c r="BE128" s="27">
        <f t="shared" si="309"/>
        <v>2.662040590478032E-3</v>
      </c>
      <c r="BF128" s="27">
        <f t="shared" si="309"/>
        <v>-0.18506587743900393</v>
      </c>
      <c r="BG128" s="27">
        <f t="shared" si="309"/>
        <v>-8.6764101777844438E-2</v>
      </c>
      <c r="BH128" s="27">
        <f t="shared" si="309"/>
        <v>0.26506093825434807</v>
      </c>
      <c r="BI128" s="27">
        <f t="shared" si="310"/>
        <v>0.17829683647650363</v>
      </c>
      <c r="BO128" t="str">
        <f t="shared" si="322"/>
        <v>34 Culture, media and sports occupations</v>
      </c>
      <c r="BP128" s="27">
        <f t="shared" si="311"/>
        <v>-0.20338483835450427</v>
      </c>
      <c r="BQ128" s="27">
        <f t="shared" si="311"/>
        <v>-0.1812322732904097</v>
      </c>
      <c r="BR128" s="27">
        <f t="shared" si="311"/>
        <v>-0.32537969422028579</v>
      </c>
      <c r="BS128" s="27">
        <f t="shared" si="311"/>
        <v>-0.42478205342888975</v>
      </c>
      <c r="BT128" s="27">
        <f t="shared" si="312"/>
        <v>-0.75016174764917554</v>
      </c>
      <c r="BZ128" t="str">
        <f t="shared" si="323"/>
        <v>34 Culture, media and sports occupations</v>
      </c>
      <c r="CA128" s="68">
        <f t="shared" si="313"/>
        <v>0.19749536895906017</v>
      </c>
      <c r="CB128" s="68">
        <f t="shared" si="313"/>
        <v>-0.1099283046996411</v>
      </c>
      <c r="CC128" s="68">
        <f t="shared" si="313"/>
        <v>-0.20856579560108279</v>
      </c>
      <c r="CD128" s="68">
        <f t="shared" si="313"/>
        <v>-0.21192511585371787</v>
      </c>
      <c r="CE128" s="68">
        <f t="shared" si="314"/>
        <v>-0.42049091145480066</v>
      </c>
      <c r="CK128" t="str">
        <f t="shared" si="324"/>
        <v>34 Culture, media and sports occupations</v>
      </c>
      <c r="CL128" s="68">
        <f t="shared" si="315"/>
        <v>4.982154348915338E-2</v>
      </c>
      <c r="CM128" s="68">
        <f t="shared" si="315"/>
        <v>4.851741552335867E-2</v>
      </c>
      <c r="CN128" s="68">
        <f t="shared" si="315"/>
        <v>-3.1240546960242366E-2</v>
      </c>
      <c r="CO128" s="68">
        <f t="shared" si="315"/>
        <v>-4.1163534274217095E-2</v>
      </c>
      <c r="CP128" s="68">
        <f t="shared" si="316"/>
        <v>-7.2404081234459461E-2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0.11671366450337961</v>
      </c>
      <c r="C129" s="27">
        <f t="shared" si="299"/>
        <v>-1.338334347818948E-2</v>
      </c>
      <c r="D129" s="27">
        <f t="shared" si="299"/>
        <v>0.18869837366707609</v>
      </c>
      <c r="E129" s="27">
        <f t="shared" si="299"/>
        <v>0.45369493769542313</v>
      </c>
      <c r="F129" s="27">
        <f t="shared" si="300"/>
        <v>0.64239331136249922</v>
      </c>
      <c r="L129" t="str">
        <f t="shared" si="317"/>
        <v>35 Business and public service associate professionals</v>
      </c>
      <c r="M129" s="27">
        <f t="shared" si="301"/>
        <v>1.3028401609338056</v>
      </c>
      <c r="N129" s="27">
        <f t="shared" si="301"/>
        <v>0.32412758979774381</v>
      </c>
      <c r="O129" s="27">
        <f t="shared" si="301"/>
        <v>1.7124979587099078</v>
      </c>
      <c r="P129" s="27">
        <f t="shared" si="301"/>
        <v>3.8245788967505128</v>
      </c>
      <c r="Q129" s="27">
        <f t="shared" si="302"/>
        <v>5.5370768554604206</v>
      </c>
      <c r="W129" t="str">
        <f t="shared" si="318"/>
        <v>35 Business and public service associate professionals</v>
      </c>
      <c r="X129" s="27">
        <f t="shared" si="303"/>
        <v>-0.11603693628092948</v>
      </c>
      <c r="Y129" s="27">
        <f t="shared" si="303"/>
        <v>0.62788821428455854</v>
      </c>
      <c r="Z129" s="27">
        <f t="shared" si="303"/>
        <v>0.30560950314839275</v>
      </c>
      <c r="AA129" s="27">
        <f t="shared" si="303"/>
        <v>0.50050847353445782</v>
      </c>
      <c r="AB129" s="27">
        <f t="shared" si="304"/>
        <v>0.80611797668285057</v>
      </c>
      <c r="AH129" t="str">
        <f t="shared" si="319"/>
        <v>35 Business and public service associate professionals</v>
      </c>
      <c r="AI129" s="27">
        <f t="shared" si="305"/>
        <v>-6.3667388775456857E-2</v>
      </c>
      <c r="AJ129" s="27">
        <f t="shared" si="305"/>
        <v>0.35706982638405016</v>
      </c>
      <c r="AK129" s="27">
        <f t="shared" si="305"/>
        <v>7.7971809939640924E-2</v>
      </c>
      <c r="AL129" s="27">
        <f t="shared" si="305"/>
        <v>0.2966709769766851</v>
      </c>
      <c r="AM129" s="27">
        <f t="shared" si="306"/>
        <v>0.37464278691632602</v>
      </c>
      <c r="AS129" t="str">
        <f t="shared" si="320"/>
        <v>35 Business and public service associate professionals</v>
      </c>
      <c r="AT129" s="27">
        <f t="shared" si="307"/>
        <v>-0.16710373105962084</v>
      </c>
      <c r="AU129" s="27">
        <f t="shared" si="307"/>
        <v>0.21318246048278056</v>
      </c>
      <c r="AV129" s="27">
        <f t="shared" si="307"/>
        <v>-1.5904902689981792E-2</v>
      </c>
      <c r="AW129" s="27">
        <f t="shared" si="307"/>
        <v>0.18456190917091275</v>
      </c>
      <c r="AX129" s="27">
        <f t="shared" si="308"/>
        <v>0.16865700648093096</v>
      </c>
      <c r="BD129" t="str">
        <f t="shared" si="321"/>
        <v>35 Business and public service associate professionals</v>
      </c>
      <c r="BE129" s="27">
        <f t="shared" si="309"/>
        <v>0.58728100789660864</v>
      </c>
      <c r="BF129" s="27">
        <f t="shared" si="309"/>
        <v>0.40327842950380699</v>
      </c>
      <c r="BG129" s="27">
        <f t="shared" si="309"/>
        <v>-0.8631612668096178</v>
      </c>
      <c r="BH129" s="27">
        <f t="shared" si="309"/>
        <v>-5.0589140945838551E-2</v>
      </c>
      <c r="BI129" s="27">
        <f t="shared" si="310"/>
        <v>-0.91375040775545635</v>
      </c>
      <c r="BO129" t="str">
        <f t="shared" si="322"/>
        <v>35 Business and public service associate professionals</v>
      </c>
      <c r="BP129" s="27">
        <f t="shared" si="311"/>
        <v>-0.41495218436822245</v>
      </c>
      <c r="BQ129" s="27">
        <f t="shared" si="311"/>
        <v>0.49660988656084015</v>
      </c>
      <c r="BR129" s="27">
        <f t="shared" si="311"/>
        <v>-1.5344562771158285</v>
      </c>
      <c r="BS129" s="27">
        <f t="shared" si="311"/>
        <v>-1.4309966479495051</v>
      </c>
      <c r="BT129" s="27">
        <f t="shared" si="312"/>
        <v>-2.9654529250653336</v>
      </c>
      <c r="BZ129" t="str">
        <f t="shared" si="323"/>
        <v>35 Business and public service associate professionals</v>
      </c>
      <c r="CA129" s="68">
        <f t="shared" si="313"/>
        <v>0.90091329559861322</v>
      </c>
      <c r="CB129" s="68">
        <f t="shared" si="313"/>
        <v>-0.20098058037199706</v>
      </c>
      <c r="CC129" s="68">
        <f t="shared" si="313"/>
        <v>-0.90378069972348696</v>
      </c>
      <c r="CD129" s="68">
        <f t="shared" si="313"/>
        <v>-1.094292401476662</v>
      </c>
      <c r="CE129" s="68">
        <f t="shared" si="314"/>
        <v>-1.9980731012001489</v>
      </c>
      <c r="CK129" t="str">
        <f t="shared" si="324"/>
        <v>35 Business and public service associate professionals</v>
      </c>
      <c r="CL129" s="68">
        <f t="shared" si="315"/>
        <v>2.829228866659228E-2</v>
      </c>
      <c r="CM129" s="68">
        <f t="shared" si="315"/>
        <v>0.18009258572738118</v>
      </c>
      <c r="CN129" s="68">
        <f t="shared" si="315"/>
        <v>-0.24286216750146605</v>
      </c>
      <c r="CO129" s="68">
        <f t="shared" si="315"/>
        <v>-0.13793109388897545</v>
      </c>
      <c r="CP129" s="68">
        <f t="shared" si="316"/>
        <v>-0.38079326139044151</v>
      </c>
    </row>
    <row r="130" spans="1:94" x14ac:dyDescent="0.2">
      <c r="A130" t="str">
        <f t="shared" si="298"/>
        <v>41 Administrative occupations</v>
      </c>
      <c r="B130" s="27">
        <f t="shared" si="299"/>
        <v>6.2358635025190734E-2</v>
      </c>
      <c r="C130" s="27">
        <f t="shared" si="299"/>
        <v>3.0943907588181774E-3</v>
      </c>
      <c r="D130" s="27">
        <f t="shared" si="299"/>
        <v>0.11871482137901807</v>
      </c>
      <c r="E130" s="27">
        <f t="shared" si="299"/>
        <v>0.33139500331357308</v>
      </c>
      <c r="F130" s="27">
        <f t="shared" si="300"/>
        <v>0.45010982469259114</v>
      </c>
      <c r="L130" t="str">
        <f t="shared" si="317"/>
        <v>41 Administrative occupations</v>
      </c>
      <c r="M130" s="27">
        <f t="shared" si="301"/>
        <v>0.70148447014220716</v>
      </c>
      <c r="N130" s="27">
        <f t="shared" si="301"/>
        <v>0.34059931635228846</v>
      </c>
      <c r="O130" s="27">
        <f t="shared" si="301"/>
        <v>1.2190126107069919</v>
      </c>
      <c r="P130" s="27">
        <f t="shared" si="301"/>
        <v>3.3032993305663858</v>
      </c>
      <c r="Q130" s="27">
        <f t="shared" si="302"/>
        <v>4.5223119412733777</v>
      </c>
      <c r="W130" t="str">
        <f t="shared" si="318"/>
        <v>41 Administrative occupations</v>
      </c>
      <c r="X130" s="27">
        <f t="shared" si="303"/>
        <v>-0.83481451582397881</v>
      </c>
      <c r="Y130" s="27">
        <f t="shared" si="303"/>
        <v>1.6386437503163052</v>
      </c>
      <c r="Z130" s="27">
        <f t="shared" si="303"/>
        <v>1.0254486330548893</v>
      </c>
      <c r="AA130" s="27">
        <f t="shared" si="303"/>
        <v>2.0373137158297894</v>
      </c>
      <c r="AB130" s="27">
        <f t="shared" si="304"/>
        <v>3.0627623488846787</v>
      </c>
      <c r="AH130" t="str">
        <f t="shared" si="319"/>
        <v>41 Administrative occupations</v>
      </c>
      <c r="AI130" s="27">
        <f t="shared" si="305"/>
        <v>-0.33869428046934136</v>
      </c>
      <c r="AJ130" s="27">
        <f t="shared" si="305"/>
        <v>0.54083475672008152</v>
      </c>
      <c r="AK130" s="27">
        <f t="shared" si="305"/>
        <v>0.26261366077624437</v>
      </c>
      <c r="AL130" s="27">
        <f t="shared" si="305"/>
        <v>0.7014620575097501</v>
      </c>
      <c r="AM130" s="27">
        <f t="shared" si="306"/>
        <v>0.96407571828599448</v>
      </c>
      <c r="AS130" t="str">
        <f t="shared" si="320"/>
        <v>41 Administrative occupations</v>
      </c>
      <c r="AT130" s="27">
        <f t="shared" si="307"/>
        <v>-0.28217611611643179</v>
      </c>
      <c r="AU130" s="27">
        <f t="shared" si="307"/>
        <v>0.56027042099581514</v>
      </c>
      <c r="AV130" s="27">
        <f t="shared" si="307"/>
        <v>0.10977307114887758</v>
      </c>
      <c r="AW130" s="27">
        <f t="shared" si="307"/>
        <v>0.54617916540804679</v>
      </c>
      <c r="AX130" s="27">
        <f t="shared" si="308"/>
        <v>0.65595223655692436</v>
      </c>
      <c r="BD130" t="str">
        <f t="shared" si="321"/>
        <v>41 Administrative occupations</v>
      </c>
      <c r="BE130" s="27">
        <f t="shared" si="309"/>
        <v>0.2205452414369713</v>
      </c>
      <c r="BF130" s="27">
        <f t="shared" si="309"/>
        <v>0.53548088191321419</v>
      </c>
      <c r="BG130" s="27">
        <f t="shared" si="309"/>
        <v>-1.4238796301510952</v>
      </c>
      <c r="BH130" s="27">
        <f t="shared" si="309"/>
        <v>-1.6411917969459626</v>
      </c>
      <c r="BI130" s="27">
        <f t="shared" si="310"/>
        <v>-3.0650714270970578</v>
      </c>
      <c r="BO130" t="str">
        <f t="shared" si="322"/>
        <v>41 Administrative occupations</v>
      </c>
      <c r="BP130" s="27">
        <f t="shared" si="311"/>
        <v>-1.7603247398809696</v>
      </c>
      <c r="BQ130" s="27">
        <f t="shared" si="311"/>
        <v>-0.31700456195090609</v>
      </c>
      <c r="BR130" s="27">
        <f t="shared" si="311"/>
        <v>-3.6666848151335412</v>
      </c>
      <c r="BS130" s="27">
        <f t="shared" si="311"/>
        <v>-4.6858483609439086</v>
      </c>
      <c r="BT130" s="27">
        <f t="shared" si="312"/>
        <v>-8.3525331760774506</v>
      </c>
      <c r="BZ130" t="str">
        <f t="shared" si="323"/>
        <v>41 Administrative occupations</v>
      </c>
      <c r="CA130" s="68">
        <f t="shared" si="313"/>
        <v>0.15539898480425851</v>
      </c>
      <c r="CB130" s="68">
        <f t="shared" si="313"/>
        <v>0.22013991734426064</v>
      </c>
      <c r="CC130" s="68">
        <f t="shared" si="313"/>
        <v>-2.7156118193803307</v>
      </c>
      <c r="CD130" s="68">
        <f t="shared" si="313"/>
        <v>-3.4654015502990836</v>
      </c>
      <c r="CE130" s="68">
        <f t="shared" si="314"/>
        <v>-6.1810133696794143</v>
      </c>
      <c r="CK130" t="str">
        <f t="shared" si="324"/>
        <v>41 Administrative occupations</v>
      </c>
      <c r="CL130" s="68">
        <f t="shared" si="315"/>
        <v>-0.32221098097808709</v>
      </c>
      <c r="CM130" s="68">
        <f t="shared" si="315"/>
        <v>0.1756787662069621</v>
      </c>
      <c r="CN130" s="68">
        <f t="shared" si="315"/>
        <v>-0.51131729408663007</v>
      </c>
      <c r="CO130" s="68">
        <f t="shared" si="315"/>
        <v>-0.48168460311478678</v>
      </c>
      <c r="CP130" s="68">
        <f t="shared" si="316"/>
        <v>-0.99300189720141685</v>
      </c>
    </row>
    <row r="131" spans="1:94" x14ac:dyDescent="0.2">
      <c r="A131" t="str">
        <f t="shared" si="298"/>
        <v>42 Secretarial and related occupations</v>
      </c>
      <c r="B131" s="27">
        <f t="shared" si="299"/>
        <v>1.001172932120159E-2</v>
      </c>
      <c r="C131" s="27">
        <f t="shared" si="299"/>
        <v>-4.3845064877718679E-3</v>
      </c>
      <c r="D131" s="27">
        <f t="shared" si="299"/>
        <v>3.0596859207305475E-2</v>
      </c>
      <c r="E131" s="27">
        <f t="shared" si="299"/>
        <v>8.6769322537813776E-2</v>
      </c>
      <c r="F131" s="27">
        <f t="shared" si="300"/>
        <v>0.11736618174511926</v>
      </c>
      <c r="L131" t="str">
        <f t="shared" si="317"/>
        <v>42 Secretarial and related occupations</v>
      </c>
      <c r="M131" s="27">
        <f t="shared" si="301"/>
        <v>2.3586315546652026E-2</v>
      </c>
      <c r="N131" s="27">
        <f t="shared" si="301"/>
        <v>5.4106267348554615E-2</v>
      </c>
      <c r="O131" s="27">
        <f t="shared" si="301"/>
        <v>0.57782211132212047</v>
      </c>
      <c r="P131" s="27">
        <f t="shared" si="301"/>
        <v>0.62459116120408131</v>
      </c>
      <c r="Q131" s="27">
        <f t="shared" si="302"/>
        <v>1.2024132725262018</v>
      </c>
      <c r="W131" t="str">
        <f t="shared" si="318"/>
        <v>42 Secretarial and related occupations</v>
      </c>
      <c r="X131" s="27">
        <f t="shared" si="303"/>
        <v>-0.3266810980973478</v>
      </c>
      <c r="Y131" s="27">
        <f t="shared" si="303"/>
        <v>0.17431109284354651</v>
      </c>
      <c r="Z131" s="27">
        <f t="shared" si="303"/>
        <v>1.2854338015470446</v>
      </c>
      <c r="AA131" s="27">
        <f t="shared" si="303"/>
        <v>2.8634909874697847</v>
      </c>
      <c r="AB131" s="27">
        <f t="shared" si="304"/>
        <v>4.1489247890168297</v>
      </c>
      <c r="AH131" t="str">
        <f t="shared" si="319"/>
        <v>42 Secretarial and related occupations</v>
      </c>
      <c r="AI131" s="27">
        <f t="shared" si="305"/>
        <v>-0.24107884702824023</v>
      </c>
      <c r="AJ131" s="27">
        <f t="shared" si="305"/>
        <v>0.16158756897750803</v>
      </c>
      <c r="AK131" s="27">
        <f t="shared" si="305"/>
        <v>0.43350871358301268</v>
      </c>
      <c r="AL131" s="27">
        <f t="shared" si="305"/>
        <v>0.16962656162743039</v>
      </c>
      <c r="AM131" s="27">
        <f t="shared" si="306"/>
        <v>0.60313527521044308</v>
      </c>
      <c r="AS131" t="str">
        <f t="shared" si="320"/>
        <v>42 Secretarial and related occupations</v>
      </c>
      <c r="AT131" s="27">
        <f t="shared" si="307"/>
        <v>-0.18072138948262895</v>
      </c>
      <c r="AU131" s="27">
        <f t="shared" si="307"/>
        <v>0.18014183955757868</v>
      </c>
      <c r="AV131" s="27">
        <f t="shared" si="307"/>
        <v>0.2579603894651098</v>
      </c>
      <c r="AW131" s="27">
        <f t="shared" si="307"/>
        <v>0.6206544089636199</v>
      </c>
      <c r="AX131" s="27">
        <f t="shared" si="308"/>
        <v>0.87861479842872969</v>
      </c>
      <c r="BD131" t="str">
        <f t="shared" si="321"/>
        <v>42 Secretarial and related occupations</v>
      </c>
      <c r="BE131" s="27">
        <f t="shared" si="309"/>
        <v>-0.25693129863799635</v>
      </c>
      <c r="BF131" s="27">
        <f t="shared" si="309"/>
        <v>-0.22812968501552344</v>
      </c>
      <c r="BG131" s="27">
        <f t="shared" si="309"/>
        <v>0.49003471008912181</v>
      </c>
      <c r="BH131" s="27">
        <f t="shared" si="309"/>
        <v>-2.3085956106386858</v>
      </c>
      <c r="BI131" s="27">
        <f t="shared" si="310"/>
        <v>-1.818560900549564</v>
      </c>
      <c r="BO131" t="str">
        <f t="shared" si="322"/>
        <v>42 Secretarial and related occupations</v>
      </c>
      <c r="BP131" s="27">
        <f t="shared" si="311"/>
        <v>-0.98042875662188855</v>
      </c>
      <c r="BQ131" s="27">
        <f t="shared" si="311"/>
        <v>-0.61057095810090578</v>
      </c>
      <c r="BR131" s="27">
        <f t="shared" si="311"/>
        <v>-0.75137855849880575</v>
      </c>
      <c r="BS131" s="27">
        <f t="shared" si="311"/>
        <v>-2.0556907241674711</v>
      </c>
      <c r="BT131" s="27">
        <f t="shared" si="312"/>
        <v>-2.8070692826662764</v>
      </c>
      <c r="BZ131" t="str">
        <f t="shared" si="323"/>
        <v>42 Secretarial and related occupations</v>
      </c>
      <c r="CA131" s="68">
        <f t="shared" si="313"/>
        <v>6.8333785265880742E-2</v>
      </c>
      <c r="CB131" s="68">
        <f t="shared" si="313"/>
        <v>-0.11171957666859944</v>
      </c>
      <c r="CC131" s="68">
        <f t="shared" si="313"/>
        <v>-1.3537986858188455</v>
      </c>
      <c r="CD131" s="68">
        <f t="shared" si="313"/>
        <v>-1.3203942746879522</v>
      </c>
      <c r="CE131" s="68">
        <f t="shared" si="314"/>
        <v>-2.6741929605067978</v>
      </c>
      <c r="CK131" t="str">
        <f t="shared" si="324"/>
        <v>42 Secretarial and related occupations</v>
      </c>
      <c r="CL131" s="68">
        <f t="shared" si="315"/>
        <v>-0.10649726737007603</v>
      </c>
      <c r="CM131" s="68">
        <f t="shared" si="315"/>
        <v>3.6750498917379248E-2</v>
      </c>
      <c r="CN131" s="68">
        <f t="shared" si="315"/>
        <v>2.3192650467309672E-3</v>
      </c>
      <c r="CO131" s="68">
        <f t="shared" si="315"/>
        <v>-0.36570119266530021</v>
      </c>
      <c r="CP131" s="68">
        <f t="shared" si="316"/>
        <v>-0.36338192761856924</v>
      </c>
    </row>
    <row r="132" spans="1:94" x14ac:dyDescent="0.2">
      <c r="A132" t="str">
        <f t="shared" si="298"/>
        <v>51 Skilled agricultural and related trades</v>
      </c>
      <c r="B132" s="27">
        <f t="shared" si="299"/>
        <v>2.3689752363739627E-2</v>
      </c>
      <c r="C132" s="27">
        <f t="shared" si="299"/>
        <v>-8.2563146215777206E-3</v>
      </c>
      <c r="D132" s="27">
        <f t="shared" si="299"/>
        <v>1.5065384937880177E-2</v>
      </c>
      <c r="E132" s="27">
        <f t="shared" si="299"/>
        <v>4.4373104638395819E-2</v>
      </c>
      <c r="F132" s="27">
        <f t="shared" si="300"/>
        <v>5.9438489576275996E-2</v>
      </c>
      <c r="L132" t="str">
        <f t="shared" si="317"/>
        <v>51 Skilled agricultural and related trades</v>
      </c>
      <c r="M132" s="27">
        <f t="shared" si="301"/>
        <v>5.8853403344430455E-3</v>
      </c>
      <c r="N132" s="27">
        <f t="shared" si="301"/>
        <v>2.0869411688601069E-2</v>
      </c>
      <c r="O132" s="27">
        <f t="shared" si="301"/>
        <v>7.3007228814689573E-2</v>
      </c>
      <c r="P132" s="27">
        <f t="shared" si="301"/>
        <v>0.18545922185565933</v>
      </c>
      <c r="Q132" s="27">
        <f t="shared" si="302"/>
        <v>0.2584664506703489</v>
      </c>
      <c r="W132" t="str">
        <f t="shared" si="318"/>
        <v>51 Skilled agricultural and related trades</v>
      </c>
      <c r="X132" s="27">
        <f t="shared" si="303"/>
        <v>-0.15345603599139324</v>
      </c>
      <c r="Y132" s="27">
        <f t="shared" si="303"/>
        <v>0.31281130820136349</v>
      </c>
      <c r="Z132" s="27">
        <f t="shared" si="303"/>
        <v>0.39706838558770241</v>
      </c>
      <c r="AA132" s="27">
        <f t="shared" si="303"/>
        <v>0.88035415394173455</v>
      </c>
      <c r="AB132" s="27">
        <f t="shared" si="304"/>
        <v>1.277422539529437</v>
      </c>
      <c r="AH132" t="str">
        <f t="shared" si="319"/>
        <v>51 Skilled agricultural and related trades</v>
      </c>
      <c r="AI132" s="27">
        <f t="shared" si="305"/>
        <v>3.484834542947679E-3</v>
      </c>
      <c r="AJ132" s="27">
        <f t="shared" si="305"/>
        <v>2.2828343957110864E-2</v>
      </c>
      <c r="AK132" s="27">
        <f t="shared" si="305"/>
        <v>0.20157497862891027</v>
      </c>
      <c r="AL132" s="27">
        <f t="shared" si="305"/>
        <v>0.34758898478211586</v>
      </c>
      <c r="AM132" s="27">
        <f t="shared" si="306"/>
        <v>0.54916396341102613</v>
      </c>
      <c r="AS132" t="str">
        <f t="shared" si="320"/>
        <v>51 Skilled agricultural and related trades</v>
      </c>
      <c r="AT132" s="27">
        <f t="shared" si="307"/>
        <v>-7.6230973896491916E-2</v>
      </c>
      <c r="AU132" s="27">
        <f t="shared" si="307"/>
        <v>5.4350044004368714E-2</v>
      </c>
      <c r="AV132" s="27">
        <f t="shared" si="307"/>
        <v>0.22490260334400669</v>
      </c>
      <c r="AW132" s="27">
        <f t="shared" si="307"/>
        <v>0.46182997790168745</v>
      </c>
      <c r="AX132" s="27">
        <f t="shared" si="308"/>
        <v>0.68673258124569414</v>
      </c>
      <c r="BD132" t="str">
        <f t="shared" si="321"/>
        <v>51 Skilled agricultural and related trades</v>
      </c>
      <c r="BE132" s="27">
        <f t="shared" si="309"/>
        <v>-0.25830209688005201</v>
      </c>
      <c r="BF132" s="27">
        <f t="shared" si="309"/>
        <v>2.14216583119482E-2</v>
      </c>
      <c r="BG132" s="27">
        <f t="shared" si="309"/>
        <v>-2.1424095519402275E-2</v>
      </c>
      <c r="BH132" s="27">
        <f t="shared" si="309"/>
        <v>0.15893524714668805</v>
      </c>
      <c r="BI132" s="27">
        <f t="shared" si="310"/>
        <v>0.13751115162728578</v>
      </c>
      <c r="BO132" t="str">
        <f t="shared" si="322"/>
        <v>51 Skilled agricultural and related trades</v>
      </c>
      <c r="BP132" s="27">
        <f t="shared" si="311"/>
        <v>-0.65194067680775714</v>
      </c>
      <c r="BQ132" s="27">
        <f t="shared" si="311"/>
        <v>0.1371698833186743</v>
      </c>
      <c r="BR132" s="27">
        <f t="shared" si="311"/>
        <v>-0.27998684411227082</v>
      </c>
      <c r="BS132" s="27">
        <f t="shared" si="311"/>
        <v>-0.12662869442448033</v>
      </c>
      <c r="BT132" s="27">
        <f t="shared" si="312"/>
        <v>-0.40661553853675114</v>
      </c>
      <c r="BZ132" t="str">
        <f t="shared" si="323"/>
        <v>51 Skilled agricultural and related trades</v>
      </c>
      <c r="CA132" s="68">
        <f t="shared" si="313"/>
        <v>0.10565784434684522</v>
      </c>
      <c r="CB132" s="68">
        <f t="shared" si="313"/>
        <v>-0.20199233861326604</v>
      </c>
      <c r="CC132" s="68">
        <f t="shared" si="313"/>
        <v>-0.18057049995208407</v>
      </c>
      <c r="CD132" s="68">
        <f t="shared" si="313"/>
        <v>0.14228269235725843</v>
      </c>
      <c r="CE132" s="68">
        <f t="shared" si="314"/>
        <v>-3.828780759482564E-2</v>
      </c>
      <c r="CK132" t="str">
        <f t="shared" si="324"/>
        <v>51 Skilled agricultural and related trades</v>
      </c>
      <c r="CL132" s="68">
        <f t="shared" si="315"/>
        <v>-1.4100746991683399E-2</v>
      </c>
      <c r="CM132" s="68">
        <f t="shared" si="315"/>
        <v>0.76709648183043777</v>
      </c>
      <c r="CN132" s="68">
        <f t="shared" si="315"/>
        <v>-0.48177922775257032</v>
      </c>
      <c r="CO132" s="68">
        <f t="shared" si="315"/>
        <v>-0.98463548682901025</v>
      </c>
      <c r="CP132" s="68">
        <f t="shared" si="316"/>
        <v>-1.4664147145815805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7.8541739610802283E-3</v>
      </c>
      <c r="C133" s="27">
        <f t="shared" si="299"/>
        <v>7.6413659085108193E-4</v>
      </c>
      <c r="D133" s="27">
        <f t="shared" si="299"/>
        <v>1.4756192657979353E-2</v>
      </c>
      <c r="E133" s="27">
        <f t="shared" si="299"/>
        <v>2.6683711598469363E-2</v>
      </c>
      <c r="F133" s="27">
        <f t="shared" si="300"/>
        <v>4.1439904256448716E-2</v>
      </c>
      <c r="L133" t="str">
        <f t="shared" si="317"/>
        <v>52 Skilled metal, electrical and electronic trades</v>
      </c>
      <c r="M133" s="27">
        <f t="shared" si="301"/>
        <v>0.1523840529901459</v>
      </c>
      <c r="N133" s="27">
        <f t="shared" si="301"/>
        <v>-0.14486741929269853</v>
      </c>
      <c r="O133" s="27">
        <f t="shared" si="301"/>
        <v>0.4760841945596701</v>
      </c>
      <c r="P133" s="27">
        <f t="shared" si="301"/>
        <v>1.0290396542967737</v>
      </c>
      <c r="Q133" s="27">
        <f t="shared" si="302"/>
        <v>1.5051238488564438</v>
      </c>
      <c r="W133" t="str">
        <f t="shared" si="318"/>
        <v>52 Skilled metal, electrical and electronic trades</v>
      </c>
      <c r="X133" s="27">
        <f t="shared" si="303"/>
        <v>1.5273197545521366E-2</v>
      </c>
      <c r="Y133" s="27">
        <f t="shared" si="303"/>
        <v>-0.26338543514435186</v>
      </c>
      <c r="Z133" s="27">
        <f t="shared" si="303"/>
        <v>0.56490080017748112</v>
      </c>
      <c r="AA133" s="27">
        <f t="shared" si="303"/>
        <v>0.70691218912359188</v>
      </c>
      <c r="AB133" s="27">
        <f t="shared" si="304"/>
        <v>1.271812989301073</v>
      </c>
      <c r="AH133" t="str">
        <f t="shared" si="319"/>
        <v>52 Skilled metal, electrical and electronic trades</v>
      </c>
      <c r="AI133" s="27">
        <f t="shared" si="305"/>
        <v>-2.2729522932942281E-2</v>
      </c>
      <c r="AJ133" s="27">
        <f t="shared" si="305"/>
        <v>-6.9296834085985415E-2</v>
      </c>
      <c r="AK133" s="27">
        <f t="shared" si="305"/>
        <v>0.12890906365139476</v>
      </c>
      <c r="AL133" s="27">
        <f t="shared" si="305"/>
        <v>0.15647760523661691</v>
      </c>
      <c r="AM133" s="27">
        <f t="shared" si="306"/>
        <v>0.28538666888801167</v>
      </c>
      <c r="AS133" t="str">
        <f t="shared" si="320"/>
        <v>52 Skilled metal, electrical and electronic trades</v>
      </c>
      <c r="AT133" s="27">
        <f t="shared" si="307"/>
        <v>-0.16461233332669334</v>
      </c>
      <c r="AU133" s="27">
        <f t="shared" si="307"/>
        <v>-0.27630582400923709</v>
      </c>
      <c r="AV133" s="27">
        <f t="shared" si="307"/>
        <v>0.36678302265947149</v>
      </c>
      <c r="AW133" s="27">
        <f t="shared" si="307"/>
        <v>0.5631948197545884</v>
      </c>
      <c r="AX133" s="27">
        <f t="shared" si="308"/>
        <v>0.9299778424140599</v>
      </c>
      <c r="BD133" t="str">
        <f t="shared" si="321"/>
        <v>52 Skilled metal, electrical and electronic trades</v>
      </c>
      <c r="BE133" s="27">
        <f t="shared" si="309"/>
        <v>-0.75254010272269412</v>
      </c>
      <c r="BF133" s="27">
        <f t="shared" si="309"/>
        <v>-1.7894423154951014</v>
      </c>
      <c r="BG133" s="27">
        <f t="shared" si="309"/>
        <v>-1.851604598448553E-2</v>
      </c>
      <c r="BH133" s="27">
        <f t="shared" si="309"/>
        <v>0.18762976539410126</v>
      </c>
      <c r="BI133" s="27">
        <f t="shared" si="310"/>
        <v>0.16911371940961573</v>
      </c>
      <c r="BO133" t="str">
        <f t="shared" si="322"/>
        <v>52 Skilled metal, electrical and electronic trades</v>
      </c>
      <c r="BP133" s="27">
        <f t="shared" si="311"/>
        <v>-1.4817902898251187</v>
      </c>
      <c r="BQ133" s="27">
        <f t="shared" si="311"/>
        <v>-0.19059960246159058</v>
      </c>
      <c r="BR133" s="27">
        <f t="shared" si="311"/>
        <v>-1.1686761850669578</v>
      </c>
      <c r="BS133" s="27">
        <f t="shared" si="311"/>
        <v>-1.5475353248318742</v>
      </c>
      <c r="BT133" s="27">
        <f t="shared" si="312"/>
        <v>-2.716211509898832</v>
      </c>
      <c r="BZ133" t="str">
        <f t="shared" si="323"/>
        <v>52 Skilled metal, electrical and electronic trades</v>
      </c>
      <c r="CA133" s="68">
        <f t="shared" si="313"/>
        <v>0.46265621271905388</v>
      </c>
      <c r="CB133" s="68">
        <f t="shared" si="313"/>
        <v>-0.96669617460409096</v>
      </c>
      <c r="CC133" s="68">
        <f t="shared" si="313"/>
        <v>-0.35290320759180238</v>
      </c>
      <c r="CD133" s="68">
        <f t="shared" si="313"/>
        <v>-1.4397910406210956</v>
      </c>
      <c r="CE133" s="68">
        <f t="shared" si="314"/>
        <v>-1.792694248212898</v>
      </c>
      <c r="CK133" t="str">
        <f t="shared" si="324"/>
        <v>52 Skilled metal, electrical and electronic trades</v>
      </c>
      <c r="CL133" s="68">
        <f t="shared" si="315"/>
        <v>5.4498573513418469E-2</v>
      </c>
      <c r="CM133" s="68">
        <f t="shared" si="315"/>
        <v>0.25026663834674334</v>
      </c>
      <c r="CN133" s="68">
        <f t="shared" si="315"/>
        <v>-0.39503959377637299</v>
      </c>
      <c r="CO133" s="68">
        <f t="shared" si="315"/>
        <v>-0.48175647598343718</v>
      </c>
      <c r="CP133" s="68">
        <f t="shared" si="316"/>
        <v>-0.87679606975981017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-4.823077901356998E-3</v>
      </c>
      <c r="C134" s="27">
        <f t="shared" si="299"/>
        <v>-4.3240895736452508E-3</v>
      </c>
      <c r="D134" s="27">
        <f t="shared" si="299"/>
        <v>8.7065692090506196E-3</v>
      </c>
      <c r="E134" s="27">
        <f t="shared" si="299"/>
        <v>4.6080938687311987E-3</v>
      </c>
      <c r="F134" s="27">
        <f t="shared" si="300"/>
        <v>1.3314663077781818E-2</v>
      </c>
      <c r="L134" t="str">
        <f t="shared" si="317"/>
        <v>53 Skilled construction and building trades</v>
      </c>
      <c r="M134" s="27">
        <f t="shared" si="301"/>
        <v>4.1282022715861844E-2</v>
      </c>
      <c r="N134" s="27">
        <f t="shared" si="301"/>
        <v>-8.9269642431212215E-2</v>
      </c>
      <c r="O134" s="27">
        <f t="shared" si="301"/>
        <v>0.18711289898861622</v>
      </c>
      <c r="P134" s="27">
        <f t="shared" si="301"/>
        <v>0.2240463554961149</v>
      </c>
      <c r="Q134" s="27">
        <f t="shared" si="302"/>
        <v>0.41115925448473112</v>
      </c>
      <c r="W134" t="str">
        <f t="shared" si="318"/>
        <v>53 Skilled construction and building trades</v>
      </c>
      <c r="X134" s="27">
        <f t="shared" si="303"/>
        <v>-0.16835303125698164</v>
      </c>
      <c r="Y134" s="27">
        <f t="shared" si="303"/>
        <v>-0.18088441695901236</v>
      </c>
      <c r="Z134" s="27">
        <f t="shared" si="303"/>
        <v>0.3964884279144546</v>
      </c>
      <c r="AA134" s="27">
        <f t="shared" si="303"/>
        <v>0.29939060379941806</v>
      </c>
      <c r="AB134" s="27">
        <f t="shared" si="304"/>
        <v>0.69587903171387266</v>
      </c>
      <c r="AH134" t="str">
        <f t="shared" si="319"/>
        <v>53 Skilled construction and building trades</v>
      </c>
      <c r="AI134" s="27">
        <f t="shared" si="305"/>
        <v>4.8380815485512318E-2</v>
      </c>
      <c r="AJ134" s="27">
        <f t="shared" si="305"/>
        <v>-0.16601951934326287</v>
      </c>
      <c r="AK134" s="27">
        <f t="shared" si="305"/>
        <v>0.26277502370047001</v>
      </c>
      <c r="AL134" s="27">
        <f t="shared" si="305"/>
        <v>0.23462434824126288</v>
      </c>
      <c r="AM134" s="27">
        <f t="shared" si="306"/>
        <v>0.49739937194173289</v>
      </c>
      <c r="AS134" t="str">
        <f t="shared" si="320"/>
        <v>53 Skilled construction and building trades</v>
      </c>
      <c r="AT134" s="27">
        <f t="shared" si="307"/>
        <v>-7.5106773785670766E-2</v>
      </c>
      <c r="AU134" s="27">
        <f t="shared" si="307"/>
        <v>-0.20652314180243547</v>
      </c>
      <c r="AV134" s="27">
        <f t="shared" si="307"/>
        <v>0.42681169489207293</v>
      </c>
      <c r="AW134" s="27">
        <f t="shared" si="307"/>
        <v>0.29558460084425286</v>
      </c>
      <c r="AX134" s="27">
        <f t="shared" si="308"/>
        <v>0.7223962957363258</v>
      </c>
      <c r="BD134" t="str">
        <f t="shared" si="321"/>
        <v>53 Skilled construction and building trades</v>
      </c>
      <c r="BE134" s="27">
        <f t="shared" si="309"/>
        <v>-1.1429588199174834</v>
      </c>
      <c r="BF134" s="27">
        <f t="shared" si="309"/>
        <v>-2.9808303756768044</v>
      </c>
      <c r="BG134" s="27">
        <f t="shared" si="309"/>
        <v>1.1340694632682879</v>
      </c>
      <c r="BH134" s="27">
        <f t="shared" si="309"/>
        <v>4.8599165520274212E-2</v>
      </c>
      <c r="BI134" s="27">
        <f t="shared" si="310"/>
        <v>1.1826686287885622</v>
      </c>
      <c r="BO134" t="str">
        <f t="shared" si="322"/>
        <v>53 Skilled construction and building trades</v>
      </c>
      <c r="BP134" s="27">
        <f t="shared" si="311"/>
        <v>-0.94659802152179751</v>
      </c>
      <c r="BQ134" s="27">
        <f t="shared" si="311"/>
        <v>-1.3234015239747396</v>
      </c>
      <c r="BR134" s="27">
        <f t="shared" si="311"/>
        <v>0.65750741598192342</v>
      </c>
      <c r="BS134" s="27">
        <f t="shared" si="311"/>
        <v>-0.15647928079152074</v>
      </c>
      <c r="BT134" s="27">
        <f t="shared" si="312"/>
        <v>0.50102813519040268</v>
      </c>
      <c r="BZ134" t="str">
        <f t="shared" si="323"/>
        <v>53 Skilled construction and building trades</v>
      </c>
      <c r="CA134" s="68">
        <f t="shared" si="313"/>
        <v>0.82997789223328766</v>
      </c>
      <c r="CB134" s="68">
        <f t="shared" si="313"/>
        <v>-1.7957698854052282</v>
      </c>
      <c r="CC134" s="68">
        <f t="shared" si="313"/>
        <v>0.39679233826202776</v>
      </c>
      <c r="CD134" s="68">
        <f t="shared" si="313"/>
        <v>0.30689994380164709</v>
      </c>
      <c r="CE134" s="68">
        <f t="shared" si="314"/>
        <v>0.70369228206367485</v>
      </c>
      <c r="CK134" t="str">
        <f t="shared" si="324"/>
        <v>53 Skilled construction and building trades</v>
      </c>
      <c r="CL134" s="68">
        <f t="shared" si="315"/>
        <v>3.9216436395998588E-2</v>
      </c>
      <c r="CM134" s="68">
        <f t="shared" si="315"/>
        <v>0.25179415190774868</v>
      </c>
      <c r="CN134" s="68">
        <f t="shared" si="315"/>
        <v>-0.74564660235599312</v>
      </c>
      <c r="CO134" s="68">
        <f t="shared" si="315"/>
        <v>-0.86723707703413755</v>
      </c>
      <c r="CP134" s="68">
        <f t="shared" si="316"/>
        <v>-1.6128836793901307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7.733895387347714E-3</v>
      </c>
      <c r="C135" s="27">
        <f t="shared" si="299"/>
        <v>-7.2829603770673823E-3</v>
      </c>
      <c r="D135" s="27">
        <f t="shared" si="299"/>
        <v>3.1755484363430037E-2</v>
      </c>
      <c r="E135" s="27">
        <f t="shared" si="299"/>
        <v>6.2172462572577081E-2</v>
      </c>
      <c r="F135" s="27">
        <f t="shared" si="300"/>
        <v>9.3927946936007117E-2</v>
      </c>
      <c r="L135" t="str">
        <f t="shared" si="317"/>
        <v>54 Textiles, printing and other skilled trades</v>
      </c>
      <c r="M135" s="27">
        <f t="shared" si="301"/>
        <v>0.18993948373445219</v>
      </c>
      <c r="N135" s="27">
        <f t="shared" si="301"/>
        <v>1.0619415868562743E-2</v>
      </c>
      <c r="O135" s="27">
        <f t="shared" si="301"/>
        <v>0.31244319137467991</v>
      </c>
      <c r="P135" s="27">
        <f t="shared" si="301"/>
        <v>0.61033363784397121</v>
      </c>
      <c r="Q135" s="27">
        <f t="shared" si="302"/>
        <v>0.92277682921865112</v>
      </c>
      <c r="W135" t="str">
        <f t="shared" si="318"/>
        <v>54 Textiles, printing and other skilled trades</v>
      </c>
      <c r="X135" s="27">
        <f t="shared" si="303"/>
        <v>-7.1527547706238703E-2</v>
      </c>
      <c r="Y135" s="27">
        <f t="shared" si="303"/>
        <v>3.0606944377339573E-2</v>
      </c>
      <c r="Z135" s="27">
        <f t="shared" si="303"/>
        <v>0.37687956568956271</v>
      </c>
      <c r="AA135" s="27">
        <f t="shared" si="303"/>
        <v>0.27931060813163366</v>
      </c>
      <c r="AB135" s="27">
        <f t="shared" si="304"/>
        <v>0.65619017382119638</v>
      </c>
      <c r="AH135" t="str">
        <f t="shared" si="319"/>
        <v>54 Textiles, printing and other skilled trades</v>
      </c>
      <c r="AI135" s="27">
        <f t="shared" si="305"/>
        <v>-9.0489207274892181E-2</v>
      </c>
      <c r="AJ135" s="27">
        <f t="shared" si="305"/>
        <v>0.11276919127825591</v>
      </c>
      <c r="AK135" s="27">
        <f t="shared" si="305"/>
        <v>0.12709795788707623</v>
      </c>
      <c r="AL135" s="27">
        <f t="shared" si="305"/>
        <v>0.24080790222914106</v>
      </c>
      <c r="AM135" s="27">
        <f t="shared" si="306"/>
        <v>0.36790586011621729</v>
      </c>
      <c r="AS135" t="str">
        <f t="shared" si="320"/>
        <v>54 Textiles, printing and other skilled trades</v>
      </c>
      <c r="AT135" s="27">
        <f t="shared" si="307"/>
        <v>-6.7232939104546308E-2</v>
      </c>
      <c r="AU135" s="27">
        <f t="shared" si="307"/>
        <v>6.0762233857588943E-2</v>
      </c>
      <c r="AV135" s="27">
        <f t="shared" si="307"/>
        <v>0.16465582762092634</v>
      </c>
      <c r="AW135" s="27">
        <f t="shared" si="307"/>
        <v>-3.0277786372993276E-2</v>
      </c>
      <c r="AX135" s="27">
        <f t="shared" si="308"/>
        <v>0.13437804124793307</v>
      </c>
      <c r="BD135" t="str">
        <f t="shared" si="321"/>
        <v>54 Textiles, printing and other skilled trades</v>
      </c>
      <c r="BE135" s="27">
        <f t="shared" si="309"/>
        <v>-0.27716309062338862</v>
      </c>
      <c r="BF135" s="27">
        <f t="shared" si="309"/>
        <v>-0.57791228917168613</v>
      </c>
      <c r="BG135" s="27">
        <f t="shared" si="309"/>
        <v>0.3617220213161465</v>
      </c>
      <c r="BH135" s="27">
        <f t="shared" si="309"/>
        <v>1.2323541666743765E-2</v>
      </c>
      <c r="BI135" s="27">
        <f t="shared" si="310"/>
        <v>0.37404556298289027</v>
      </c>
      <c r="BO135" t="str">
        <f t="shared" si="322"/>
        <v>54 Textiles, printing and other skilled trades</v>
      </c>
      <c r="BP135" s="27">
        <f t="shared" si="311"/>
        <v>-0.97638109699563547</v>
      </c>
      <c r="BQ135" s="27">
        <f t="shared" si="311"/>
        <v>8.1922223493267055E-3</v>
      </c>
      <c r="BR135" s="27">
        <f t="shared" si="311"/>
        <v>-0.52271697811116669</v>
      </c>
      <c r="BS135" s="27">
        <f t="shared" si="311"/>
        <v>-0.6047313521660751</v>
      </c>
      <c r="BT135" s="27">
        <f t="shared" si="312"/>
        <v>-1.1274483302772418</v>
      </c>
      <c r="BZ135" t="str">
        <f t="shared" si="323"/>
        <v>54 Textiles, printing and other skilled trades</v>
      </c>
      <c r="CA135" s="68">
        <f t="shared" si="313"/>
        <v>0.30876231235234464</v>
      </c>
      <c r="CB135" s="68">
        <f t="shared" si="313"/>
        <v>-0.30217425845695667</v>
      </c>
      <c r="CC135" s="68">
        <f t="shared" si="313"/>
        <v>-0.16023917053750969</v>
      </c>
      <c r="CD135" s="68">
        <f t="shared" si="313"/>
        <v>-0.91452056896146949</v>
      </c>
      <c r="CE135" s="68">
        <f t="shared" si="314"/>
        <v>-1.0747597394989792</v>
      </c>
      <c r="CK135" t="str">
        <f t="shared" si="324"/>
        <v>54 Textiles, printing and other skilled trades</v>
      </c>
      <c r="CL135" s="68">
        <f t="shared" si="315"/>
        <v>-0.14928690977520698</v>
      </c>
      <c r="CM135" s="68">
        <f t="shared" si="315"/>
        <v>0.23736973724807275</v>
      </c>
      <c r="CN135" s="68">
        <f t="shared" si="315"/>
        <v>-0.54513323646974443</v>
      </c>
      <c r="CO135" s="68">
        <f t="shared" si="315"/>
        <v>-0.31875064721636259</v>
      </c>
      <c r="CP135" s="68">
        <f t="shared" si="316"/>
        <v>-0.86388388368610702</v>
      </c>
    </row>
    <row r="136" spans="1:94" x14ac:dyDescent="0.2">
      <c r="A136" t="str">
        <f t="shared" si="298"/>
        <v>61 Caring personal service occupations</v>
      </c>
      <c r="B136" s="27">
        <f t="shared" si="299"/>
        <v>5.9009246286482117E-3</v>
      </c>
      <c r="C136" s="27">
        <f t="shared" si="299"/>
        <v>-2.0606072902558253E-3</v>
      </c>
      <c r="D136" s="27">
        <f t="shared" si="299"/>
        <v>1.9826370598472712E-2</v>
      </c>
      <c r="E136" s="27">
        <f t="shared" si="299"/>
        <v>4.5553986012933118E-2</v>
      </c>
      <c r="F136" s="27">
        <f t="shared" si="300"/>
        <v>6.5380356611405829E-2</v>
      </c>
      <c r="L136" t="str">
        <f t="shared" si="317"/>
        <v>61 Caring personal service occupations</v>
      </c>
      <c r="M136" s="27">
        <f t="shared" si="301"/>
        <v>0.34416845678330965</v>
      </c>
      <c r="N136" s="27">
        <f t="shared" si="301"/>
        <v>6.4739649696774038E-2</v>
      </c>
      <c r="O136" s="27">
        <f t="shared" si="301"/>
        <v>1.1043368331057457</v>
      </c>
      <c r="P136" s="27">
        <f t="shared" si="301"/>
        <v>2.5371303739975728</v>
      </c>
      <c r="Q136" s="27">
        <f t="shared" si="302"/>
        <v>3.6414672071033185</v>
      </c>
      <c r="W136" t="str">
        <f t="shared" si="318"/>
        <v>61 Caring personal service occupations</v>
      </c>
      <c r="X136" s="27">
        <f t="shared" si="303"/>
        <v>-0.55196762494013996</v>
      </c>
      <c r="Y136" s="27">
        <f t="shared" si="303"/>
        <v>0.61403627050800225</v>
      </c>
      <c r="Z136" s="27">
        <f t="shared" si="303"/>
        <v>1.7151093752092006</v>
      </c>
      <c r="AA136" s="27">
        <f t="shared" si="303"/>
        <v>2.1096161551433923</v>
      </c>
      <c r="AB136" s="27">
        <f t="shared" si="304"/>
        <v>3.8247255303525929</v>
      </c>
      <c r="AH136" t="str">
        <f t="shared" si="319"/>
        <v>61 Caring personal service occupations</v>
      </c>
      <c r="AI136" s="27">
        <f t="shared" si="305"/>
        <v>-1.4426794452661076</v>
      </c>
      <c r="AJ136" s="27">
        <f t="shared" si="305"/>
        <v>0.49237545030687979</v>
      </c>
      <c r="AK136" s="27">
        <f t="shared" si="305"/>
        <v>0.57219844543937093</v>
      </c>
      <c r="AL136" s="27">
        <f t="shared" si="305"/>
        <v>0.3999783708929785</v>
      </c>
      <c r="AM136" s="27">
        <f t="shared" si="306"/>
        <v>0.97217681633234942</v>
      </c>
      <c r="AS136" t="str">
        <f t="shared" si="320"/>
        <v>61 Caring personal service occupations</v>
      </c>
      <c r="AT136" s="27">
        <f t="shared" si="307"/>
        <v>-0.43767348880281576</v>
      </c>
      <c r="AU136" s="27">
        <f t="shared" si="307"/>
        <v>0.46259236718840713</v>
      </c>
      <c r="AV136" s="27">
        <f t="shared" si="307"/>
        <v>0.52879564173084592</v>
      </c>
      <c r="AW136" s="27">
        <f t="shared" si="307"/>
        <v>0.59483464874325875</v>
      </c>
      <c r="AX136" s="27">
        <f t="shared" si="308"/>
        <v>1.1236302904741047</v>
      </c>
      <c r="BD136" t="str">
        <f t="shared" si="321"/>
        <v>61 Caring personal service occupations</v>
      </c>
      <c r="BE136" s="27">
        <f t="shared" si="309"/>
        <v>2.5048996977846656</v>
      </c>
      <c r="BF136" s="27">
        <f t="shared" si="309"/>
        <v>-1.4635119994869896</v>
      </c>
      <c r="BG136" s="27">
        <f t="shared" si="309"/>
        <v>3.8586865554870613</v>
      </c>
      <c r="BH136" s="27">
        <f t="shared" si="309"/>
        <v>5.6429141658417308</v>
      </c>
      <c r="BI136" s="27">
        <f t="shared" si="310"/>
        <v>9.5016007213287921</v>
      </c>
      <c r="BO136" t="str">
        <f t="shared" si="322"/>
        <v>61 Caring personal service occupations</v>
      </c>
      <c r="BP136" s="27">
        <f t="shared" si="311"/>
        <v>-1.9821443616443162</v>
      </c>
      <c r="BQ136" s="27">
        <f t="shared" si="311"/>
        <v>-2.9180598294550677</v>
      </c>
      <c r="BR136" s="27">
        <f t="shared" si="311"/>
        <v>-0.72040181167761297</v>
      </c>
      <c r="BS136" s="27">
        <f t="shared" si="311"/>
        <v>-3.8440604375494924</v>
      </c>
      <c r="BT136" s="27">
        <f t="shared" si="312"/>
        <v>-4.5644622492271054</v>
      </c>
      <c r="BZ136" t="str">
        <f t="shared" si="323"/>
        <v>61 Caring personal service occupations</v>
      </c>
      <c r="CA136" s="68">
        <f t="shared" si="313"/>
        <v>-1.8189420819859365</v>
      </c>
      <c r="CB136" s="68">
        <f t="shared" si="313"/>
        <v>-0.29320159948308966</v>
      </c>
      <c r="CC136" s="68">
        <f t="shared" si="313"/>
        <v>-0.74544433724436265</v>
      </c>
      <c r="CD136" s="68">
        <f t="shared" si="313"/>
        <v>-4.8542410548451098E-3</v>
      </c>
      <c r="CE136" s="68">
        <f t="shared" si="314"/>
        <v>-0.75029857829920776</v>
      </c>
      <c r="CK136" t="str">
        <f t="shared" si="324"/>
        <v>61 Caring personal service occupations</v>
      </c>
      <c r="CL136" s="68">
        <f t="shared" si="315"/>
        <v>-0.13574159925340168</v>
      </c>
      <c r="CM136" s="68">
        <f t="shared" si="315"/>
        <v>9.5284514303005663E-2</v>
      </c>
      <c r="CN136" s="68">
        <f t="shared" si="315"/>
        <v>2.9112689801913172E-2</v>
      </c>
      <c r="CO136" s="68">
        <f t="shared" si="315"/>
        <v>7.3959386181448039E-2</v>
      </c>
      <c r="CP136" s="68">
        <f t="shared" si="316"/>
        <v>0.10307207598336121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2.1761910359511246E-2</v>
      </c>
      <c r="C137" s="27">
        <f t="shared" si="299"/>
        <v>2.3838039454093241E-3</v>
      </c>
      <c r="D137" s="27">
        <f t="shared" si="299"/>
        <v>1.9620066221076204E-2</v>
      </c>
      <c r="E137" s="27">
        <f t="shared" si="299"/>
        <v>3.7061881134962615E-2</v>
      </c>
      <c r="F137" s="27">
        <f t="shared" si="300"/>
        <v>5.668194735603882E-2</v>
      </c>
      <c r="L137" t="str">
        <f t="shared" si="317"/>
        <v>62 Leisure, travel and related personal service occupations</v>
      </c>
      <c r="M137" s="27">
        <f t="shared" si="301"/>
        <v>8.8149585659024088E-2</v>
      </c>
      <c r="N137" s="27">
        <f t="shared" si="301"/>
        <v>-5.1505628216879151E-2</v>
      </c>
      <c r="O137" s="27">
        <f t="shared" si="301"/>
        <v>0.21504239949499288</v>
      </c>
      <c r="P137" s="27">
        <f t="shared" si="301"/>
        <v>0.52193038406300984</v>
      </c>
      <c r="Q137" s="27">
        <f t="shared" si="302"/>
        <v>0.73697278355800266</v>
      </c>
      <c r="W137" t="str">
        <f t="shared" si="318"/>
        <v>62 Leisure, travel and related personal service occupations</v>
      </c>
      <c r="X137" s="27">
        <f t="shared" si="303"/>
        <v>0.22433629752089579</v>
      </c>
      <c r="Y137" s="27">
        <f t="shared" si="303"/>
        <v>-7.7454782612149442E-2</v>
      </c>
      <c r="Z137" s="27">
        <f t="shared" si="303"/>
        <v>0.62530386286576101</v>
      </c>
      <c r="AA137" s="27">
        <f t="shared" si="303"/>
        <v>0.9197862586878558</v>
      </c>
      <c r="AB137" s="27">
        <f t="shared" si="304"/>
        <v>1.5450901215536168</v>
      </c>
      <c r="AH137" t="str">
        <f t="shared" si="319"/>
        <v>62 Leisure, travel and related personal service occupations</v>
      </c>
      <c r="AI137" s="27">
        <f t="shared" si="305"/>
        <v>0.10700305318397851</v>
      </c>
      <c r="AJ137" s="27">
        <f t="shared" si="305"/>
        <v>-1.4964728756915902E-2</v>
      </c>
      <c r="AK137" s="27">
        <f t="shared" si="305"/>
        <v>0.31757332088148882</v>
      </c>
      <c r="AL137" s="27">
        <f t="shared" si="305"/>
        <v>0.59715785104085839</v>
      </c>
      <c r="AM137" s="27">
        <f t="shared" si="306"/>
        <v>0.91473117192234721</v>
      </c>
      <c r="AS137" t="str">
        <f t="shared" si="320"/>
        <v>62 Leisure, travel and related personal service occupations</v>
      </c>
      <c r="AT137" s="27">
        <f t="shared" si="307"/>
        <v>0.26354837665841302</v>
      </c>
      <c r="AU137" s="27">
        <f t="shared" si="307"/>
        <v>-2.0348354369974286E-2</v>
      </c>
      <c r="AV137" s="27">
        <f t="shared" si="307"/>
        <v>0.41712262914143539</v>
      </c>
      <c r="AW137" s="27">
        <f t="shared" si="307"/>
        <v>0.78294480866621474</v>
      </c>
      <c r="AX137" s="27">
        <f t="shared" si="308"/>
        <v>1.2000674378076501</v>
      </c>
      <c r="BD137" t="str">
        <f t="shared" si="321"/>
        <v>62 Leisure, travel and related personal service occupations</v>
      </c>
      <c r="BE137" s="27">
        <f t="shared" si="309"/>
        <v>0.42797555686177713</v>
      </c>
      <c r="BF137" s="27">
        <f t="shared" si="309"/>
        <v>-0.96335310190574219</v>
      </c>
      <c r="BG137" s="27">
        <f t="shared" si="309"/>
        <v>0.18684589721872946</v>
      </c>
      <c r="BH137" s="27">
        <f t="shared" si="309"/>
        <v>1.5065399134525315E-2</v>
      </c>
      <c r="BI137" s="27">
        <f t="shared" si="310"/>
        <v>0.20191129635325478</v>
      </c>
      <c r="BO137" t="str">
        <f t="shared" si="322"/>
        <v>62 Leisure, travel and related personal service occupations</v>
      </c>
      <c r="BP137" s="27">
        <f t="shared" si="311"/>
        <v>1.3178614489621765E-2</v>
      </c>
      <c r="BQ137" s="27">
        <f t="shared" si="311"/>
        <v>-0.99904010312126346</v>
      </c>
      <c r="BR137" s="27">
        <f t="shared" si="311"/>
        <v>-0.3023768222046499</v>
      </c>
      <c r="BS137" s="27">
        <f t="shared" si="311"/>
        <v>-0.87398272475682415</v>
      </c>
      <c r="BT137" s="27">
        <f t="shared" si="312"/>
        <v>-1.176359546961474</v>
      </c>
      <c r="BZ137" t="str">
        <f t="shared" si="323"/>
        <v>62 Leisure, travel and related personal service occupations</v>
      </c>
      <c r="CA137" s="68">
        <f t="shared" si="313"/>
        <v>0.88796467269761825</v>
      </c>
      <c r="CB137" s="68">
        <f t="shared" si="313"/>
        <v>-0.34214287697900314</v>
      </c>
      <c r="CC137" s="68">
        <f t="shared" si="313"/>
        <v>0.24117160844110419</v>
      </c>
      <c r="CD137" s="68">
        <f t="shared" si="313"/>
        <v>8.4691635582232472E-3</v>
      </c>
      <c r="CE137" s="68">
        <f t="shared" si="314"/>
        <v>0.24964077199932744</v>
      </c>
      <c r="CK137" t="str">
        <f t="shared" si="324"/>
        <v>62 Leisure, travel and related personal service occupations</v>
      </c>
      <c r="CL137" s="68">
        <f t="shared" si="315"/>
        <v>-0.14074640812170247</v>
      </c>
      <c r="CM137" s="68">
        <f t="shared" si="315"/>
        <v>8.6042053756839154E-2</v>
      </c>
      <c r="CN137" s="68">
        <f t="shared" si="315"/>
        <v>-0.22123596719078586</v>
      </c>
      <c r="CO137" s="68">
        <f t="shared" si="315"/>
        <v>-0.16992119612659878</v>
      </c>
      <c r="CP137" s="68">
        <f t="shared" si="316"/>
        <v>-0.39115716331738465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-1.1126621987917981E-4</v>
      </c>
      <c r="C138" s="27">
        <f t="shared" si="299"/>
        <v>1.4425778183850828E-4</v>
      </c>
      <c r="D138" s="27">
        <f t="shared" si="299"/>
        <v>3.999146935897127E-4</v>
      </c>
      <c r="E138" s="27">
        <f t="shared" si="299"/>
        <v>1.0874920242947277E-3</v>
      </c>
      <c r="F138" s="27">
        <f t="shared" si="300"/>
        <v>1.4874067178844404E-3</v>
      </c>
      <c r="L138" t="str">
        <f t="shared" si="317"/>
        <v>63 Community and civil enforcement occupations</v>
      </c>
      <c r="M138" s="27">
        <f t="shared" si="301"/>
        <v>-1.4207682438984286E-3</v>
      </c>
      <c r="N138" s="27">
        <f t="shared" si="301"/>
        <v>7.7407607895104147E-3</v>
      </c>
      <c r="O138" s="27">
        <f t="shared" si="301"/>
        <v>1.257476070252013E-3</v>
      </c>
      <c r="P138" s="27">
        <f t="shared" si="301"/>
        <v>2.0582055307580668E-2</v>
      </c>
      <c r="Q138" s="27">
        <f t="shared" si="302"/>
        <v>2.1839531377832681E-2</v>
      </c>
      <c r="W138" t="str">
        <f t="shared" si="318"/>
        <v>63 Community and civil enforcement occupations</v>
      </c>
      <c r="X138" s="27">
        <f t="shared" si="303"/>
        <v>-5.4743289050717958E-3</v>
      </c>
      <c r="Y138" s="27">
        <f t="shared" si="303"/>
        <v>1.54070571939149E-2</v>
      </c>
      <c r="Z138" s="27">
        <f t="shared" si="303"/>
        <v>1.5045988692873408E-2</v>
      </c>
      <c r="AA138" s="27">
        <f t="shared" si="303"/>
        <v>2.1765709497883784E-2</v>
      </c>
      <c r="AB138" s="27">
        <f t="shared" si="304"/>
        <v>3.6811698190757192E-2</v>
      </c>
      <c r="AH138" t="str">
        <f t="shared" si="319"/>
        <v>63 Community and civil enforcement occupations</v>
      </c>
      <c r="AI138" s="27">
        <f t="shared" si="305"/>
        <v>-4.4223706842005557E-3</v>
      </c>
      <c r="AJ138" s="27">
        <f t="shared" si="305"/>
        <v>1.0030798422348466E-2</v>
      </c>
      <c r="AK138" s="27">
        <f t="shared" si="305"/>
        <v>-2.7535522263351028E-3</v>
      </c>
      <c r="AL138" s="27">
        <f t="shared" si="305"/>
        <v>5.9674844691594564E-3</v>
      </c>
      <c r="AM138" s="27">
        <f t="shared" si="306"/>
        <v>3.2139322428243536E-3</v>
      </c>
      <c r="AS138" t="str">
        <f t="shared" si="320"/>
        <v>63 Community and civil enforcement occupations</v>
      </c>
      <c r="AT138" s="27">
        <f t="shared" si="307"/>
        <v>-6.9197892246422206E-3</v>
      </c>
      <c r="AU138" s="27">
        <f t="shared" si="307"/>
        <v>9.0545101070480839E-3</v>
      </c>
      <c r="AV138" s="27">
        <f t="shared" si="307"/>
        <v>-6.413106450357621E-3</v>
      </c>
      <c r="AW138" s="27">
        <f t="shared" si="307"/>
        <v>2.9401202950072453E-4</v>
      </c>
      <c r="AX138" s="27">
        <f t="shared" si="308"/>
        <v>-6.1190944208568965E-3</v>
      </c>
      <c r="BD138" t="str">
        <f t="shared" si="321"/>
        <v>63 Community and civil enforcement occupations</v>
      </c>
      <c r="BE138" s="27">
        <f t="shared" si="309"/>
        <v>-5.2778478283048394E-2</v>
      </c>
      <c r="BF138" s="27">
        <f t="shared" si="309"/>
        <v>4.5226485151255227E-2</v>
      </c>
      <c r="BG138" s="27">
        <f t="shared" si="309"/>
        <v>-5.4605587060265012E-2</v>
      </c>
      <c r="BH138" s="27">
        <f t="shared" si="309"/>
        <v>9.2628699202706999E-6</v>
      </c>
      <c r="BI138" s="27">
        <f t="shared" si="310"/>
        <v>-5.4596324190344742E-2</v>
      </c>
      <c r="BO138" t="str">
        <f t="shared" si="322"/>
        <v>63 Community and civil enforcement occupations</v>
      </c>
      <c r="BP138" s="27">
        <f t="shared" si="311"/>
        <v>-5.3395763389054607E-2</v>
      </c>
      <c r="BQ138" s="27">
        <f t="shared" si="311"/>
        <v>5.7248363153125287E-2</v>
      </c>
      <c r="BR138" s="27">
        <f t="shared" si="311"/>
        <v>-7.1293453922650046E-2</v>
      </c>
      <c r="BS138" s="27">
        <f t="shared" si="311"/>
        <v>-2.3343152665782463E-2</v>
      </c>
      <c r="BT138" s="27">
        <f t="shared" si="312"/>
        <v>-9.4636606588432509E-2</v>
      </c>
      <c r="BZ138" t="str">
        <f t="shared" si="323"/>
        <v>63 Community and civil enforcement occupations</v>
      </c>
      <c r="CA138" s="68">
        <f t="shared" si="313"/>
        <v>-1.4284070317938657E-3</v>
      </c>
      <c r="CB138" s="68">
        <f t="shared" si="313"/>
        <v>3.2599705568510745E-2</v>
      </c>
      <c r="CC138" s="68">
        <f t="shared" si="313"/>
        <v>-3.4430244193407816E-2</v>
      </c>
      <c r="CD138" s="68">
        <f t="shared" si="313"/>
        <v>-6.3822163935839393E-4</v>
      </c>
      <c r="CE138" s="68">
        <f t="shared" si="314"/>
        <v>-3.506846583276621E-2</v>
      </c>
      <c r="CK138" t="str">
        <f t="shared" si="324"/>
        <v>63 Community and civil enforcement occupations</v>
      </c>
      <c r="CL138" s="68">
        <f t="shared" si="315"/>
        <v>-1.0237601353542278E-2</v>
      </c>
      <c r="CM138" s="68">
        <f t="shared" si="315"/>
        <v>2.7611014711343501E-2</v>
      </c>
      <c r="CN138" s="68">
        <f t="shared" si="315"/>
        <v>-2.9240055011396891E-2</v>
      </c>
      <c r="CO138" s="68">
        <f t="shared" si="315"/>
        <v>-3.7545076926673825E-3</v>
      </c>
      <c r="CP138" s="68">
        <f t="shared" si="316"/>
        <v>-3.299456270406427E-2</v>
      </c>
    </row>
    <row r="139" spans="1:94" x14ac:dyDescent="0.2">
      <c r="A139" t="str">
        <f t="shared" si="298"/>
        <v>71 Sales occupations</v>
      </c>
      <c r="B139" s="27">
        <f t="shared" si="299"/>
        <v>1.8154041226597473E-2</v>
      </c>
      <c r="C139" s="27">
        <f t="shared" si="299"/>
        <v>-2.0878947349182275E-2</v>
      </c>
      <c r="D139" s="27">
        <f t="shared" si="299"/>
        <v>4.3483599810165224E-2</v>
      </c>
      <c r="E139" s="27">
        <f t="shared" si="299"/>
        <v>7.9845076319437269E-2</v>
      </c>
      <c r="F139" s="27">
        <f t="shared" si="300"/>
        <v>0.12332867612960249</v>
      </c>
      <c r="L139" t="str">
        <f t="shared" si="317"/>
        <v>71 Sales occupations</v>
      </c>
      <c r="M139" s="27">
        <f t="shared" si="301"/>
        <v>0.21460315884030767</v>
      </c>
      <c r="N139" s="27">
        <f t="shared" si="301"/>
        <v>-1.5383187613734695E-2</v>
      </c>
      <c r="O139" s="27">
        <f t="shared" si="301"/>
        <v>0.73244470293009245</v>
      </c>
      <c r="P139" s="27">
        <f t="shared" si="301"/>
        <v>1.9875994641117503</v>
      </c>
      <c r="Q139" s="27">
        <f t="shared" si="302"/>
        <v>2.7200441670418427</v>
      </c>
      <c r="W139" t="str">
        <f t="shared" si="318"/>
        <v>71 Sales occupations</v>
      </c>
      <c r="X139" s="27">
        <f t="shared" si="303"/>
        <v>-0.48820162494866626</v>
      </c>
      <c r="Y139" s="27">
        <f t="shared" si="303"/>
        <v>0.61661695339127576</v>
      </c>
      <c r="Z139" s="27">
        <f t="shared" si="303"/>
        <v>1.0293512096518604</v>
      </c>
      <c r="AA139" s="27">
        <f t="shared" si="303"/>
        <v>2.2260969959178301</v>
      </c>
      <c r="AB139" s="27">
        <f t="shared" si="304"/>
        <v>3.2554482055696905</v>
      </c>
      <c r="AH139" t="str">
        <f t="shared" si="319"/>
        <v>71 Sales occupations</v>
      </c>
      <c r="AI139" s="27">
        <f t="shared" si="305"/>
        <v>-0.20856443872281893</v>
      </c>
      <c r="AJ139" s="27">
        <f t="shared" si="305"/>
        <v>0.32242767391991878</v>
      </c>
      <c r="AK139" s="27">
        <f t="shared" si="305"/>
        <v>0.23964055273934548</v>
      </c>
      <c r="AL139" s="27">
        <f t="shared" si="305"/>
        <v>0.78364467215062472</v>
      </c>
      <c r="AM139" s="27">
        <f t="shared" si="306"/>
        <v>1.0232852248899702</v>
      </c>
      <c r="AS139" t="str">
        <f t="shared" si="320"/>
        <v>71 Sales occupations</v>
      </c>
      <c r="AT139" s="27">
        <f t="shared" si="307"/>
        <v>-0.29451439240709876</v>
      </c>
      <c r="AU139" s="27">
        <f t="shared" si="307"/>
        <v>0.13965829691034903</v>
      </c>
      <c r="AV139" s="27">
        <f t="shared" si="307"/>
        <v>0.10551999704218629</v>
      </c>
      <c r="AW139" s="27">
        <f t="shared" si="307"/>
        <v>0.37016872676707724</v>
      </c>
      <c r="AX139" s="27">
        <f t="shared" si="308"/>
        <v>0.47568872380926353</v>
      </c>
      <c r="BD139" t="str">
        <f t="shared" si="321"/>
        <v>71 Sales occupations</v>
      </c>
      <c r="BE139" s="27">
        <f t="shared" si="309"/>
        <v>-0.47126720705166747</v>
      </c>
      <c r="BF139" s="27">
        <f t="shared" si="309"/>
        <v>-8.5493226258382293E-2</v>
      </c>
      <c r="BG139" s="27">
        <f t="shared" si="309"/>
        <v>-0.18380121250966752</v>
      </c>
      <c r="BH139" s="27">
        <f t="shared" si="309"/>
        <v>1.4059413462110868</v>
      </c>
      <c r="BI139" s="27">
        <f t="shared" si="310"/>
        <v>1.2221401337014193</v>
      </c>
      <c r="BO139" t="str">
        <f t="shared" si="322"/>
        <v>71 Sales occupations</v>
      </c>
      <c r="BP139" s="27">
        <f t="shared" si="311"/>
        <v>-2.7321999025673946</v>
      </c>
      <c r="BQ139" s="27">
        <f t="shared" si="311"/>
        <v>-0.98113268910644358</v>
      </c>
      <c r="BR139" s="27">
        <f t="shared" si="311"/>
        <v>-2.3023669964479776</v>
      </c>
      <c r="BS139" s="27">
        <f t="shared" si="311"/>
        <v>-3.1295471369934589</v>
      </c>
      <c r="BT139" s="27">
        <f t="shared" si="312"/>
        <v>-5.4319141334414365</v>
      </c>
      <c r="BZ139" t="str">
        <f t="shared" si="323"/>
        <v>71 Sales occupations</v>
      </c>
      <c r="CA139" s="68">
        <f t="shared" si="313"/>
        <v>1.0559884062019886</v>
      </c>
      <c r="CB139" s="68">
        <f t="shared" si="313"/>
        <v>-0.3512803368009596</v>
      </c>
      <c r="CC139" s="68">
        <f t="shared" si="313"/>
        <v>-2.0605516003083402</v>
      </c>
      <c r="CD139" s="68">
        <f t="shared" si="313"/>
        <v>-6.120815613945517</v>
      </c>
      <c r="CE139" s="68">
        <f t="shared" si="314"/>
        <v>-8.1813672142538572</v>
      </c>
      <c r="CK139" t="str">
        <f t="shared" si="324"/>
        <v>71 Sales occupations</v>
      </c>
      <c r="CL139" s="68">
        <f t="shared" si="315"/>
        <v>-0.84213011753667821</v>
      </c>
      <c r="CM139" s="68">
        <f t="shared" si="315"/>
        <v>0.52238272066104008</v>
      </c>
      <c r="CN139" s="68">
        <f t="shared" si="315"/>
        <v>-1.3553612265315582</v>
      </c>
      <c r="CO139" s="68">
        <f t="shared" si="315"/>
        <v>-0.63139528624498498</v>
      </c>
      <c r="CP139" s="68">
        <f t="shared" si="316"/>
        <v>-1.9867565127765432</v>
      </c>
    </row>
    <row r="140" spans="1:94" x14ac:dyDescent="0.2">
      <c r="A140" t="str">
        <f t="shared" si="298"/>
        <v>72 Customer service occupations</v>
      </c>
      <c r="B140" s="27">
        <f t="shared" si="299"/>
        <v>6.6477035925546629E-3</v>
      </c>
      <c r="C140" s="27">
        <f t="shared" si="299"/>
        <v>3.5876150589245412E-3</v>
      </c>
      <c r="D140" s="27">
        <f t="shared" si="299"/>
        <v>3.9549768770002609E-2</v>
      </c>
      <c r="E140" s="27">
        <f t="shared" si="299"/>
        <v>6.3430689508294891E-2</v>
      </c>
      <c r="F140" s="27">
        <f t="shared" si="300"/>
        <v>0.10298045827829749</v>
      </c>
      <c r="L140" t="str">
        <f t="shared" si="317"/>
        <v>72 Customer service occupations</v>
      </c>
      <c r="M140" s="27">
        <f t="shared" si="301"/>
        <v>0.10317044492057187</v>
      </c>
      <c r="N140" s="27">
        <f t="shared" si="301"/>
        <v>3.6394354372538906E-2</v>
      </c>
      <c r="O140" s="27">
        <f t="shared" si="301"/>
        <v>0.39645656986650368</v>
      </c>
      <c r="P140" s="27">
        <f t="shared" si="301"/>
        <v>0.64759889521094072</v>
      </c>
      <c r="Q140" s="27">
        <f t="shared" si="302"/>
        <v>1.0440554650774443</v>
      </c>
      <c r="W140" t="str">
        <f t="shared" si="318"/>
        <v>72 Customer service occupations</v>
      </c>
      <c r="X140" s="27">
        <f t="shared" si="303"/>
        <v>0.12685622931015894</v>
      </c>
      <c r="Y140" s="27">
        <f t="shared" si="303"/>
        <v>0.29860083036286644</v>
      </c>
      <c r="Z140" s="27">
        <f t="shared" si="303"/>
        <v>1.1087584999573985</v>
      </c>
      <c r="AA140" s="27">
        <f t="shared" si="303"/>
        <v>1.2715641387792083</v>
      </c>
      <c r="AB140" s="27">
        <f t="shared" si="304"/>
        <v>2.3803226387366068</v>
      </c>
      <c r="AH140" t="str">
        <f t="shared" si="319"/>
        <v>72 Customer service occupations</v>
      </c>
      <c r="AI140" s="27">
        <f t="shared" si="305"/>
        <v>3.7260011729948084E-2</v>
      </c>
      <c r="AJ140" s="27">
        <f t="shared" si="305"/>
        <v>0.10034294919772102</v>
      </c>
      <c r="AK140" s="27">
        <f t="shared" si="305"/>
        <v>0.35232892197802745</v>
      </c>
      <c r="AL140" s="27">
        <f t="shared" si="305"/>
        <v>0.32610034790760545</v>
      </c>
      <c r="AM140" s="27">
        <f t="shared" si="306"/>
        <v>0.6784292698856329</v>
      </c>
      <c r="AS140" t="str">
        <f t="shared" si="320"/>
        <v>72 Customer service occupations</v>
      </c>
      <c r="AT140" s="27">
        <f t="shared" si="307"/>
        <v>-1.7375179780876771E-2</v>
      </c>
      <c r="AU140" s="27">
        <f t="shared" si="307"/>
        <v>6.7912416557458499E-2</v>
      </c>
      <c r="AV140" s="27">
        <f t="shared" si="307"/>
        <v>0.31688416604257763</v>
      </c>
      <c r="AW140" s="27">
        <f t="shared" si="307"/>
        <v>0.21435023286815835</v>
      </c>
      <c r="AX140" s="27">
        <f t="shared" si="308"/>
        <v>0.53123439891073598</v>
      </c>
      <c r="BD140" t="str">
        <f t="shared" si="321"/>
        <v>72 Customer service occupations</v>
      </c>
      <c r="BE140" s="27">
        <f t="shared" si="309"/>
        <v>0.36337363891136754</v>
      </c>
      <c r="BF140" s="27">
        <f t="shared" si="309"/>
        <v>0.2489911704908323</v>
      </c>
      <c r="BG140" s="27">
        <f t="shared" si="309"/>
        <v>0.99136913359845913</v>
      </c>
      <c r="BH140" s="27">
        <f t="shared" si="309"/>
        <v>0.85184150123120972</v>
      </c>
      <c r="BI140" s="27">
        <f t="shared" si="310"/>
        <v>1.8432106348296688</v>
      </c>
      <c r="BO140" t="str">
        <f t="shared" si="322"/>
        <v>72 Customer service occupations</v>
      </c>
      <c r="BP140" s="27">
        <f t="shared" si="311"/>
        <v>0.28654227786289077</v>
      </c>
      <c r="BQ140" s="27">
        <f t="shared" si="311"/>
        <v>-0.14238770550848656</v>
      </c>
      <c r="BR140" s="27">
        <f t="shared" si="311"/>
        <v>0.58283792582970628</v>
      </c>
      <c r="BS140" s="27">
        <f t="shared" si="311"/>
        <v>-0.399729195287025</v>
      </c>
      <c r="BT140" s="27">
        <f t="shared" si="312"/>
        <v>0.18310873054268129</v>
      </c>
      <c r="BZ140" t="str">
        <f t="shared" si="323"/>
        <v>72 Customer service occupations</v>
      </c>
      <c r="CA140" s="68">
        <f t="shared" si="313"/>
        <v>0.23497490425643286</v>
      </c>
      <c r="CB140" s="68">
        <f t="shared" si="313"/>
        <v>3.4457047615811032E-2</v>
      </c>
      <c r="CC140" s="68">
        <f t="shared" si="313"/>
        <v>5.2244414064688938E-2</v>
      </c>
      <c r="CD140" s="68">
        <f t="shared" si="313"/>
        <v>-0.3132074594559926</v>
      </c>
      <c r="CE140" s="68">
        <f t="shared" si="314"/>
        <v>-0.26096304539130366</v>
      </c>
      <c r="CK140" t="str">
        <f t="shared" si="324"/>
        <v>72 Customer service occupations</v>
      </c>
      <c r="CL140" s="68">
        <f t="shared" si="315"/>
        <v>3.8040667558817354E-2</v>
      </c>
      <c r="CM140" s="68">
        <f t="shared" si="315"/>
        <v>8.1924917658725838E-2</v>
      </c>
      <c r="CN140" s="68">
        <f t="shared" si="315"/>
        <v>0.1733841316971238</v>
      </c>
      <c r="CO140" s="68">
        <f t="shared" si="315"/>
        <v>5.3903678163413904E-2</v>
      </c>
      <c r="CP140" s="68">
        <f t="shared" si="316"/>
        <v>0.2272878098605377</v>
      </c>
    </row>
    <row r="141" spans="1:94" x14ac:dyDescent="0.2">
      <c r="A141" t="str">
        <f t="shared" si="298"/>
        <v>81 Process, plant and machine operatives</v>
      </c>
      <c r="B141" s="27">
        <f t="shared" si="299"/>
        <v>1.1341793333925237E-2</v>
      </c>
      <c r="C141" s="27">
        <f t="shared" si="299"/>
        <v>-1.155225734916334E-2</v>
      </c>
      <c r="D141" s="27">
        <f t="shared" si="299"/>
        <v>3.4818083131885239E-2</v>
      </c>
      <c r="E141" s="27">
        <f t="shared" si="299"/>
        <v>9.3966352451320567E-2</v>
      </c>
      <c r="F141" s="27">
        <f t="shared" si="300"/>
        <v>0.12878443558320579</v>
      </c>
      <c r="L141" t="str">
        <f t="shared" si="317"/>
        <v>81 Process, plant and machine operatives</v>
      </c>
      <c r="M141" s="27">
        <f t="shared" si="301"/>
        <v>6.6927845241776751E-2</v>
      </c>
      <c r="N141" s="27">
        <f t="shared" si="301"/>
        <v>-4.548730287710373E-2</v>
      </c>
      <c r="O141" s="27">
        <f t="shared" si="301"/>
        <v>0.28651680934722362</v>
      </c>
      <c r="P141" s="27">
        <f t="shared" si="301"/>
        <v>0.54503487574733045</v>
      </c>
      <c r="Q141" s="27">
        <f t="shared" si="302"/>
        <v>0.83155168509455413</v>
      </c>
      <c r="W141" t="str">
        <f t="shared" si="318"/>
        <v>81 Process, plant and machine operatives</v>
      </c>
      <c r="X141" s="27">
        <f t="shared" si="303"/>
        <v>-9.550394258995587E-2</v>
      </c>
      <c r="Y141" s="27">
        <f t="shared" si="303"/>
        <v>-6.1880856472202983E-2</v>
      </c>
      <c r="Z141" s="27">
        <f t="shared" si="303"/>
        <v>0.54264210981483818</v>
      </c>
      <c r="AA141" s="27">
        <f t="shared" si="303"/>
        <v>0.91000914225021634</v>
      </c>
      <c r="AB141" s="27">
        <f t="shared" si="304"/>
        <v>1.4526512520650545</v>
      </c>
      <c r="AH141" t="str">
        <f t="shared" si="319"/>
        <v>81 Process, plant and machine operatives</v>
      </c>
      <c r="AI141" s="27">
        <f t="shared" si="305"/>
        <v>-1.8706253974965836E-2</v>
      </c>
      <c r="AJ141" s="27">
        <f t="shared" si="305"/>
        <v>-2.7349511570425478E-2</v>
      </c>
      <c r="AK141" s="27">
        <f t="shared" si="305"/>
        <v>0.23486902258812881</v>
      </c>
      <c r="AL141" s="27">
        <f t="shared" si="305"/>
        <v>0.39557506575452606</v>
      </c>
      <c r="AM141" s="27">
        <f t="shared" si="306"/>
        <v>0.63044408834265486</v>
      </c>
      <c r="AS141" t="str">
        <f t="shared" si="320"/>
        <v>81 Process, plant and machine operatives</v>
      </c>
      <c r="AT141" s="27">
        <f t="shared" si="307"/>
        <v>-8.6215083089010047E-2</v>
      </c>
      <c r="AU141" s="27">
        <f t="shared" si="307"/>
        <v>-7.5961201372591658E-2</v>
      </c>
      <c r="AV141" s="27">
        <f t="shared" si="307"/>
        <v>0.4146400970402544</v>
      </c>
      <c r="AW141" s="27">
        <f t="shared" si="307"/>
        <v>0.46580446586198709</v>
      </c>
      <c r="AX141" s="27">
        <f t="shared" si="308"/>
        <v>0.88044456290224149</v>
      </c>
      <c r="BD141" t="str">
        <f t="shared" si="321"/>
        <v>81 Process, plant and machine operatives</v>
      </c>
      <c r="BE141" s="27">
        <f t="shared" si="309"/>
        <v>-0.25527907523599058</v>
      </c>
      <c r="BF141" s="27">
        <f t="shared" si="309"/>
        <v>-0.84286029342876656</v>
      </c>
      <c r="BG141" s="27">
        <f t="shared" si="309"/>
        <v>1.8442526680934854</v>
      </c>
      <c r="BH141" s="27">
        <f t="shared" si="309"/>
        <v>1.3620203934593649</v>
      </c>
      <c r="BI141" s="27">
        <f t="shared" si="310"/>
        <v>3.2062730615528503</v>
      </c>
      <c r="BO141" t="str">
        <f t="shared" si="322"/>
        <v>81 Process, plant and machine operatives</v>
      </c>
      <c r="BP141" s="27">
        <f t="shared" si="311"/>
        <v>-1.0193013545901328</v>
      </c>
      <c r="BQ141" s="27">
        <f t="shared" si="311"/>
        <v>-0.53292938084664598</v>
      </c>
      <c r="BR141" s="27">
        <f t="shared" si="311"/>
        <v>1.1350129095992401</v>
      </c>
      <c r="BS141" s="27">
        <f t="shared" si="311"/>
        <v>-0.490059723379769</v>
      </c>
      <c r="BT141" s="27">
        <f t="shared" si="312"/>
        <v>0.64495318621947106</v>
      </c>
      <c r="BZ141" t="str">
        <f t="shared" si="323"/>
        <v>81 Process, plant and machine operatives</v>
      </c>
      <c r="CA141" s="68">
        <f t="shared" si="313"/>
        <v>0.33844659257104492</v>
      </c>
      <c r="CB141" s="68">
        <f t="shared" si="313"/>
        <v>-1.1672014021647215</v>
      </c>
      <c r="CC141" s="68">
        <f t="shared" si="313"/>
        <v>0.29065406642135638</v>
      </c>
      <c r="CD141" s="68">
        <f t="shared" si="313"/>
        <v>-3.0679016642610959</v>
      </c>
      <c r="CE141" s="68">
        <f t="shared" si="314"/>
        <v>-2.7772475978397395</v>
      </c>
      <c r="CK141" t="str">
        <f t="shared" si="324"/>
        <v>81 Process, plant and machine operatives</v>
      </c>
      <c r="CL141" s="68">
        <f t="shared" si="315"/>
        <v>-0.33820281840893607</v>
      </c>
      <c r="CM141" s="68">
        <f t="shared" si="315"/>
        <v>0.23693815273007712</v>
      </c>
      <c r="CN141" s="68">
        <f t="shared" si="315"/>
        <v>-0.81760707791702236</v>
      </c>
      <c r="CO141" s="68">
        <f t="shared" si="315"/>
        <v>-0.35129798650540833</v>
      </c>
      <c r="CP141" s="68">
        <f t="shared" si="316"/>
        <v>-1.1689050644224306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1.4148402404741772E-2</v>
      </c>
      <c r="C142" s="27">
        <f t="shared" si="299"/>
        <v>-9.2616534729500904E-3</v>
      </c>
      <c r="D142" s="27">
        <f t="shared" si="299"/>
        <v>4.6013185362725958E-2</v>
      </c>
      <c r="E142" s="27">
        <f t="shared" si="299"/>
        <v>6.8837807579154503E-2</v>
      </c>
      <c r="F142" s="27">
        <f t="shared" si="300"/>
        <v>0.11485099294188046</v>
      </c>
      <c r="L142" t="str">
        <f t="shared" si="317"/>
        <v>82 Transport and mobile machine drivers and operatives</v>
      </c>
      <c r="M142" s="27">
        <f t="shared" si="301"/>
        <v>0.1613226882376998</v>
      </c>
      <c r="N142" s="27">
        <f t="shared" si="301"/>
        <v>-6.2253102214614497E-2</v>
      </c>
      <c r="O142" s="27">
        <f t="shared" si="301"/>
        <v>0.26748222880194544</v>
      </c>
      <c r="P142" s="27">
        <f t="shared" si="301"/>
        <v>0.4694224852068829</v>
      </c>
      <c r="Q142" s="27">
        <f t="shared" si="302"/>
        <v>0.73690471400882829</v>
      </c>
      <c r="W142" t="str">
        <f t="shared" si="318"/>
        <v>82 Transport and mobile machine drivers and operatives</v>
      </c>
      <c r="X142" s="27">
        <f t="shared" si="303"/>
        <v>0.14727753861116621</v>
      </c>
      <c r="Y142" s="27">
        <f t="shared" si="303"/>
        <v>-6.2323431412733443E-2</v>
      </c>
      <c r="Z142" s="27">
        <f t="shared" si="303"/>
        <v>0.39016996499759582</v>
      </c>
      <c r="AA142" s="27">
        <f t="shared" si="303"/>
        <v>0.63640514808525839</v>
      </c>
      <c r="AB142" s="27">
        <f t="shared" si="304"/>
        <v>1.0265751130828542</v>
      </c>
      <c r="AH142" t="str">
        <f t="shared" si="319"/>
        <v>82 Transport and mobile machine drivers and operatives</v>
      </c>
      <c r="AI142" s="27">
        <f t="shared" si="305"/>
        <v>9.3654551465687241E-2</v>
      </c>
      <c r="AJ142" s="27">
        <f t="shared" si="305"/>
        <v>-1.9015792100301021E-2</v>
      </c>
      <c r="AK142" s="27">
        <f t="shared" si="305"/>
        <v>0.21176480042979906</v>
      </c>
      <c r="AL142" s="27">
        <f t="shared" si="305"/>
        <v>0.25982482708911692</v>
      </c>
      <c r="AM142" s="27">
        <f t="shared" si="306"/>
        <v>0.47158962751891598</v>
      </c>
      <c r="AS142" t="str">
        <f t="shared" si="320"/>
        <v>82 Transport and mobile machine drivers and operatives</v>
      </c>
      <c r="AT142" s="27">
        <f t="shared" si="307"/>
        <v>3.3053543963750376E-2</v>
      </c>
      <c r="AU142" s="27">
        <f t="shared" si="307"/>
        <v>-0.10590887639061008</v>
      </c>
      <c r="AV142" s="27">
        <f t="shared" si="307"/>
        <v>0.31251721045248981</v>
      </c>
      <c r="AW142" s="27">
        <f t="shared" si="307"/>
        <v>0.26415876742228339</v>
      </c>
      <c r="AX142" s="27">
        <f t="shared" si="308"/>
        <v>0.5766759778747732</v>
      </c>
      <c r="BD142" t="str">
        <f t="shared" si="321"/>
        <v>82 Transport and mobile machine drivers and operatives</v>
      </c>
      <c r="BE142" s="27">
        <f t="shared" si="309"/>
        <v>3.5019076661912507E-2</v>
      </c>
      <c r="BF142" s="27">
        <f t="shared" si="309"/>
        <v>-0.8709289687952193</v>
      </c>
      <c r="BG142" s="27">
        <f t="shared" si="309"/>
        <v>0.96924488376177198</v>
      </c>
      <c r="BH142" s="27">
        <f t="shared" si="309"/>
        <v>0.92675762992773869</v>
      </c>
      <c r="BI142" s="27">
        <f t="shared" si="310"/>
        <v>1.8960025136895107</v>
      </c>
      <c r="BO142" t="str">
        <f t="shared" si="322"/>
        <v>82 Transport and mobile machine drivers and operatives</v>
      </c>
      <c r="BP142" s="27">
        <f t="shared" si="311"/>
        <v>-0.44919519302186117</v>
      </c>
      <c r="BQ142" s="27">
        <f t="shared" si="311"/>
        <v>-0.46350205723397675</v>
      </c>
      <c r="BR142" s="27">
        <f t="shared" si="311"/>
        <v>0.29966874663232357</v>
      </c>
      <c r="BS142" s="27">
        <f t="shared" si="311"/>
        <v>-0.2823191272830492</v>
      </c>
      <c r="BT142" s="27">
        <f t="shared" si="312"/>
        <v>1.734961934927437E-2</v>
      </c>
      <c r="BZ142" t="str">
        <f t="shared" si="323"/>
        <v>82 Transport and mobile machine drivers and operatives</v>
      </c>
      <c r="CA142" s="68">
        <f t="shared" si="313"/>
        <v>1.0851141386294918</v>
      </c>
      <c r="CB142" s="68">
        <f t="shared" si="313"/>
        <v>-1.8894945961501692</v>
      </c>
      <c r="CC142" s="68">
        <f t="shared" si="313"/>
        <v>-0.22632666511927191</v>
      </c>
      <c r="CD142" s="68">
        <f t="shared" si="313"/>
        <v>-0.9726467441102491</v>
      </c>
      <c r="CE142" s="68">
        <f t="shared" si="314"/>
        <v>-1.198973409229521</v>
      </c>
      <c r="CK142" t="str">
        <f t="shared" si="324"/>
        <v>82 Transport and mobile machine drivers and operatives</v>
      </c>
      <c r="CL142" s="68">
        <f t="shared" si="315"/>
        <v>0.24509596768644193</v>
      </c>
      <c r="CM142" s="68">
        <f t="shared" si="315"/>
        <v>0.71934090453678756</v>
      </c>
      <c r="CN142" s="68">
        <f t="shared" si="315"/>
        <v>-0.65729935805232076</v>
      </c>
      <c r="CO142" s="68">
        <f t="shared" si="315"/>
        <v>-0.75057075295079678</v>
      </c>
      <c r="CP142" s="68">
        <f t="shared" si="316"/>
        <v>-1.4078701110031175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-5.9797603502917342E-5</v>
      </c>
      <c r="C143" s="27">
        <f t="shared" si="299"/>
        <v>-1.4742126455372822E-4</v>
      </c>
      <c r="D143" s="27">
        <f t="shared" si="299"/>
        <v>1.5314768378434931E-4</v>
      </c>
      <c r="E143" s="27">
        <f t="shared" si="299"/>
        <v>3.6217414961761066E-4</v>
      </c>
      <c r="F143" s="27">
        <f t="shared" si="300"/>
        <v>5.1532183340195997E-4</v>
      </c>
      <c r="L143" t="str">
        <f t="shared" si="317"/>
        <v>91 Elementary trades and related occupations</v>
      </c>
      <c r="M143" s="27">
        <f t="shared" si="301"/>
        <v>5.489021748069528E-2</v>
      </c>
      <c r="N143" s="27">
        <f t="shared" si="301"/>
        <v>-6.9010223728286108E-2</v>
      </c>
      <c r="O143" s="27">
        <f t="shared" si="301"/>
        <v>0.11682381641764886</v>
      </c>
      <c r="P143" s="27">
        <f t="shared" si="301"/>
        <v>0.20555248575952817</v>
      </c>
      <c r="Q143" s="27">
        <f t="shared" si="302"/>
        <v>0.32237630217717705</v>
      </c>
      <c r="W143" t="str">
        <f t="shared" si="318"/>
        <v>91 Elementary trades and related occupations</v>
      </c>
      <c r="X143" s="27">
        <f t="shared" si="303"/>
        <v>-9.9914309858461614E-2</v>
      </c>
      <c r="Y143" s="27">
        <f t="shared" si="303"/>
        <v>-3.8450548993068878E-2</v>
      </c>
      <c r="Z143" s="27">
        <f t="shared" si="303"/>
        <v>8.2841574088765135E-2</v>
      </c>
      <c r="AA143" s="27">
        <f t="shared" si="303"/>
        <v>8.7079188673039876E-2</v>
      </c>
      <c r="AB143" s="27">
        <f t="shared" si="304"/>
        <v>0.16992076276180501</v>
      </c>
      <c r="AH143" t="str">
        <f t="shared" si="319"/>
        <v>91 Elementary trades and related occupations</v>
      </c>
      <c r="AI143" s="27">
        <f t="shared" si="305"/>
        <v>-4.7448998989433944E-2</v>
      </c>
      <c r="AJ143" s="27">
        <f t="shared" si="305"/>
        <v>-4.9856323390668478E-2</v>
      </c>
      <c r="AK143" s="27">
        <f t="shared" si="305"/>
        <v>4.1198705317381457E-2</v>
      </c>
      <c r="AL143" s="27">
        <f t="shared" si="305"/>
        <v>9.0887813437945775E-2</v>
      </c>
      <c r="AM143" s="27">
        <f t="shared" si="306"/>
        <v>0.13208651875532723</v>
      </c>
      <c r="AS143" t="str">
        <f t="shared" si="320"/>
        <v>91 Elementary trades and related occupations</v>
      </c>
      <c r="AT143" s="27">
        <f t="shared" si="307"/>
        <v>-8.7867539820916329E-2</v>
      </c>
      <c r="AU143" s="27">
        <f t="shared" si="307"/>
        <v>-1.5873489005835295E-2</v>
      </c>
      <c r="AV143" s="27">
        <f t="shared" si="307"/>
        <v>5.2470874272869228E-2</v>
      </c>
      <c r="AW143" s="27">
        <f t="shared" si="307"/>
        <v>6.7228329261471154E-2</v>
      </c>
      <c r="AX143" s="27">
        <f t="shared" si="308"/>
        <v>0.11969920353434038</v>
      </c>
      <c r="BD143" t="str">
        <f t="shared" si="321"/>
        <v>91 Elementary trades and related occupations</v>
      </c>
      <c r="BE143" s="27">
        <f t="shared" si="309"/>
        <v>-0.46885218391758565</v>
      </c>
      <c r="BF143" s="27">
        <f t="shared" si="309"/>
        <v>-0.28937598348874793</v>
      </c>
      <c r="BG143" s="27">
        <f t="shared" si="309"/>
        <v>1.6864003632511615E-2</v>
      </c>
      <c r="BH143" s="27">
        <f t="shared" si="309"/>
        <v>0.37985681704590801</v>
      </c>
      <c r="BI143" s="27">
        <f t="shared" si="310"/>
        <v>0.39672082067841963</v>
      </c>
      <c r="BO143" t="str">
        <f t="shared" si="322"/>
        <v>91 Elementary trades and related occupations</v>
      </c>
      <c r="BP143" s="27">
        <f t="shared" si="311"/>
        <v>-1.2843888132301795</v>
      </c>
      <c r="BQ143" s="27">
        <f t="shared" si="311"/>
        <v>-0.23612664894913493</v>
      </c>
      <c r="BR143" s="27">
        <f t="shared" si="311"/>
        <v>-0.58965646606714772</v>
      </c>
      <c r="BS143" s="27">
        <f t="shared" si="311"/>
        <v>-0.35534347189947857</v>
      </c>
      <c r="BT143" s="27">
        <f t="shared" si="312"/>
        <v>-0.94499993796662629</v>
      </c>
      <c r="BZ143" t="str">
        <f t="shared" si="323"/>
        <v>91 Elementary trades and related occupations</v>
      </c>
      <c r="CA143" s="68">
        <f t="shared" si="313"/>
        <v>-9.6686604270680654E-2</v>
      </c>
      <c r="CB143" s="68">
        <f t="shared" si="313"/>
        <v>-0.98358034567989661</v>
      </c>
      <c r="CC143" s="68">
        <f t="shared" si="313"/>
        <v>-0.8212954312670715</v>
      </c>
      <c r="CD143" s="68">
        <f t="shared" si="313"/>
        <v>-0.56324510489562218</v>
      </c>
      <c r="CE143" s="68">
        <f t="shared" si="314"/>
        <v>-1.3845405361626937</v>
      </c>
      <c r="CK143" t="str">
        <f t="shared" si="324"/>
        <v>91 Elementary trades and related occupations</v>
      </c>
      <c r="CL143" s="68">
        <f t="shared" si="315"/>
        <v>-0.21487806060336045</v>
      </c>
      <c r="CM143" s="68">
        <f t="shared" si="315"/>
        <v>0.2371065898685274</v>
      </c>
      <c r="CN143" s="68">
        <f t="shared" si="315"/>
        <v>-0.37072293600797912</v>
      </c>
      <c r="CO143" s="68">
        <f t="shared" si="315"/>
        <v>3.1968576503101476E-2</v>
      </c>
      <c r="CP143" s="68">
        <f t="shared" si="316"/>
        <v>-0.33875435950487764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6.0378210731748747E-3</v>
      </c>
      <c r="C144" s="27">
        <f t="shared" si="299"/>
        <v>-7.192608196422777E-3</v>
      </c>
      <c r="D144" s="27">
        <f t="shared" si="299"/>
        <v>3.235423132088551E-2</v>
      </c>
      <c r="E144" s="27">
        <f t="shared" si="299"/>
        <v>3.9202677535260008E-2</v>
      </c>
      <c r="F144" s="27">
        <f t="shared" si="300"/>
        <v>7.1556908856145518E-2</v>
      </c>
      <c r="L144" t="str">
        <f t="shared" ref="L144" si="325">A144</f>
        <v>92 Elementary administration and service occupations</v>
      </c>
      <c r="M144" s="27">
        <f t="shared" si="301"/>
        <v>0.43708085102859506</v>
      </c>
      <c r="N144" s="27">
        <f t="shared" si="301"/>
        <v>1.2247283343054249E-3</v>
      </c>
      <c r="O144" s="27">
        <f t="shared" si="301"/>
        <v>1.2303088483383327</v>
      </c>
      <c r="P144" s="27">
        <f t="shared" si="301"/>
        <v>2.5091000787809352</v>
      </c>
      <c r="Q144" s="27">
        <f t="shared" si="302"/>
        <v>3.7394089271192676</v>
      </c>
      <c r="W144" t="str">
        <f t="shared" ref="W144" si="326">A144</f>
        <v>92 Elementary administration and service occupations</v>
      </c>
      <c r="X144" s="27">
        <f t="shared" si="303"/>
        <v>0.35203807766899864</v>
      </c>
      <c r="Y144" s="27">
        <f t="shared" si="303"/>
        <v>0.40688839537514365</v>
      </c>
      <c r="Z144" s="27">
        <f t="shared" si="303"/>
        <v>2.0551220512087349</v>
      </c>
      <c r="AA144" s="27">
        <f t="shared" si="303"/>
        <v>2.5947292952913372</v>
      </c>
      <c r="AB144" s="27">
        <f t="shared" si="304"/>
        <v>4.6498513465000721</v>
      </c>
      <c r="AH144" t="str">
        <f t="shared" ref="AH144" si="327">L144</f>
        <v>92 Elementary administration and service occupations</v>
      </c>
      <c r="AI144" s="27">
        <f t="shared" si="305"/>
        <v>0.10299325342182586</v>
      </c>
      <c r="AJ144" s="27">
        <f t="shared" si="305"/>
        <v>0.19652230029009665</v>
      </c>
      <c r="AK144" s="27">
        <f t="shared" si="305"/>
        <v>0.91217511324690692</v>
      </c>
      <c r="AL144" s="27">
        <f t="shared" si="305"/>
        <v>1.2861330150936783</v>
      </c>
      <c r="AM144" s="27">
        <f t="shared" si="306"/>
        <v>2.1983081283405852</v>
      </c>
      <c r="AS144" t="str">
        <f t="shared" ref="AS144" si="328">W144</f>
        <v>92 Elementary administration and service occupations</v>
      </c>
      <c r="AT144" s="27">
        <f t="shared" si="307"/>
        <v>2.5953160538941145E-2</v>
      </c>
      <c r="AU144" s="27">
        <f t="shared" si="307"/>
        <v>0.31523517654335054</v>
      </c>
      <c r="AV144" s="27">
        <f t="shared" si="307"/>
        <v>0.75921069749653736</v>
      </c>
      <c r="AW144" s="27">
        <f t="shared" si="307"/>
        <v>1.1471394622985089</v>
      </c>
      <c r="AX144" s="27">
        <f t="shared" si="308"/>
        <v>1.9063501597950463</v>
      </c>
      <c r="BD144" t="str">
        <f t="shared" ref="BD144" si="329">AH144</f>
        <v>92 Elementary administration and service occupations</v>
      </c>
      <c r="BE144" s="27">
        <f t="shared" si="309"/>
        <v>-0.19031378309068003</v>
      </c>
      <c r="BF144" s="27">
        <f t="shared" si="309"/>
        <v>-1.4399379878119056</v>
      </c>
      <c r="BG144" s="27">
        <f t="shared" si="309"/>
        <v>0.77487375396279035</v>
      </c>
      <c r="BH144" s="27">
        <f t="shared" si="309"/>
        <v>-0.19025111808110928</v>
      </c>
      <c r="BI144" s="27">
        <f t="shared" si="310"/>
        <v>0.58462263588168106</v>
      </c>
      <c r="BO144" t="str">
        <f t="shared" ref="BO144" si="330">AS144</f>
        <v>92 Elementary administration and service occupations</v>
      </c>
      <c r="BP144" s="27">
        <f t="shared" si="311"/>
        <v>-1.3050650929794827</v>
      </c>
      <c r="BQ144" s="27">
        <f t="shared" si="311"/>
        <v>-2.382747912311487</v>
      </c>
      <c r="BR144" s="27">
        <f t="shared" si="311"/>
        <v>6.0972079283196479E-2</v>
      </c>
      <c r="BS144" s="27">
        <f t="shared" si="311"/>
        <v>-3.9286764797251088</v>
      </c>
      <c r="BT144" s="27">
        <f t="shared" si="312"/>
        <v>-3.8677044004419123</v>
      </c>
      <c r="BZ144" t="str">
        <f t="shared" ref="BZ144" si="331">BD144</f>
        <v>92 Elementary administration and service occupations</v>
      </c>
      <c r="CA144" s="68">
        <f t="shared" si="313"/>
        <v>2.5537825730935708</v>
      </c>
      <c r="CB144" s="68">
        <f t="shared" si="313"/>
        <v>-2.4400519575860002</v>
      </c>
      <c r="CC144" s="68">
        <f t="shared" si="313"/>
        <v>3.7318202036061621E-2</v>
      </c>
      <c r="CD144" s="68">
        <f t="shared" si="313"/>
        <v>-5.6684714876548394</v>
      </c>
      <c r="CE144" s="68">
        <f t="shared" si="314"/>
        <v>-5.6311532856187778</v>
      </c>
      <c r="CK144" t="str">
        <f t="shared" ref="CK144" si="332">BO144</f>
        <v>92 Elementary administration and service occupations</v>
      </c>
      <c r="CL144" s="68">
        <f t="shared" si="315"/>
        <v>-1.7971958898554687</v>
      </c>
      <c r="CM144" s="68">
        <f t="shared" si="315"/>
        <v>0.51166590908202014</v>
      </c>
      <c r="CN144" s="68">
        <f t="shared" si="315"/>
        <v>-1.5025273602243416</v>
      </c>
      <c r="CO144" s="68">
        <f t="shared" si="315"/>
        <v>-0.15053695075782958</v>
      </c>
      <c r="CP144" s="68">
        <f t="shared" si="316"/>
        <v>-1.6530643109821712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2.8675115177718542</v>
      </c>
      <c r="C146" s="29">
        <f>D35-C35</f>
        <v>-0.17031129104519493</v>
      </c>
      <c r="D146" s="29">
        <f>E35-D35</f>
        <v>4.3489398330528779</v>
      </c>
      <c r="E146" s="29">
        <f>F35-E35</f>
        <v>8.762256191343166</v>
      </c>
      <c r="F146" s="29">
        <f t="shared" ref="F146" si="334">F35-D35</f>
        <v>13.111196024396044</v>
      </c>
      <c r="L146" s="24" t="str">
        <f t="shared" ref="L146" si="335">L35</f>
        <v>All occupations</v>
      </c>
      <c r="M146" s="29">
        <f>N35-M35</f>
        <v>19.601509049842633</v>
      </c>
      <c r="N146" s="29">
        <f t="shared" ref="N146" si="336">O35-N35</f>
        <v>2.0436251652571684</v>
      </c>
      <c r="O146" s="29">
        <f>P35-O35</f>
        <v>28.707170676013234</v>
      </c>
      <c r="P146" s="29">
        <f>Q35-P35</f>
        <v>59.947220179899588</v>
      </c>
      <c r="Q146" s="29">
        <f>Q35-O35</f>
        <v>88.654390855912823</v>
      </c>
      <c r="W146" s="24" t="str">
        <f t="shared" ref="W146" si="337">W35</f>
        <v>All occupations</v>
      </c>
      <c r="X146" s="29">
        <f>Y35-X35</f>
        <v>0.2647351662668882</v>
      </c>
      <c r="Y146" s="29">
        <f t="shared" ref="Y146" si="338">Z35-Y35</f>
        <v>8.6929754431419894</v>
      </c>
      <c r="Z146" s="29">
        <f>AA35-Z35</f>
        <v>20.471057781893137</v>
      </c>
      <c r="AA146" s="29">
        <f>AB35-AA35</f>
        <v>26.744514199524048</v>
      </c>
      <c r="AB146" s="29">
        <f>AB35-Z35</f>
        <v>47.215571981417185</v>
      </c>
      <c r="AH146" s="24" t="str">
        <f t="shared" ref="AH146" si="339">AH35</f>
        <v>All occupations</v>
      </c>
      <c r="AI146" s="29">
        <f>AJ35-AI35</f>
        <v>-6.2575449300977439</v>
      </c>
      <c r="AJ146" s="29">
        <f t="shared" ref="AJ146" si="340">AK35-AJ35</f>
        <v>2.5721186006644032</v>
      </c>
      <c r="AK146" s="29">
        <f>AL35-AK35</f>
        <v>2.2730757862889419</v>
      </c>
      <c r="AL146" s="29">
        <f>AM35-AL35</f>
        <v>5.4071172762552848</v>
      </c>
      <c r="AM146" s="29">
        <f>AM35-AK35</f>
        <v>7.6801930625442267</v>
      </c>
      <c r="AS146" s="24" t="str">
        <f t="shared" ref="AS146" si="341">AS35</f>
        <v>All occupations</v>
      </c>
      <c r="AT146" s="29">
        <f>AU35-AT35</f>
        <v>-1.3970628831981244</v>
      </c>
      <c r="AU146" s="29">
        <f t="shared" ref="AU146" si="342">AV35-AU35</f>
        <v>2.5229208679804813</v>
      </c>
      <c r="AV146" s="29">
        <f>AW35-AV35</f>
        <v>4.8648575251880715</v>
      </c>
      <c r="AW146" s="29">
        <f>AX35-AW35</f>
        <v>7.4535951682950881</v>
      </c>
      <c r="AX146" s="29">
        <f>AX35-AV35</f>
        <v>12.31845269348316</v>
      </c>
      <c r="BD146" s="24" t="str">
        <f t="shared" ref="BD146" si="343">BD35</f>
        <v>All occupations</v>
      </c>
      <c r="BE146" s="29">
        <f>BF35-BE35</f>
        <v>5.8111425097044389</v>
      </c>
      <c r="BF146" s="29">
        <f t="shared" ref="BF146" si="344">BG35-BF35</f>
        <v>-8.7489357916188908</v>
      </c>
      <c r="BG146" s="29">
        <f>BH35-BG35</f>
        <v>7.1955400185511564</v>
      </c>
      <c r="BH146" s="29">
        <f>BI35-BH35</f>
        <v>9.9096571944596121</v>
      </c>
      <c r="BI146" s="29">
        <f>BI35-BG35</f>
        <v>17.105197213010769</v>
      </c>
      <c r="BO146" s="24" t="str">
        <f t="shared" ref="BO146" si="345">BO35</f>
        <v>All occupations</v>
      </c>
      <c r="BP146" s="29">
        <f>BQ35-BP35</f>
        <v>-14.896511833507333</v>
      </c>
      <c r="BQ146" s="29">
        <f t="shared" ref="BQ146" si="346">BR35-BQ35</f>
        <v>-8.8660831022526168</v>
      </c>
      <c r="BR146" s="29">
        <f>BS35-BR35</f>
        <v>-13.742172379307419</v>
      </c>
      <c r="BS146" s="29">
        <f>BT35-BS35</f>
        <v>-31.325140693106732</v>
      </c>
      <c r="BT146" s="29">
        <f>BT35-BR35</f>
        <v>-45.067313072414152</v>
      </c>
      <c r="BZ146" s="24" t="str">
        <f t="shared" ref="BZ146" si="347">BZ35</f>
        <v>All occupations</v>
      </c>
      <c r="CA146" s="70">
        <f>CB35-CA35</f>
        <v>13.293319261971732</v>
      </c>
      <c r="CB146" s="70">
        <f t="shared" ref="CB146" si="348">CC35-CB35</f>
        <v>-10.930869321156308</v>
      </c>
      <c r="CC146" s="70">
        <f>CD35-CC35</f>
        <v>-10.282721258608021</v>
      </c>
      <c r="CD146" s="70">
        <f>CE35-CD35</f>
        <v>-28.141101417661829</v>
      </c>
      <c r="CE146" s="70">
        <f>CE35-CC35</f>
        <v>-38.42382267626985</v>
      </c>
      <c r="CK146" s="24" t="str">
        <f t="shared" ref="CK146" si="349">CK35</f>
        <v>All occupations</v>
      </c>
      <c r="CL146" s="70">
        <f>CM35-CL35</f>
        <v>-3.1780978587541462</v>
      </c>
      <c r="CM146" s="70">
        <f t="shared" ref="CM146" si="350">CN35-CM35</f>
        <v>5.6585594290288945</v>
      </c>
      <c r="CN146" s="70">
        <f>CO35-CN35</f>
        <v>-8.005747983071867</v>
      </c>
      <c r="CO146" s="70">
        <f>CP35-CO35</f>
        <v>-5.6721180990082303</v>
      </c>
      <c r="CP146" s="70">
        <f>CP35-CN35</f>
        <v>-13.677866082080097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Heart of the South-West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0.95322372417890888</v>
      </c>
      <c r="C8" s="69">
        <f>'Basic T2'!O8</f>
        <v>7.9113378839201269</v>
      </c>
      <c r="D8" s="69">
        <f>'Basic T2'!Z8</f>
        <v>16.918516772585264</v>
      </c>
      <c r="E8" s="69">
        <f>'Basic T2'!AK8</f>
        <v>3.5718602919389491</v>
      </c>
      <c r="F8" s="69">
        <f>'Basic T2'!AV8</f>
        <v>4.7845458391328624</v>
      </c>
      <c r="G8" s="69">
        <f>'Basic T2'!BG8</f>
        <v>12.655411573944759</v>
      </c>
      <c r="H8" s="69">
        <f>'Basic T2'!BR8</f>
        <v>8.8317536328504591</v>
      </c>
      <c r="I8" s="69">
        <f>'Basic T2'!CC8</f>
        <v>6.3236820360122223</v>
      </c>
      <c r="J8" s="69">
        <f>'Basic T2'!CN8</f>
        <v>1.1984606051813371</v>
      </c>
      <c r="K8" s="309">
        <f>SUM(B8:J8)</f>
        <v>63.148792359744895</v>
      </c>
      <c r="L8" s="97"/>
      <c r="M8" s="97">
        <f t="shared" ref="M8:M33" si="0">B8/B$35*100</f>
        <v>6.8257375934577365</v>
      </c>
      <c r="N8" s="97">
        <f t="shared" ref="N8:N33" si="1">C8/C$35*100</f>
        <v>8.259269510936063</v>
      </c>
      <c r="O8" s="97">
        <f t="shared" ref="O8:O33" si="2">D8/D$35*100</f>
        <v>10.200687093044049</v>
      </c>
      <c r="P8" s="97">
        <f t="shared" ref="P8:P33" si="3">E8/E$35*100</f>
        <v>7.3532549327567187</v>
      </c>
      <c r="Q8" s="97">
        <f t="shared" ref="Q8:Q33" si="4">F8/F$35*100</f>
        <v>10.053159880035698</v>
      </c>
      <c r="R8" s="97">
        <f t="shared" ref="R8:R33" si="5">G8/G$35*100</f>
        <v>6.5378091504416567</v>
      </c>
      <c r="S8" s="97">
        <f t="shared" ref="S8:S33" si="6">H8/H$35*100</f>
        <v>5.2983232294728193</v>
      </c>
      <c r="T8" s="97">
        <f t="shared" ref="T8:T33" si="7">I8/I$35*100</f>
        <v>5.7568138910668161</v>
      </c>
      <c r="U8" s="97">
        <f t="shared" ref="U8:U33" si="8">J8/J$35*100</f>
        <v>3.8263821941363068</v>
      </c>
      <c r="V8" s="97">
        <f t="shared" ref="V8:V33" si="9">K8/K$35*100</f>
        <v>7.231823881364317</v>
      </c>
      <c r="W8" s="97"/>
      <c r="X8" s="97">
        <f t="shared" ref="X8:X32" si="10">IF($K8&gt;0,B8/$K8*100,0)</f>
        <v>1.5094884455566484</v>
      </c>
      <c r="Y8" s="97">
        <f t="shared" ref="Y8:AG23" si="11">IF($K8&gt;0,C8/$K8*100,0)</f>
        <v>12.528090543443746</v>
      </c>
      <c r="Z8" s="97">
        <f t="shared" si="11"/>
        <v>26.791512775421207</v>
      </c>
      <c r="AA8" s="97">
        <f t="shared" si="11"/>
        <v>5.656260648011826</v>
      </c>
      <c r="AB8" s="97">
        <f t="shared" si="11"/>
        <v>7.5766228622019387</v>
      </c>
      <c r="AC8" s="97">
        <f t="shared" si="11"/>
        <v>20.040623266157869</v>
      </c>
      <c r="AD8" s="97">
        <f t="shared" si="11"/>
        <v>13.985625540608734</v>
      </c>
      <c r="AE8" s="97">
        <f t="shared" si="11"/>
        <v>10.013939775740422</v>
      </c>
      <c r="AF8" s="97">
        <f>IF($K8&gt;0,J8/$K8*100,0)</f>
        <v>1.8978361428575996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0.40651885718805914</v>
      </c>
      <c r="C9" s="69">
        <f>'Basic T2'!O9</f>
        <v>3.5249307519864965</v>
      </c>
      <c r="D9" s="69">
        <f>'Basic T2'!Z9</f>
        <v>7.4410992151495989</v>
      </c>
      <c r="E9" s="69">
        <f>'Basic T2'!AK9</f>
        <v>2.3330570758918259</v>
      </c>
      <c r="F9" s="69">
        <f>'Basic T2'!AV9</f>
        <v>2.3042779568417893</v>
      </c>
      <c r="G9" s="69">
        <f>'Basic T2'!BG9</f>
        <v>6.2535683290027571</v>
      </c>
      <c r="H9" s="69">
        <f>'Basic T2'!BR9</f>
        <v>6.5892838619847343</v>
      </c>
      <c r="I9" s="69">
        <f>'Basic T2'!CC9</f>
        <v>4.8475489954228763</v>
      </c>
      <c r="J9" s="69">
        <f>'Basic T2'!CN9</f>
        <v>1.0819219884670472</v>
      </c>
      <c r="K9" s="309">
        <f>SUM(B9:J9)</f>
        <v>34.782207031935187</v>
      </c>
      <c r="L9" s="97"/>
      <c r="M9" s="97">
        <f t="shared" si="0"/>
        <v>2.9109546642349584</v>
      </c>
      <c r="N9" s="97">
        <f t="shared" si="1"/>
        <v>3.6799531906248353</v>
      </c>
      <c r="O9" s="97">
        <f t="shared" si="2"/>
        <v>4.4864644899032733</v>
      </c>
      <c r="P9" s="97">
        <f t="shared" si="3"/>
        <v>4.8029771742253136</v>
      </c>
      <c r="Q9" s="97">
        <f t="shared" si="4"/>
        <v>4.8416872754574589</v>
      </c>
      <c r="R9" s="97">
        <f t="shared" si="5"/>
        <v>3.2306050265832962</v>
      </c>
      <c r="S9" s="97">
        <f t="shared" si="6"/>
        <v>3.9530264546426377</v>
      </c>
      <c r="T9" s="97">
        <f t="shared" si="7"/>
        <v>4.4130045178671704</v>
      </c>
      <c r="U9" s="97">
        <f t="shared" si="8"/>
        <v>3.4543038079157076</v>
      </c>
      <c r="V9" s="97">
        <f t="shared" si="9"/>
        <v>3.9832716677643667</v>
      </c>
      <c r="W9" s="97"/>
      <c r="X9" s="97">
        <f t="shared" si="10"/>
        <v>1.1687552110043362</v>
      </c>
      <c r="Y9" s="97">
        <f t="shared" si="11"/>
        <v>10.134292941072115</v>
      </c>
      <c r="Z9" s="97">
        <f t="shared" si="11"/>
        <v>21.393407291025479</v>
      </c>
      <c r="AA9" s="97">
        <f t="shared" si="11"/>
        <v>6.707616551617142</v>
      </c>
      <c r="AB9" s="97">
        <f t="shared" si="11"/>
        <v>6.6248756288700221</v>
      </c>
      <c r="AC9" s="97">
        <f t="shared" si="11"/>
        <v>17.979216566852877</v>
      </c>
      <c r="AD9" s="97">
        <f t="shared" si="11"/>
        <v>18.944409870066043</v>
      </c>
      <c r="AE9" s="97">
        <f t="shared" si="11"/>
        <v>13.936864302406438</v>
      </c>
      <c r="AF9" s="97">
        <f t="shared" si="11"/>
        <v>3.1105616370855467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2.3829819138276838</v>
      </c>
      <c r="C10" s="69">
        <f>'Basic T2'!O10</f>
        <v>9.6734069443145572</v>
      </c>
      <c r="D10" s="69">
        <f>'Basic T2'!Z10</f>
        <v>14.724751291704624</v>
      </c>
      <c r="E10" s="69">
        <f>'Basic T2'!AK10</f>
        <v>1.6620788522914511</v>
      </c>
      <c r="F10" s="69">
        <f>'Basic T2'!AV10</f>
        <v>4.1810198266896768</v>
      </c>
      <c r="G10" s="69">
        <f>'Basic T2'!BG10</f>
        <v>7.458415030108223</v>
      </c>
      <c r="H10" s="69">
        <f>'Basic T2'!BR10</f>
        <v>4.7734091088597044</v>
      </c>
      <c r="I10" s="69">
        <f>'Basic T2'!CC10</f>
        <v>2.9087364982721131</v>
      </c>
      <c r="J10" s="69">
        <f>'Basic T2'!CN10</f>
        <v>0.59122500866933159</v>
      </c>
      <c r="K10" s="309">
        <f t="shared" ref="K10:K32" si="12">SUM(B10:J10)</f>
        <v>48.35602447473736</v>
      </c>
      <c r="L10" s="97"/>
      <c r="M10" s="97">
        <f t="shared" si="0"/>
        <v>17.063789770606487</v>
      </c>
      <c r="N10" s="97">
        <f t="shared" si="1"/>
        <v>10.098832361141136</v>
      </c>
      <c r="O10" s="97">
        <f t="shared" si="2"/>
        <v>8.8779993227871525</v>
      </c>
      <c r="P10" s="97">
        <f t="shared" si="3"/>
        <v>3.421659449230114</v>
      </c>
      <c r="Q10" s="97">
        <f t="shared" si="4"/>
        <v>8.7850471481590642</v>
      </c>
      <c r="R10" s="97">
        <f t="shared" si="5"/>
        <v>3.8530310726539132</v>
      </c>
      <c r="S10" s="97">
        <f t="shared" si="6"/>
        <v>2.8636514804009314</v>
      </c>
      <c r="T10" s="97">
        <f t="shared" si="7"/>
        <v>2.6479912467682434</v>
      </c>
      <c r="U10" s="97">
        <f t="shared" si="8"/>
        <v>1.8876322142921973</v>
      </c>
      <c r="V10" s="97">
        <f t="shared" si="9"/>
        <v>5.5377504388692911</v>
      </c>
      <c r="W10" s="97"/>
      <c r="X10" s="97">
        <f t="shared" si="10"/>
        <v>4.9279938533256082</v>
      </c>
      <c r="Y10" s="97">
        <f t="shared" si="11"/>
        <v>20.004553826314311</v>
      </c>
      <c r="Z10" s="97">
        <f t="shared" si="11"/>
        <v>30.450706921528003</v>
      </c>
      <c r="AA10" s="97">
        <f t="shared" si="11"/>
        <v>3.4371701775437953</v>
      </c>
      <c r="AB10" s="97">
        <f t="shared" si="11"/>
        <v>8.6463266410040944</v>
      </c>
      <c r="AC10" s="97">
        <f t="shared" si="11"/>
        <v>15.4239623937752</v>
      </c>
      <c r="AD10" s="97">
        <f t="shared" si="11"/>
        <v>9.871384508363537</v>
      </c>
      <c r="AE10" s="97">
        <f t="shared" si="11"/>
        <v>6.0152515221587839</v>
      </c>
      <c r="AF10" s="97">
        <f t="shared" si="11"/>
        <v>1.222650155986676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2.9879216650098006</v>
      </c>
      <c r="C11" s="69">
        <f>'Basic T2'!O11</f>
        <v>8.2127480653543081</v>
      </c>
      <c r="D11" s="69">
        <f>'Basic T2'!Z11</f>
        <v>15.401267805624235</v>
      </c>
      <c r="E11" s="69">
        <f>'Basic T2'!AK11</f>
        <v>4.9481686033698065</v>
      </c>
      <c r="F11" s="69">
        <f>'Basic T2'!AV11</f>
        <v>1.1497831998690979</v>
      </c>
      <c r="G11" s="69">
        <f>'Basic T2'!BG11</f>
        <v>4.7136130236475235</v>
      </c>
      <c r="H11" s="69">
        <f>'Basic T2'!BR11</f>
        <v>3.2117222436246169</v>
      </c>
      <c r="I11" s="69">
        <f>'Basic T2'!CC11</f>
        <v>1.7081707330605145</v>
      </c>
      <c r="J11" s="69">
        <f>'Basic T2'!CN11</f>
        <v>0.21278406492599719</v>
      </c>
      <c r="K11" s="309">
        <f t="shared" si="12"/>
        <v>42.546179404485898</v>
      </c>
      <c r="L11" s="97"/>
      <c r="M11" s="97">
        <f t="shared" si="0"/>
        <v>21.395574530766055</v>
      </c>
      <c r="N11" s="97">
        <f t="shared" si="1"/>
        <v>8.5739353687633244</v>
      </c>
      <c r="O11" s="97">
        <f t="shared" si="2"/>
        <v>9.2858916554621533</v>
      </c>
      <c r="P11" s="97">
        <f t="shared" si="3"/>
        <v>10.1866092783516</v>
      </c>
      <c r="Q11" s="97">
        <f t="shared" si="4"/>
        <v>2.415893738779185</v>
      </c>
      <c r="R11" s="97">
        <f t="shared" si="5"/>
        <v>2.4350612524597661</v>
      </c>
      <c r="S11" s="97">
        <f t="shared" si="6"/>
        <v>1.9267682588784685</v>
      </c>
      <c r="T11" s="97">
        <f t="shared" si="7"/>
        <v>1.5550467193631603</v>
      </c>
      <c r="U11" s="97">
        <f t="shared" si="8"/>
        <v>0.67936580786114809</v>
      </c>
      <c r="V11" s="97">
        <f t="shared" si="9"/>
        <v>4.8724047567742712</v>
      </c>
      <c r="W11" s="97"/>
      <c r="X11" s="97">
        <f t="shared" si="10"/>
        <v>7.0227731533862858</v>
      </c>
      <c r="Y11" s="97">
        <f t="shared" si="11"/>
        <v>19.30313880190236</v>
      </c>
      <c r="Z11" s="97">
        <f t="shared" si="11"/>
        <v>36.198944349866551</v>
      </c>
      <c r="AA11" s="97">
        <f t="shared" si="11"/>
        <v>11.630112674342955</v>
      </c>
      <c r="AB11" s="97">
        <f t="shared" si="11"/>
        <v>2.7024358378648432</v>
      </c>
      <c r="AC11" s="97">
        <f t="shared" si="11"/>
        <v>11.078816217163178</v>
      </c>
      <c r="AD11" s="97">
        <f t="shared" si="11"/>
        <v>7.5487911924848081</v>
      </c>
      <c r="AE11" s="97">
        <f t="shared" si="11"/>
        <v>4.0148628078233788</v>
      </c>
      <c r="AF11" s="97">
        <f t="shared" si="11"/>
        <v>0.50012496516564331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3.9675194714802799</v>
      </c>
      <c r="C12" s="69">
        <f>'Basic T2'!O12</f>
        <v>22.849272096485659</v>
      </c>
      <c r="D12" s="69">
        <f>'Basic T2'!Z12</f>
        <v>12.275106994221009</v>
      </c>
      <c r="E12" s="69">
        <f>'Basic T2'!AK12</f>
        <v>1.0530396108578353</v>
      </c>
      <c r="F12" s="69">
        <f>'Basic T2'!AV12</f>
        <v>0.47678937114399733</v>
      </c>
      <c r="G12" s="69">
        <f>'Basic T2'!BG12</f>
        <v>2.220310902779294</v>
      </c>
      <c r="H12" s="69">
        <f>'Basic T2'!BR12</f>
        <v>1.372350397750687</v>
      </c>
      <c r="I12" s="69">
        <f>'Basic T2'!CC12</f>
        <v>1.2404099890236759</v>
      </c>
      <c r="J12" s="69">
        <f>'Basic T2'!CN12</f>
        <v>0.2298469262226204</v>
      </c>
      <c r="K12" s="309">
        <f t="shared" si="12"/>
        <v>45.684645759965058</v>
      </c>
      <c r="L12" s="97"/>
      <c r="M12" s="97">
        <f t="shared" si="0"/>
        <v>28.410168696321374</v>
      </c>
      <c r="N12" s="97">
        <f t="shared" si="1"/>
        <v>23.854157051888524</v>
      </c>
      <c r="O12" s="97">
        <f t="shared" si="2"/>
        <v>7.4010344502883605</v>
      </c>
      <c r="P12" s="97">
        <f t="shared" si="3"/>
        <v>2.167853185748549</v>
      </c>
      <c r="Q12" s="97">
        <f t="shared" si="4"/>
        <v>1.0018170874251668</v>
      </c>
      <c r="R12" s="97">
        <f t="shared" si="5"/>
        <v>1.1470167407989829</v>
      </c>
      <c r="S12" s="97">
        <f t="shared" si="6"/>
        <v>0.82329696837704391</v>
      </c>
      <c r="T12" s="97">
        <f t="shared" si="7"/>
        <v>1.1292170312744885</v>
      </c>
      <c r="U12" s="97">
        <f t="shared" si="8"/>
        <v>0.73384321693421295</v>
      </c>
      <c r="V12" s="97">
        <f t="shared" si="9"/>
        <v>5.2318231255550023</v>
      </c>
      <c r="W12" s="97"/>
      <c r="X12" s="97">
        <f t="shared" si="10"/>
        <v>8.6845796995478644</v>
      </c>
      <c r="Y12" s="97">
        <f t="shared" si="11"/>
        <v>50.01521127369498</v>
      </c>
      <c r="Z12" s="97">
        <f t="shared" si="11"/>
        <v>26.869217852134653</v>
      </c>
      <c r="AA12" s="97">
        <f t="shared" si="11"/>
        <v>2.305018662923831</v>
      </c>
      <c r="AB12" s="97">
        <f t="shared" si="11"/>
        <v>1.0436534271254509</v>
      </c>
      <c r="AC12" s="97">
        <f t="shared" si="11"/>
        <v>4.8600812501539075</v>
      </c>
      <c r="AD12" s="97">
        <f t="shared" si="11"/>
        <v>3.0039641873579379</v>
      </c>
      <c r="AE12" s="97">
        <f t="shared" si="11"/>
        <v>2.7151572883830646</v>
      </c>
      <c r="AF12" s="97">
        <f t="shared" si="11"/>
        <v>0.5031163586783084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0.9416229872498133</v>
      </c>
      <c r="C13" s="69">
        <f>'Basic T2'!O13</f>
        <v>12.76044330059209</v>
      </c>
      <c r="D13" s="69">
        <f>'Basic T2'!Z13</f>
        <v>18.952259572766657</v>
      </c>
      <c r="E13" s="69">
        <f>'Basic T2'!AK13</f>
        <v>1.8909079253285761</v>
      </c>
      <c r="F13" s="69">
        <f>'Basic T2'!AV13</f>
        <v>3.195476206806779</v>
      </c>
      <c r="G13" s="69">
        <f>'Basic T2'!BG13</f>
        <v>8.4177166304266304</v>
      </c>
      <c r="H13" s="69">
        <f>'Basic T2'!BR13</f>
        <v>5.1651922331196349</v>
      </c>
      <c r="I13" s="69">
        <f>'Basic T2'!CC13</f>
        <v>3.3511787557666981</v>
      </c>
      <c r="J13" s="69">
        <f>'Basic T2'!CN13</f>
        <v>0.62887654347274258</v>
      </c>
      <c r="K13" s="309">
        <f t="shared" si="12"/>
        <v>55.30367415552962</v>
      </c>
      <c r="L13" s="97"/>
      <c r="M13" s="97">
        <f t="shared" si="0"/>
        <v>6.7426683368286611</v>
      </c>
      <c r="N13" s="97">
        <f t="shared" si="1"/>
        <v>13.321633059411955</v>
      </c>
      <c r="O13" s="97">
        <f t="shared" si="2"/>
        <v>11.426892333801188</v>
      </c>
      <c r="P13" s="97">
        <f t="shared" si="3"/>
        <v>3.8927412868556792</v>
      </c>
      <c r="Q13" s="97">
        <f t="shared" si="4"/>
        <v>6.7142492265683362</v>
      </c>
      <c r="R13" s="97">
        <f t="shared" si="5"/>
        <v>4.3486080630939075</v>
      </c>
      <c r="S13" s="97">
        <f t="shared" si="6"/>
        <v>3.0986890181851301</v>
      </c>
      <c r="T13" s="97">
        <f t="shared" si="7"/>
        <v>3.0507720506471792</v>
      </c>
      <c r="U13" s="97">
        <f t="shared" si="8"/>
        <v>2.0078440608316805</v>
      </c>
      <c r="V13" s="97">
        <f t="shared" si="9"/>
        <v>6.3333979406406087</v>
      </c>
      <c r="W13" s="97"/>
      <c r="X13" s="97">
        <f t="shared" si="10"/>
        <v>1.7026409214724185</v>
      </c>
      <c r="Y13" s="97">
        <f t="shared" si="11"/>
        <v>23.073409670225715</v>
      </c>
      <c r="Z13" s="97">
        <f t="shared" si="11"/>
        <v>34.269440253585188</v>
      </c>
      <c r="AA13" s="97">
        <f t="shared" si="11"/>
        <v>3.4191361680795507</v>
      </c>
      <c r="AB13" s="97">
        <f t="shared" si="11"/>
        <v>5.7780540906200795</v>
      </c>
      <c r="AC13" s="97">
        <f t="shared" si="11"/>
        <v>15.22089944106358</v>
      </c>
      <c r="AD13" s="97">
        <f t="shared" si="11"/>
        <v>9.3396909192572792</v>
      </c>
      <c r="AE13" s="97">
        <f t="shared" si="11"/>
        <v>6.0595951479502661</v>
      </c>
      <c r="AF13" s="97">
        <f t="shared" si="11"/>
        <v>1.1371333877459269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0.36369812154969372</v>
      </c>
      <c r="C14" s="69">
        <f>'Basic T2'!O14</f>
        <v>1.910634254350142</v>
      </c>
      <c r="D14" s="69">
        <f>'Basic T2'!Z14</f>
        <v>3.7778164052478136</v>
      </c>
      <c r="E14" s="69">
        <f>'Basic T2'!AK14</f>
        <v>0.74979583619393209</v>
      </c>
      <c r="F14" s="69">
        <f>'Basic T2'!AV14</f>
        <v>1.7063773078680522</v>
      </c>
      <c r="G14" s="69">
        <f>'Basic T2'!BG14</f>
        <v>3.3602232897282254</v>
      </c>
      <c r="H14" s="69">
        <f>'Basic T2'!BR14</f>
        <v>2.2975783378002181</v>
      </c>
      <c r="I14" s="69">
        <f>'Basic T2'!CC14</f>
        <v>1.8588980289555659</v>
      </c>
      <c r="J14" s="69">
        <f>'Basic T2'!CN14</f>
        <v>0.34068573210326519</v>
      </c>
      <c r="K14" s="309">
        <f t="shared" si="12"/>
        <v>16.365707313796907</v>
      </c>
      <c r="L14" s="97"/>
      <c r="M14" s="97">
        <f t="shared" si="0"/>
        <v>2.6043287404225035</v>
      </c>
      <c r="N14" s="97">
        <f t="shared" si="1"/>
        <v>1.9946617721356708</v>
      </c>
      <c r="O14" s="97">
        <f t="shared" si="2"/>
        <v>2.2777601348213712</v>
      </c>
      <c r="P14" s="97">
        <f t="shared" si="3"/>
        <v>1.5435765904664103</v>
      </c>
      <c r="Q14" s="97">
        <f t="shared" si="4"/>
        <v>3.5853944070000714</v>
      </c>
      <c r="R14" s="97">
        <f t="shared" si="5"/>
        <v>1.7358975994381398</v>
      </c>
      <c r="S14" s="97">
        <f t="shared" si="6"/>
        <v>1.3783573664714526</v>
      </c>
      <c r="T14" s="97">
        <f t="shared" si="7"/>
        <v>1.6922625037479735</v>
      </c>
      <c r="U14" s="97">
        <f t="shared" si="8"/>
        <v>1.0877235459224639</v>
      </c>
      <c r="V14" s="97">
        <f t="shared" si="9"/>
        <v>1.8742070681747756</v>
      </c>
      <c r="W14" s="97"/>
      <c r="X14" s="97">
        <f t="shared" si="10"/>
        <v>2.22231837937785</v>
      </c>
      <c r="Y14" s="97">
        <f t="shared" si="11"/>
        <v>11.674620703618507</v>
      </c>
      <c r="Z14" s="97">
        <f t="shared" si="11"/>
        <v>23.083734377083552</v>
      </c>
      <c r="AA14" s="97">
        <f t="shared" si="11"/>
        <v>4.5815058391141212</v>
      </c>
      <c r="AB14" s="97">
        <f t="shared" si="11"/>
        <v>10.426541762906343</v>
      </c>
      <c r="AC14" s="97">
        <f t="shared" si="11"/>
        <v>20.532099378897183</v>
      </c>
      <c r="AD14" s="97">
        <f t="shared" si="11"/>
        <v>14.038979762660627</v>
      </c>
      <c r="AE14" s="97">
        <f t="shared" si="11"/>
        <v>11.358494890034144</v>
      </c>
      <c r="AF14" s="97">
        <f t="shared" si="11"/>
        <v>2.0817049063076807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8.9960926001813532E-2</v>
      </c>
      <c r="C15" s="69">
        <f>'Basic T2'!O15</f>
        <v>2.0151164500377399</v>
      </c>
      <c r="D15" s="69">
        <f>'Basic T2'!Z15</f>
        <v>5.4543735605750969</v>
      </c>
      <c r="E15" s="69">
        <f>'Basic T2'!AK15</f>
        <v>2.7292373890268387</v>
      </c>
      <c r="F15" s="69">
        <f>'Basic T2'!AV15</f>
        <v>0.89687182343645644</v>
      </c>
      <c r="G15" s="69">
        <f>'Basic T2'!BG15</f>
        <v>3.7291625927514613</v>
      </c>
      <c r="H15" s="69">
        <f>'Basic T2'!BR15</f>
        <v>2.5522462864833022</v>
      </c>
      <c r="I15" s="69">
        <f>'Basic T2'!CC15</f>
        <v>0.83195082220386019</v>
      </c>
      <c r="J15" s="69">
        <f>'Basic T2'!CN15</f>
        <v>0.11088792557428062</v>
      </c>
      <c r="K15" s="309">
        <f t="shared" si="12"/>
        <v>18.409807776090851</v>
      </c>
      <c r="L15" s="97"/>
      <c r="M15" s="97">
        <f t="shared" si="0"/>
        <v>0.64418211483540289</v>
      </c>
      <c r="N15" s="97">
        <f t="shared" si="1"/>
        <v>2.1037389757565879</v>
      </c>
      <c r="O15" s="97">
        <f t="shared" si="2"/>
        <v>3.2886073127967936</v>
      </c>
      <c r="P15" s="97">
        <f t="shared" si="3"/>
        <v>5.6185787385966126</v>
      </c>
      <c r="Q15" s="97">
        <f t="shared" si="4"/>
        <v>1.8844831120982533</v>
      </c>
      <c r="R15" s="97">
        <f t="shared" si="5"/>
        <v>1.9264923293818796</v>
      </c>
      <c r="S15" s="97">
        <f t="shared" si="6"/>
        <v>1.5311371160435978</v>
      </c>
      <c r="T15" s="97">
        <f t="shared" si="7"/>
        <v>0.75737300241741379</v>
      </c>
      <c r="U15" s="97">
        <f t="shared" si="8"/>
        <v>0.35403715577112299</v>
      </c>
      <c r="V15" s="97">
        <f t="shared" si="9"/>
        <v>2.1082982358239062</v>
      </c>
      <c r="W15" s="97"/>
      <c r="X15" s="97">
        <f t="shared" si="10"/>
        <v>0.48865760629313798</v>
      </c>
      <c r="Y15" s="97">
        <f t="shared" si="11"/>
        <v>10.945885337568857</v>
      </c>
      <c r="Z15" s="97">
        <f t="shared" si="11"/>
        <v>29.627542160754061</v>
      </c>
      <c r="AA15" s="97">
        <f t="shared" si="11"/>
        <v>14.824909755827806</v>
      </c>
      <c r="AB15" s="97">
        <f t="shared" si="11"/>
        <v>4.8717066160855849</v>
      </c>
      <c r="AC15" s="97">
        <f t="shared" si="11"/>
        <v>20.256390713620551</v>
      </c>
      <c r="AD15" s="97">
        <f t="shared" si="11"/>
        <v>13.863514043845424</v>
      </c>
      <c r="AE15" s="97">
        <f t="shared" si="11"/>
        <v>4.5190630577051962</v>
      </c>
      <c r="AF15" s="97">
        <f t="shared" si="11"/>
        <v>0.60233070829937063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2.1735373293273987E-2</v>
      </c>
      <c r="C16" s="69">
        <f>'Basic T2'!O16</f>
        <v>0.38737355353499592</v>
      </c>
      <c r="D16" s="69">
        <f>'Basic T2'!Z16</f>
        <v>1.7277079764480905</v>
      </c>
      <c r="E16" s="69">
        <f>'Basic T2'!AK16</f>
        <v>0.46714016197136782</v>
      </c>
      <c r="F16" s="69">
        <f>'Basic T2'!AV16</f>
        <v>0.37202853572257588</v>
      </c>
      <c r="G16" s="69">
        <f>'Basic T2'!BG16</f>
        <v>1.4539454798351699</v>
      </c>
      <c r="H16" s="69">
        <f>'Basic T2'!BR16</f>
        <v>1.5646721774504284</v>
      </c>
      <c r="I16" s="69">
        <f>'Basic T2'!CC16</f>
        <v>0.97850904580921894</v>
      </c>
      <c r="J16" s="69">
        <f>'Basic T2'!CN16</f>
        <v>0.11278540070876661</v>
      </c>
      <c r="K16" s="309">
        <f t="shared" si="12"/>
        <v>7.0858977047738883</v>
      </c>
      <c r="L16" s="97"/>
      <c r="M16" s="97">
        <f t="shared" si="0"/>
        <v>0.15564022467394248</v>
      </c>
      <c r="N16" s="97">
        <f t="shared" si="1"/>
        <v>0.40440980109791658</v>
      </c>
      <c r="O16" s="97">
        <f t="shared" si="2"/>
        <v>1.041687560014769</v>
      </c>
      <c r="P16" s="97">
        <f t="shared" si="3"/>
        <v>0.96168394605380181</v>
      </c>
      <c r="Q16" s="97">
        <f t="shared" si="4"/>
        <v>0.7816964191176955</v>
      </c>
      <c r="R16" s="97">
        <f t="shared" si="5"/>
        <v>0.75111093833408271</v>
      </c>
      <c r="S16" s="97">
        <f t="shared" si="6"/>
        <v>0.93867416245167257</v>
      </c>
      <c r="T16" s="97">
        <f t="shared" si="7"/>
        <v>0.89079343891258234</v>
      </c>
      <c r="U16" s="97">
        <f t="shared" si="8"/>
        <v>0.3600953149104591</v>
      </c>
      <c r="V16" s="97">
        <f t="shared" si="9"/>
        <v>0.81147971841429234</v>
      </c>
      <c r="W16" s="97"/>
      <c r="X16" s="97">
        <f t="shared" si="10"/>
        <v>0.30674127963533121</v>
      </c>
      <c r="Y16" s="97">
        <f t="shared" si="11"/>
        <v>5.4668239604138771</v>
      </c>
      <c r="Z16" s="97">
        <f t="shared" si="11"/>
        <v>24.382344318689565</v>
      </c>
      <c r="AA16" s="97">
        <f t="shared" si="11"/>
        <v>6.5925332460931187</v>
      </c>
      <c r="AB16" s="97">
        <f t="shared" si="11"/>
        <v>5.2502668147739984</v>
      </c>
      <c r="AC16" s="97">
        <f t="shared" si="11"/>
        <v>20.518860706324087</v>
      </c>
      <c r="AD16" s="97">
        <f t="shared" si="11"/>
        <v>22.081495424302872</v>
      </c>
      <c r="AE16" s="97">
        <f t="shared" si="11"/>
        <v>13.809246006331435</v>
      </c>
      <c r="AF16" s="97">
        <f t="shared" si="11"/>
        <v>1.5916882434357076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0.23947506388984516</v>
      </c>
      <c r="C17" s="69">
        <f>'Basic T2'!O17</f>
        <v>3.7328403807551176</v>
      </c>
      <c r="D17" s="69">
        <f>'Basic T2'!Z17</f>
        <v>6.3468846770101424</v>
      </c>
      <c r="E17" s="69">
        <f>'Basic T2'!AK17</f>
        <v>0.8394723514977589</v>
      </c>
      <c r="F17" s="69">
        <f>'Basic T2'!AV17</f>
        <v>1.0761499271414341</v>
      </c>
      <c r="G17" s="69">
        <f>'Basic T2'!BG17</f>
        <v>2.9283440206593285</v>
      </c>
      <c r="H17" s="69">
        <f>'Basic T2'!BR17</f>
        <v>1.2537430217321699</v>
      </c>
      <c r="I17" s="69">
        <f>'Basic T2'!CC17</f>
        <v>1.1681936184152391</v>
      </c>
      <c r="J17" s="69">
        <f>'Basic T2'!CN17</f>
        <v>0.29739434329619691</v>
      </c>
      <c r="K17" s="309">
        <f t="shared" si="12"/>
        <v>17.882497404397231</v>
      </c>
      <c r="L17" s="97"/>
      <c r="M17" s="97">
        <f t="shared" si="0"/>
        <v>1.7148061937889991</v>
      </c>
      <c r="N17" s="97">
        <f t="shared" si="1"/>
        <v>3.8970064480023123</v>
      </c>
      <c r="O17" s="97">
        <f t="shared" si="2"/>
        <v>3.8267293448989088</v>
      </c>
      <c r="P17" s="97">
        <f t="shared" si="3"/>
        <v>1.7281902720257025</v>
      </c>
      <c r="Q17" s="97">
        <f t="shared" si="4"/>
        <v>2.261177473513841</v>
      </c>
      <c r="R17" s="97">
        <f t="shared" si="5"/>
        <v>1.5127879660052879</v>
      </c>
      <c r="S17" s="97">
        <f t="shared" si="6"/>
        <v>0.75214233231379779</v>
      </c>
      <c r="T17" s="97">
        <f t="shared" si="7"/>
        <v>1.063474287867477</v>
      </c>
      <c r="U17" s="97">
        <f t="shared" si="8"/>
        <v>0.94950506917434085</v>
      </c>
      <c r="V17" s="97">
        <f t="shared" si="9"/>
        <v>2.0479104501449528</v>
      </c>
      <c r="W17" s="97"/>
      <c r="X17" s="97">
        <f t="shared" si="10"/>
        <v>1.3391589467305569</v>
      </c>
      <c r="Y17" s="97">
        <f t="shared" si="11"/>
        <v>20.874267706238996</v>
      </c>
      <c r="Z17" s="97">
        <f t="shared" si="11"/>
        <v>35.49216048229075</v>
      </c>
      <c r="AA17" s="97">
        <f t="shared" si="11"/>
        <v>4.694379831372637</v>
      </c>
      <c r="AB17" s="97">
        <f t="shared" si="11"/>
        <v>6.0178950557365285</v>
      </c>
      <c r="AC17" s="97">
        <f t="shared" si="11"/>
        <v>16.375475720406151</v>
      </c>
      <c r="AD17" s="97">
        <f t="shared" si="11"/>
        <v>7.0110063118134711</v>
      </c>
      <c r="AE17" s="97">
        <f t="shared" si="11"/>
        <v>6.5326089080151917</v>
      </c>
      <c r="AF17" s="97">
        <f t="shared" si="11"/>
        <v>1.6630470373957325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0.62396502562610967</v>
      </c>
      <c r="C18" s="69">
        <f>'Basic T2'!O18</f>
        <v>6.9823578972395728</v>
      </c>
      <c r="D18" s="69">
        <f>'Basic T2'!Z18</f>
        <v>12.481830442439634</v>
      </c>
      <c r="E18" s="69">
        <f>'Basic T2'!AK18</f>
        <v>3.5992420626137172</v>
      </c>
      <c r="F18" s="69">
        <f>'Basic T2'!AV18</f>
        <v>3.0663878740975559</v>
      </c>
      <c r="G18" s="69">
        <f>'Basic T2'!BG18</f>
        <v>10.458839373612854</v>
      </c>
      <c r="H18" s="69">
        <f>'Basic T2'!BR18</f>
        <v>7.4241805653755515</v>
      </c>
      <c r="I18" s="69">
        <f>'Basic T2'!CC18</f>
        <v>4.6346057400164096</v>
      </c>
      <c r="J18" s="69">
        <f>'Basic T2'!CN18</f>
        <v>0.83429003935262813</v>
      </c>
      <c r="K18" s="309">
        <f t="shared" si="12"/>
        <v>50.10569902037404</v>
      </c>
      <c r="L18" s="97"/>
      <c r="M18" s="97">
        <f t="shared" si="0"/>
        <v>4.4680188127793476</v>
      </c>
      <c r="N18" s="97">
        <f t="shared" si="1"/>
        <v>7.2894340427966835</v>
      </c>
      <c r="O18" s="97">
        <f t="shared" si="2"/>
        <v>7.5256742894904738</v>
      </c>
      <c r="P18" s="97">
        <f t="shared" si="3"/>
        <v>7.4096247579529209</v>
      </c>
      <c r="Q18" s="97">
        <f t="shared" si="4"/>
        <v>6.4430122709603896</v>
      </c>
      <c r="R18" s="97">
        <f t="shared" si="5"/>
        <v>5.4030558674664935</v>
      </c>
      <c r="S18" s="97">
        <f t="shared" si="6"/>
        <v>4.453895566449841</v>
      </c>
      <c r="T18" s="97">
        <f t="shared" si="7"/>
        <v>4.2191499433088993</v>
      </c>
      <c r="U18" s="97">
        <f t="shared" si="8"/>
        <v>2.6636775022247408</v>
      </c>
      <c r="V18" s="97">
        <f t="shared" si="9"/>
        <v>5.7381238378041006</v>
      </c>
      <c r="W18" s="97"/>
      <c r="X18" s="97">
        <f t="shared" si="10"/>
        <v>1.2452975167004301</v>
      </c>
      <c r="Y18" s="97">
        <f t="shared" si="11"/>
        <v>13.935256934346727</v>
      </c>
      <c r="Z18" s="97">
        <f t="shared" si="11"/>
        <v>24.910999519963301</v>
      </c>
      <c r="AA18" s="97">
        <f t="shared" si="11"/>
        <v>7.1832987723615807</v>
      </c>
      <c r="AB18" s="97">
        <f t="shared" si="11"/>
        <v>6.1198385294469153</v>
      </c>
      <c r="AC18" s="97">
        <f t="shared" si="11"/>
        <v>20.873552466277477</v>
      </c>
      <c r="AD18" s="97">
        <f t="shared" si="11"/>
        <v>14.817038202294558</v>
      </c>
      <c r="AE18" s="97">
        <f t="shared" si="11"/>
        <v>9.2496578844891086</v>
      </c>
      <c r="AF18" s="97">
        <f t="shared" si="11"/>
        <v>1.6650601741198903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0.38035323821567085</v>
      </c>
      <c r="C19" s="69">
        <f>'Basic T2'!O19</f>
        <v>4.5742367596024227</v>
      </c>
      <c r="D19" s="69">
        <f>'Basic T2'!Z19</f>
        <v>13.252907409456494</v>
      </c>
      <c r="E19" s="69">
        <f>'Basic T2'!AK19</f>
        <v>5.2318302111783863</v>
      </c>
      <c r="F19" s="69">
        <f>'Basic T2'!AV19</f>
        <v>4.913636279911473</v>
      </c>
      <c r="G19" s="69">
        <f>'Basic T2'!BG19</f>
        <v>15.933586968771923</v>
      </c>
      <c r="H19" s="69">
        <f>'Basic T2'!BR19</f>
        <v>15.572193500925499</v>
      </c>
      <c r="I19" s="69">
        <f>'Basic T2'!CC19</f>
        <v>8.3745992678500425</v>
      </c>
      <c r="J19" s="69">
        <f>'Basic T2'!CN19</f>
        <v>1.4125029723292017</v>
      </c>
      <c r="K19" s="309">
        <f t="shared" si="12"/>
        <v>69.645846608241115</v>
      </c>
      <c r="L19" s="97"/>
      <c r="M19" s="97">
        <f t="shared" si="0"/>
        <v>2.723590832905892</v>
      </c>
      <c r="N19" s="97">
        <f t="shared" si="1"/>
        <v>4.7754064810169705</v>
      </c>
      <c r="O19" s="97">
        <f t="shared" si="2"/>
        <v>7.9905799884308033</v>
      </c>
      <c r="P19" s="97">
        <f t="shared" si="3"/>
        <v>10.770572800541844</v>
      </c>
      <c r="Q19" s="97">
        <f t="shared" si="4"/>
        <v>10.324401265062717</v>
      </c>
      <c r="R19" s="97">
        <f t="shared" si="5"/>
        <v>8.2313206548148976</v>
      </c>
      <c r="S19" s="97">
        <f t="shared" si="6"/>
        <v>9.3420308117415356</v>
      </c>
      <c r="T19" s="97">
        <f t="shared" si="7"/>
        <v>7.6238825928824623</v>
      </c>
      <c r="U19" s="97">
        <f t="shared" si="8"/>
        <v>4.5097654433683108</v>
      </c>
      <c r="V19" s="97">
        <f t="shared" si="9"/>
        <v>7.9758690216914356</v>
      </c>
      <c r="W19" s="97"/>
      <c r="X19" s="97">
        <f t="shared" si="10"/>
        <v>0.54612479672357672</v>
      </c>
      <c r="Y19" s="97">
        <f t="shared" si="11"/>
        <v>6.5678529049012351</v>
      </c>
      <c r="Z19" s="97">
        <f t="shared" si="11"/>
        <v>19.028998935147257</v>
      </c>
      <c r="AA19" s="97">
        <f t="shared" si="11"/>
        <v>7.5120491256391881</v>
      </c>
      <c r="AB19" s="97">
        <f t="shared" si="11"/>
        <v>7.055174887241658</v>
      </c>
      <c r="AC19" s="97">
        <f t="shared" si="11"/>
        <v>22.878014619304693</v>
      </c>
      <c r="AD19" s="97">
        <f t="shared" si="11"/>
        <v>22.359112939669341</v>
      </c>
      <c r="AE19" s="97">
        <f t="shared" si="11"/>
        <v>12.024549453691451</v>
      </c>
      <c r="AF19" s="97">
        <f t="shared" si="11"/>
        <v>2.0281223376816011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4.37274055870732E-2</v>
      </c>
      <c r="C20" s="69">
        <f>'Basic T2'!O20</f>
        <v>0.82168612017943121</v>
      </c>
      <c r="D20" s="69">
        <f>'Basic T2'!Z20</f>
        <v>2.3467659630790503</v>
      </c>
      <c r="E20" s="69">
        <f>'Basic T2'!AK20</f>
        <v>1.1156774408830346</v>
      </c>
      <c r="F20" s="69">
        <f>'Basic T2'!AV20</f>
        <v>0.94226138786797387</v>
      </c>
      <c r="G20" s="69">
        <f>'Basic T2'!BG20</f>
        <v>3.2263114785157638</v>
      </c>
      <c r="H20" s="69">
        <f>'Basic T2'!BR20</f>
        <v>3.4985226701174938</v>
      </c>
      <c r="I20" s="69">
        <f>'Basic T2'!CC20</f>
        <v>3.2789771731806092</v>
      </c>
      <c r="J20" s="69">
        <f>'Basic T2'!CN20</f>
        <v>0.55956306944677847</v>
      </c>
      <c r="K20" s="309">
        <f t="shared" si="12"/>
        <v>15.833492708857207</v>
      </c>
      <c r="L20" s="97"/>
      <c r="M20" s="97">
        <f t="shared" si="0"/>
        <v>0.31311830434891674</v>
      </c>
      <c r="N20" s="97">
        <f t="shared" si="1"/>
        <v>0.85782293962580036</v>
      </c>
      <c r="O20" s="97">
        <f t="shared" si="2"/>
        <v>1.4149364032174301</v>
      </c>
      <c r="P20" s="97">
        <f t="shared" si="3"/>
        <v>2.2968033391600491</v>
      </c>
      <c r="Q20" s="97">
        <f t="shared" si="4"/>
        <v>1.9798544521287056</v>
      </c>
      <c r="R20" s="97">
        <f t="shared" si="5"/>
        <v>1.6667185087715413</v>
      </c>
      <c r="S20" s="97">
        <f t="shared" si="6"/>
        <v>2.0988248430043868</v>
      </c>
      <c r="T20" s="97">
        <f t="shared" si="7"/>
        <v>2.9850427696331203</v>
      </c>
      <c r="U20" s="97">
        <f t="shared" si="8"/>
        <v>1.7865436345347743</v>
      </c>
      <c r="V20" s="97">
        <f t="shared" si="9"/>
        <v>1.8132576478265989</v>
      </c>
      <c r="W20" s="97"/>
      <c r="X20" s="97">
        <f t="shared" si="10"/>
        <v>0.27617030803703985</v>
      </c>
      <c r="Y20" s="97">
        <f t="shared" si="11"/>
        <v>5.1895443114694624</v>
      </c>
      <c r="Z20" s="97">
        <f t="shared" si="11"/>
        <v>14.821530575918201</v>
      </c>
      <c r="AA20" s="97">
        <f t="shared" si="11"/>
        <v>7.0463129102205482</v>
      </c>
      <c r="AB20" s="97">
        <f t="shared" si="11"/>
        <v>5.9510646525947859</v>
      </c>
      <c r="AC20" s="97">
        <f t="shared" si="11"/>
        <v>20.376498968613383</v>
      </c>
      <c r="AD20" s="97">
        <f t="shared" si="11"/>
        <v>22.095710241875004</v>
      </c>
      <c r="AE20" s="97">
        <f t="shared" si="11"/>
        <v>20.709121060486922</v>
      </c>
      <c r="AF20" s="97">
        <f t="shared" si="11"/>
        <v>3.534046970784662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4.5472211410213195E-2</v>
      </c>
      <c r="C21" s="69">
        <f>'Basic T2'!O21</f>
        <v>0.22850237526699091</v>
      </c>
      <c r="D21" s="69">
        <f>'Basic T2'!Z21</f>
        <v>1.8574516374583274</v>
      </c>
      <c r="E21" s="69">
        <f>'Basic T2'!AK21</f>
        <v>0.79902479447059593</v>
      </c>
      <c r="F21" s="69">
        <f>'Basic T2'!AV21</f>
        <v>1.2539073092603794</v>
      </c>
      <c r="G21" s="69">
        <f>'Basic T2'!BG21</f>
        <v>2.3912094852189516</v>
      </c>
      <c r="H21" s="69">
        <f>'Basic T2'!BR21</f>
        <v>3.0778192358295229</v>
      </c>
      <c r="I21" s="69">
        <f>'Basic T2'!CC21</f>
        <v>2.7560476113100223</v>
      </c>
      <c r="J21" s="69">
        <f>'Basic T2'!CN21</f>
        <v>2.0511847221711683</v>
      </c>
      <c r="K21" s="309">
        <f t="shared" si="12"/>
        <v>14.460619382396171</v>
      </c>
      <c r="L21" s="97"/>
      <c r="M21" s="97">
        <f t="shared" si="0"/>
        <v>0.3256123143050258</v>
      </c>
      <c r="N21" s="97">
        <f t="shared" si="1"/>
        <v>0.23855164940622861</v>
      </c>
      <c r="O21" s="97">
        <f t="shared" si="2"/>
        <v>1.1199139498373072</v>
      </c>
      <c r="P21" s="97">
        <f t="shared" si="3"/>
        <v>1.6449224020871245</v>
      </c>
      <c r="Q21" s="97">
        <f t="shared" si="4"/>
        <v>2.6346765353646586</v>
      </c>
      <c r="R21" s="97">
        <f t="shared" si="5"/>
        <v>1.2353032662543721</v>
      </c>
      <c r="S21" s="97">
        <f t="shared" si="6"/>
        <v>1.8464375062113965</v>
      </c>
      <c r="T21" s="97">
        <f t="shared" si="7"/>
        <v>2.5089897124613092</v>
      </c>
      <c r="U21" s="97">
        <f t="shared" si="8"/>
        <v>6.5489150530839728</v>
      </c>
      <c r="V21" s="97">
        <f t="shared" si="9"/>
        <v>1.6560356687928723</v>
      </c>
      <c r="W21" s="97"/>
      <c r="X21" s="97">
        <f t="shared" si="10"/>
        <v>0.31445548913049604</v>
      </c>
      <c r="Y21" s="97">
        <f t="shared" si="11"/>
        <v>1.5801700412996234</v>
      </c>
      <c r="Z21" s="97">
        <f t="shared" si="11"/>
        <v>12.844896807943934</v>
      </c>
      <c r="AA21" s="97">
        <f t="shared" si="11"/>
        <v>5.5255226165713172</v>
      </c>
      <c r="AB21" s="97">
        <f t="shared" si="11"/>
        <v>8.6711867320623917</v>
      </c>
      <c r="AC21" s="97">
        <f t="shared" si="11"/>
        <v>16.536010125056762</v>
      </c>
      <c r="AD21" s="97">
        <f t="shared" si="11"/>
        <v>21.284145266808885</v>
      </c>
      <c r="AE21" s="97">
        <f t="shared" si="11"/>
        <v>19.058987298048478</v>
      </c>
      <c r="AF21" s="97">
        <f t="shared" si="11"/>
        <v>14.184625623078121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3.4104050488729949E-2</v>
      </c>
      <c r="C22" s="69">
        <f>'Basic T2'!O22</f>
        <v>0.59754594379826442</v>
      </c>
      <c r="D22" s="69">
        <f>'Basic T2'!Z22</f>
        <v>1.5355735390330072</v>
      </c>
      <c r="E22" s="69">
        <f>'Basic T2'!AK22</f>
        <v>0.59799644872877511</v>
      </c>
      <c r="F22" s="69">
        <f>'Basic T2'!AV22</f>
        <v>2.2687540217650972</v>
      </c>
      <c r="G22" s="69">
        <f>'Basic T2'!BG22</f>
        <v>14.227787337325154</v>
      </c>
      <c r="H22" s="69">
        <f>'Basic T2'!BR22</f>
        <v>7.4608045334143522</v>
      </c>
      <c r="I22" s="69">
        <f>'Basic T2'!CC22</f>
        <v>3.7611993988607288</v>
      </c>
      <c r="J22" s="69">
        <f>'Basic T2'!CN22</f>
        <v>1.3075520890915322</v>
      </c>
      <c r="K22" s="309">
        <f t="shared" si="12"/>
        <v>31.791317362505644</v>
      </c>
      <c r="L22" s="97"/>
      <c r="M22" s="97">
        <f t="shared" si="0"/>
        <v>0.24420846188088963</v>
      </c>
      <c r="N22" s="97">
        <f t="shared" si="1"/>
        <v>0.62382533364268911</v>
      </c>
      <c r="O22" s="97">
        <f t="shared" si="2"/>
        <v>0.92584387807657786</v>
      </c>
      <c r="P22" s="97">
        <f t="shared" si="3"/>
        <v>1.2310728799526698</v>
      </c>
      <c r="Q22" s="97">
        <f t="shared" si="4"/>
        <v>4.7670453322299444</v>
      </c>
      <c r="R22" s="97">
        <f t="shared" si="5"/>
        <v>7.3501013934632518</v>
      </c>
      <c r="S22" s="97">
        <f t="shared" si="6"/>
        <v>4.4758669244249631</v>
      </c>
      <c r="T22" s="97">
        <f t="shared" si="7"/>
        <v>3.4240375817642952</v>
      </c>
      <c r="U22" s="97">
        <f t="shared" si="8"/>
        <v>4.1746837651359794</v>
      </c>
      <c r="V22" s="97">
        <f t="shared" si="9"/>
        <v>3.6407538375786785</v>
      </c>
      <c r="W22" s="97"/>
      <c r="X22" s="97">
        <f t="shared" si="10"/>
        <v>0.10727473196487265</v>
      </c>
      <c r="Y22" s="97">
        <f t="shared" si="11"/>
        <v>1.8795884957664699</v>
      </c>
      <c r="Z22" s="97">
        <f t="shared" si="11"/>
        <v>4.8301664304230654</v>
      </c>
      <c r="AA22" s="97">
        <f t="shared" si="11"/>
        <v>1.8810055648528927</v>
      </c>
      <c r="AB22" s="97">
        <f t="shared" si="11"/>
        <v>7.1363951229049816</v>
      </c>
      <c r="AC22" s="97">
        <f t="shared" si="11"/>
        <v>44.753689112943967</v>
      </c>
      <c r="AD22" s="97">
        <f t="shared" si="11"/>
        <v>23.468057169010397</v>
      </c>
      <c r="AE22" s="97">
        <f t="shared" si="11"/>
        <v>11.830901362070165</v>
      </c>
      <c r="AF22" s="97">
        <f t="shared" si="11"/>
        <v>4.1129220100631807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8.2009280217923922E-3</v>
      </c>
      <c r="C23" s="69">
        <f>'Basic T2'!O23</f>
        <v>0.2537006094684805</v>
      </c>
      <c r="D23" s="69">
        <f>'Basic T2'!Z23</f>
        <v>0.93569641911564239</v>
      </c>
      <c r="E23" s="69">
        <f>'Basic T2'!AK23</f>
        <v>0.61448077953592661</v>
      </c>
      <c r="F23" s="69">
        <f>'Basic T2'!AV23</f>
        <v>0.92521714530712085</v>
      </c>
      <c r="G23" s="69">
        <f>'Basic T2'!BG23</f>
        <v>10.032693945046448</v>
      </c>
      <c r="H23" s="69">
        <f>'Basic T2'!BR23</f>
        <v>8.7941431101687009</v>
      </c>
      <c r="I23" s="69">
        <f>'Basic T2'!CC23</f>
        <v>4.342710740956135</v>
      </c>
      <c r="J23" s="69">
        <f>'Basic T2'!CN23</f>
        <v>2.0396179920416935</v>
      </c>
      <c r="K23" s="309">
        <f t="shared" si="12"/>
        <v>27.946461669661943</v>
      </c>
      <c r="L23" s="97"/>
      <c r="M23" s="97">
        <f t="shared" si="0"/>
        <v>5.8724286103776231E-2</v>
      </c>
      <c r="N23" s="97">
        <f t="shared" si="1"/>
        <v>0.26485807324040628</v>
      </c>
      <c r="O23" s="97">
        <f t="shared" si="2"/>
        <v>0.56415976138917567</v>
      </c>
      <c r="P23" s="97">
        <f t="shared" si="3"/>
        <v>1.2650085540590836</v>
      </c>
      <c r="Q23" s="97">
        <f t="shared" si="4"/>
        <v>1.944041545060933</v>
      </c>
      <c r="R23" s="97">
        <f t="shared" si="5"/>
        <v>5.1829083466986727</v>
      </c>
      <c r="S23" s="97">
        <f t="shared" si="6"/>
        <v>5.2757600201396055</v>
      </c>
      <c r="T23" s="97">
        <f t="shared" si="7"/>
        <v>3.9534210252903081</v>
      </c>
      <c r="U23" s="97">
        <f t="shared" si="8"/>
        <v>6.5119854034814271</v>
      </c>
      <c r="V23" s="97">
        <f t="shared" si="9"/>
        <v>3.2004394913991701</v>
      </c>
      <c r="W23" s="97"/>
      <c r="X23" s="97">
        <f t="shared" si="10"/>
        <v>2.9345138997310477E-2</v>
      </c>
      <c r="Y23" s="97">
        <f t="shared" si="11"/>
        <v>0.90780941239474411</v>
      </c>
      <c r="Z23" s="97">
        <f t="shared" si="11"/>
        <v>3.3481749145059516</v>
      </c>
      <c r="AA23" s="97">
        <f t="shared" si="11"/>
        <v>2.198778460040232</v>
      </c>
      <c r="AB23" s="97">
        <f t="shared" si="11"/>
        <v>3.310677237939986</v>
      </c>
      <c r="AC23" s="97">
        <f t="shared" si="11"/>
        <v>35.899693004562785</v>
      </c>
      <c r="AD23" s="97">
        <f t="shared" si="11"/>
        <v>31.467823061534219</v>
      </c>
      <c r="AE23" s="97">
        <f t="shared" si="11"/>
        <v>15.539393831994428</v>
      </c>
      <c r="AF23" s="97">
        <f t="shared" si="11"/>
        <v>7.2983049380303395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6.405706478897083E-2</v>
      </c>
      <c r="C24" s="69">
        <f>'Basic T2'!O24</f>
        <v>0.68878437140464954</v>
      </c>
      <c r="D24" s="69">
        <f>'Basic T2'!Z24</f>
        <v>1.4106157588769472</v>
      </c>
      <c r="E24" s="69">
        <f>'Basic T2'!AK24</f>
        <v>0.69941495876309157</v>
      </c>
      <c r="F24" s="69">
        <f>'Basic T2'!AV24</f>
        <v>0.70607256696111087</v>
      </c>
      <c r="G24" s="69">
        <f>'Basic T2'!BG24</f>
        <v>4.1115705569873882</v>
      </c>
      <c r="H24" s="69">
        <f>'Basic T2'!BR24</f>
        <v>4.4550229615259216</v>
      </c>
      <c r="I24" s="69">
        <f>'Basic T2'!CC24</f>
        <v>3.7759458366345435</v>
      </c>
      <c r="J24" s="69">
        <f>'Basic T2'!CN24</f>
        <v>1.2400162613048908</v>
      </c>
      <c r="K24" s="309">
        <f t="shared" si="12"/>
        <v>17.151500337247512</v>
      </c>
      <c r="L24" s="97"/>
      <c r="M24" s="97">
        <f t="shared" si="0"/>
        <v>0.45869264912942082</v>
      </c>
      <c r="N24" s="97">
        <f t="shared" si="1"/>
        <v>0.71907632335035765</v>
      </c>
      <c r="O24" s="97">
        <f t="shared" si="2"/>
        <v>0.85050304103116947</v>
      </c>
      <c r="P24" s="97">
        <f t="shared" si="3"/>
        <v>1.4398593660494841</v>
      </c>
      <c r="Q24" s="97">
        <f t="shared" si="4"/>
        <v>1.4835808123125283</v>
      </c>
      <c r="R24" s="97">
        <f t="shared" si="5"/>
        <v>2.1240449947515851</v>
      </c>
      <c r="S24" s="97">
        <f t="shared" si="6"/>
        <v>2.6726460707746571</v>
      </c>
      <c r="T24" s="97">
        <f t="shared" si="7"/>
        <v>3.4374621178710445</v>
      </c>
      <c r="U24" s="97">
        <f t="shared" si="8"/>
        <v>3.959058914563641</v>
      </c>
      <c r="V24" s="97">
        <f t="shared" si="9"/>
        <v>1.9641963861086222</v>
      </c>
      <c r="W24" s="97"/>
      <c r="X24" s="97">
        <f t="shared" si="10"/>
        <v>0.37347790880929294</v>
      </c>
      <c r="Y24" s="97">
        <f t="shared" ref="Y24:AG32" si="13">IF($K24&gt;0,C24/$K24*100,0)</f>
        <v>4.0158840793002391</v>
      </c>
      <c r="Z24" s="97">
        <f t="shared" si="13"/>
        <v>8.2244452738256708</v>
      </c>
      <c r="AA24" s="97">
        <f t="shared" si="13"/>
        <v>4.0778645891647658</v>
      </c>
      <c r="AB24" s="97">
        <f t="shared" si="13"/>
        <v>4.1166810662490532</v>
      </c>
      <c r="AC24" s="97">
        <f t="shared" si="13"/>
        <v>23.972075189587855</v>
      </c>
      <c r="AD24" s="97">
        <f t="shared" si="13"/>
        <v>25.97453793503448</v>
      </c>
      <c r="AE24" s="97">
        <f t="shared" si="13"/>
        <v>22.015250924925851</v>
      </c>
      <c r="AF24" s="97">
        <f t="shared" si="13"/>
        <v>7.2297830331028043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4.4721922309157516E-2</v>
      </c>
      <c r="C25" s="69">
        <f>'Basic T2'!O25</f>
        <v>2.6403926240691704</v>
      </c>
      <c r="D25" s="69">
        <f>'Basic T2'!Z25</f>
        <v>8.0930831155370662</v>
      </c>
      <c r="E25" s="69">
        <f>'Basic T2'!AK25</f>
        <v>6.5576984678514343</v>
      </c>
      <c r="F25" s="69">
        <f>'Basic T2'!AV25</f>
        <v>4.1512600050562272</v>
      </c>
      <c r="G25" s="69">
        <f>'Basic T2'!BG25</f>
        <v>25.838690883578806</v>
      </c>
      <c r="H25" s="69">
        <f>'Basic T2'!BR25</f>
        <v>16.150526156183254</v>
      </c>
      <c r="I25" s="69">
        <f>'Basic T2'!CC25</f>
        <v>2.6505227143495511</v>
      </c>
      <c r="J25" s="69">
        <f>'Basic T2'!CN25</f>
        <v>0.50542157151716705</v>
      </c>
      <c r="K25" s="309">
        <f t="shared" si="12"/>
        <v>66.63231746045183</v>
      </c>
      <c r="L25" s="97"/>
      <c r="M25" s="97">
        <f t="shared" si="0"/>
        <v>0.32023972821307894</v>
      </c>
      <c r="N25" s="97">
        <f t="shared" si="1"/>
        <v>2.7565140835659871</v>
      </c>
      <c r="O25" s="97">
        <f t="shared" si="2"/>
        <v>4.8795653655268216</v>
      </c>
      <c r="P25" s="97">
        <f t="shared" si="3"/>
        <v>13.500088095574354</v>
      </c>
      <c r="Q25" s="97">
        <f t="shared" si="4"/>
        <v>8.7225166060885062</v>
      </c>
      <c r="R25" s="97">
        <f t="shared" si="5"/>
        <v>13.348315754652226</v>
      </c>
      <c r="S25" s="97">
        <f t="shared" si="6"/>
        <v>9.68898267080578</v>
      </c>
      <c r="T25" s="97">
        <f t="shared" si="7"/>
        <v>2.4129242889918965</v>
      </c>
      <c r="U25" s="97">
        <f t="shared" si="8"/>
        <v>1.6136834981680999</v>
      </c>
      <c r="V25" s="97">
        <f t="shared" si="9"/>
        <v>7.6307585097750987</v>
      </c>
      <c r="W25" s="97"/>
      <c r="X25" s="97">
        <f t="shared" si="10"/>
        <v>6.7117464938393059E-2</v>
      </c>
      <c r="Y25" s="97">
        <f t="shared" si="13"/>
        <v>3.9626306343559468</v>
      </c>
      <c r="Z25" s="97">
        <f t="shared" si="13"/>
        <v>12.145882694745746</v>
      </c>
      <c r="AA25" s="97">
        <f t="shared" si="13"/>
        <v>9.8416184785162457</v>
      </c>
      <c r="AB25" s="97">
        <f t="shared" si="13"/>
        <v>6.2300999924250231</v>
      </c>
      <c r="AC25" s="97">
        <f t="shared" si="13"/>
        <v>38.778016236512862</v>
      </c>
      <c r="AD25" s="97">
        <f t="shared" si="13"/>
        <v>24.23827771826944</v>
      </c>
      <c r="AE25" s="97">
        <f t="shared" si="13"/>
        <v>3.9778336029250543</v>
      </c>
      <c r="AF25" s="97">
        <f t="shared" si="13"/>
        <v>0.75852317731129348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4.3320077859306985E-2</v>
      </c>
      <c r="C26" s="69">
        <f>'Basic T2'!O26</f>
        <v>0.46145061026560968</v>
      </c>
      <c r="D26" s="69">
        <f>'Basic T2'!Z26</f>
        <v>1.8446366393920222</v>
      </c>
      <c r="E26" s="69">
        <f>'Basic T2'!AK26</f>
        <v>1.2370113895621704</v>
      </c>
      <c r="F26" s="69">
        <f>'Basic T2'!AV26</f>
        <v>1.4471685688142781</v>
      </c>
      <c r="G26" s="69">
        <f>'Basic T2'!BG26</f>
        <v>4.5702646019404014</v>
      </c>
      <c r="H26" s="69">
        <f>'Basic T2'!BR26</f>
        <v>4.6586317919313016</v>
      </c>
      <c r="I26" s="69">
        <f>'Basic T2'!CC26</f>
        <v>3.4873063998061866</v>
      </c>
      <c r="J26" s="69">
        <f>'Basic T2'!CN26</f>
        <v>0.79680399725699691</v>
      </c>
      <c r="K26" s="309">
        <f t="shared" si="12"/>
        <v>18.546594076828274</v>
      </c>
      <c r="L26" s="97"/>
      <c r="M26" s="97">
        <f t="shared" si="0"/>
        <v>0.31020155761491525</v>
      </c>
      <c r="N26" s="97">
        <f t="shared" si="1"/>
        <v>0.48174468239006496</v>
      </c>
      <c r="O26" s="97">
        <f t="shared" si="2"/>
        <v>1.1121873986786286</v>
      </c>
      <c r="P26" s="97">
        <f t="shared" si="3"/>
        <v>2.5465889924929193</v>
      </c>
      <c r="Q26" s="97">
        <f t="shared" si="4"/>
        <v>3.0407519302373607</v>
      </c>
      <c r="R26" s="97">
        <f t="shared" si="5"/>
        <v>2.3610071912652892</v>
      </c>
      <c r="S26" s="97">
        <f t="shared" si="6"/>
        <v>2.7947945636685239</v>
      </c>
      <c r="T26" s="97">
        <f t="shared" si="7"/>
        <v>3.1746969266453582</v>
      </c>
      <c r="U26" s="97">
        <f t="shared" si="8"/>
        <v>2.543994032127145</v>
      </c>
      <c r="V26" s="97">
        <f t="shared" si="9"/>
        <v>2.1239630553612465</v>
      </c>
      <c r="W26" s="97"/>
      <c r="X26" s="97">
        <f t="shared" si="10"/>
        <v>0.23357430307611132</v>
      </c>
      <c r="Y26" s="97">
        <f t="shared" si="13"/>
        <v>2.4880611952473606</v>
      </c>
      <c r="Z26" s="97">
        <f t="shared" si="13"/>
        <v>9.9459589817446457</v>
      </c>
      <c r="AA26" s="97">
        <f t="shared" si="13"/>
        <v>6.6697496286267812</v>
      </c>
      <c r="AB26" s="97">
        <f t="shared" si="13"/>
        <v>7.8028804793993958</v>
      </c>
      <c r="AC26" s="97">
        <f t="shared" si="13"/>
        <v>24.642069498088571</v>
      </c>
      <c r="AD26" s="97">
        <f t="shared" si="13"/>
        <v>25.118529971773622</v>
      </c>
      <c r="AE26" s="97">
        <f t="shared" si="13"/>
        <v>18.80294778308193</v>
      </c>
      <c r="AF26" s="97">
        <f t="shared" si="13"/>
        <v>4.2962281589615809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1.321983522457939E-3</v>
      </c>
      <c r="C27" s="69">
        <f>'Basic T2'!O27</f>
        <v>2.9421423217255434E-2</v>
      </c>
      <c r="D27" s="69">
        <f>'Basic T2'!Z27</f>
        <v>0.11875675151777165</v>
      </c>
      <c r="E27" s="69">
        <f>'Basic T2'!AK27</f>
        <v>3.897690747605044E-2</v>
      </c>
      <c r="F27" s="69">
        <f>'Basic T2'!AV27</f>
        <v>3.5738863601620659E-2</v>
      </c>
      <c r="G27" s="69">
        <f>'Basic T2'!BG27</f>
        <v>0.14627439036572559</v>
      </c>
      <c r="H27" s="69">
        <f>'Basic T2'!BR27</f>
        <v>0.20588845044248055</v>
      </c>
      <c r="I27" s="69">
        <f>'Basic T2'!CC27</f>
        <v>0.18426616614782934</v>
      </c>
      <c r="J27" s="69">
        <f>'Basic T2'!CN27</f>
        <v>5.0954398766862849E-2</v>
      </c>
      <c r="K27" s="309">
        <f t="shared" si="12"/>
        <v>0.81159933505805437</v>
      </c>
      <c r="L27" s="97"/>
      <c r="M27" s="97">
        <f t="shared" si="0"/>
        <v>9.4663114212201749E-3</v>
      </c>
      <c r="N27" s="97">
        <f t="shared" si="1"/>
        <v>3.0715343891520936E-2</v>
      </c>
      <c r="O27" s="97">
        <f t="shared" si="2"/>
        <v>7.1602048731725931E-2</v>
      </c>
      <c r="P27" s="97">
        <f t="shared" si="3"/>
        <v>8.0240298818151229E-2</v>
      </c>
      <c r="Q27" s="97">
        <f t="shared" si="4"/>
        <v>7.50935453014695E-2</v>
      </c>
      <c r="R27" s="97">
        <f t="shared" si="5"/>
        <v>7.5565622044027086E-2</v>
      </c>
      <c r="S27" s="97">
        <f t="shared" si="6"/>
        <v>0.1235160767621504</v>
      </c>
      <c r="T27" s="97">
        <f t="shared" si="7"/>
        <v>0.16774815983670049</v>
      </c>
      <c r="U27" s="97">
        <f t="shared" si="8"/>
        <v>0.16268453323498627</v>
      </c>
      <c r="V27" s="97">
        <f t="shared" si="9"/>
        <v>9.2944666620635719E-2</v>
      </c>
      <c r="W27" s="97"/>
      <c r="X27" s="97">
        <f t="shared" si="10"/>
        <v>0.16288622542592107</v>
      </c>
      <c r="Y27" s="97">
        <f t="shared" si="13"/>
        <v>3.6251167227916588</v>
      </c>
      <c r="Z27" s="97">
        <f t="shared" si="13"/>
        <v>14.632435783018094</v>
      </c>
      <c r="AA27" s="97">
        <f t="shared" si="13"/>
        <v>4.8024814452641698</v>
      </c>
      <c r="AB27" s="97">
        <f t="shared" si="13"/>
        <v>4.4035107050776761</v>
      </c>
      <c r="AC27" s="97">
        <f t="shared" si="13"/>
        <v>18.022980557920548</v>
      </c>
      <c r="AD27" s="97">
        <f t="shared" si="13"/>
        <v>25.368237940677119</v>
      </c>
      <c r="AE27" s="97">
        <f t="shared" si="13"/>
        <v>22.704080472743197</v>
      </c>
      <c r="AF27" s="97">
        <f t="shared" si="13"/>
        <v>6.2782701470816313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0.12668517011461181</v>
      </c>
      <c r="C28" s="69">
        <f>'Basic T2'!O28</f>
        <v>2.0628412855603266</v>
      </c>
      <c r="D28" s="69">
        <f>'Basic T2'!Z28</f>
        <v>7.6038643674540047</v>
      </c>
      <c r="E28" s="69">
        <f>'Basic T2'!AK28</f>
        <v>2.7798057103113516</v>
      </c>
      <c r="F28" s="69">
        <f>'Basic T2'!AV28</f>
        <v>2.0711052643228864</v>
      </c>
      <c r="G28" s="69">
        <f>'Basic T2'!BG28</f>
        <v>17.41991844990384</v>
      </c>
      <c r="H28" s="69">
        <f>'Basic T2'!BR28</f>
        <v>15.762906770372874</v>
      </c>
      <c r="I28" s="69">
        <f>'Basic T2'!CC28</f>
        <v>11.528524781571283</v>
      </c>
      <c r="J28" s="69">
        <f>'Basic T2'!CN28</f>
        <v>3.3168890089578253</v>
      </c>
      <c r="K28" s="309">
        <f t="shared" si="12"/>
        <v>62.672540808569003</v>
      </c>
      <c r="L28" s="97"/>
      <c r="M28" s="97">
        <f t="shared" si="0"/>
        <v>0.90715296551158509</v>
      </c>
      <c r="N28" s="97">
        <f t="shared" si="1"/>
        <v>2.153562695174172</v>
      </c>
      <c r="O28" s="97">
        <f t="shared" si="2"/>
        <v>4.5846005387441071</v>
      </c>
      <c r="P28" s="97">
        <f t="shared" si="3"/>
        <v>5.7226818466509091</v>
      </c>
      <c r="Q28" s="97">
        <f t="shared" si="4"/>
        <v>4.3517510440228415</v>
      </c>
      <c r="R28" s="97">
        <f t="shared" si="5"/>
        <v>8.9991622616370783</v>
      </c>
      <c r="S28" s="97">
        <f t="shared" si="6"/>
        <v>9.4564430324270443</v>
      </c>
      <c r="T28" s="97">
        <f t="shared" si="7"/>
        <v>10.495083596567049</v>
      </c>
      <c r="U28" s="97">
        <f t="shared" si="8"/>
        <v>10.589989348779875</v>
      </c>
      <c r="V28" s="97">
        <f t="shared" si="9"/>
        <v>7.1772833713620043</v>
      </c>
      <c r="W28" s="97"/>
      <c r="X28" s="97">
        <f t="shared" si="10"/>
        <v>0.20213823866111805</v>
      </c>
      <c r="Y28" s="97">
        <f t="shared" si="13"/>
        <v>3.2914594796167593</v>
      </c>
      <c r="Z28" s="97">
        <f t="shared" si="13"/>
        <v>12.132688844831954</v>
      </c>
      <c r="AA28" s="97">
        <f t="shared" si="13"/>
        <v>4.4354444138497069</v>
      </c>
      <c r="AB28" s="97">
        <f t="shared" si="13"/>
        <v>3.3046454437661978</v>
      </c>
      <c r="AC28" s="97">
        <f t="shared" si="13"/>
        <v>27.795136793819076</v>
      </c>
      <c r="AD28" s="97">
        <f t="shared" si="13"/>
        <v>25.151217051371987</v>
      </c>
      <c r="AE28" s="97">
        <f t="shared" si="13"/>
        <v>18.394857832211944</v>
      </c>
      <c r="AF28" s="97">
        <f t="shared" si="13"/>
        <v>5.2924119018712554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4.7252679647595906E-2</v>
      </c>
      <c r="C29" s="69">
        <f>'Basic T2'!O29</f>
        <v>0.5395169744925693</v>
      </c>
      <c r="D29" s="69">
        <f>'Basic T2'!Z29</f>
        <v>2.3954504817723294</v>
      </c>
      <c r="E29" s="69">
        <f>'Basic T2'!AK29</f>
        <v>0.74960963088276666</v>
      </c>
      <c r="F29" s="69">
        <f>'Basic T2'!AV29</f>
        <v>0.7988434378368956</v>
      </c>
      <c r="G29" s="69">
        <f>'Basic T2'!BG29</f>
        <v>3.7499929862032788</v>
      </c>
      <c r="H29" s="69">
        <f>'Basic T2'!BR29</f>
        <v>3.3142872528668303</v>
      </c>
      <c r="I29" s="69">
        <f>'Basic T2'!CC29</f>
        <v>1.7302818624479299</v>
      </c>
      <c r="J29" s="69">
        <f>'Basic T2'!CN29</f>
        <v>0.46664375051009616</v>
      </c>
      <c r="K29" s="309">
        <f t="shared" si="12"/>
        <v>13.791879056660292</v>
      </c>
      <c r="L29" s="97"/>
      <c r="M29" s="97">
        <f t="shared" si="0"/>
        <v>0.33836169167950203</v>
      </c>
      <c r="N29" s="97">
        <f t="shared" si="1"/>
        <v>0.56324431637736572</v>
      </c>
      <c r="O29" s="97">
        <f t="shared" si="2"/>
        <v>1.4442897766922436</v>
      </c>
      <c r="P29" s="97">
        <f t="shared" si="3"/>
        <v>1.5431932565700868</v>
      </c>
      <c r="Q29" s="97">
        <f t="shared" si="4"/>
        <v>1.6785084874737388</v>
      </c>
      <c r="R29" s="97">
        <f t="shared" si="5"/>
        <v>1.9372533493709074</v>
      </c>
      <c r="S29" s="97">
        <f t="shared" si="6"/>
        <v>1.9882987989716396</v>
      </c>
      <c r="T29" s="97">
        <f t="shared" si="7"/>
        <v>1.5751757606526744</v>
      </c>
      <c r="U29" s="97">
        <f t="shared" si="8"/>
        <v>1.4898757040801081</v>
      </c>
      <c r="V29" s="97">
        <f t="shared" si="9"/>
        <v>1.5794512706220054</v>
      </c>
      <c r="W29" s="97"/>
      <c r="X29" s="97">
        <f>IF($K29&gt;0,B29/$K29*100,0)</f>
        <v>0.34261234059166812</v>
      </c>
      <c r="Y29" s="97">
        <f t="shared" si="13"/>
        <v>3.9118453132898447</v>
      </c>
      <c r="Z29" s="97">
        <f t="shared" si="13"/>
        <v>17.368557771796386</v>
      </c>
      <c r="AA29" s="97">
        <f t="shared" si="13"/>
        <v>5.4351522936301393</v>
      </c>
      <c r="AB29" s="97">
        <f t="shared" si="13"/>
        <v>5.7921290823031315</v>
      </c>
      <c r="AC29" s="97">
        <f t="shared" si="13"/>
        <v>27.189862750372324</v>
      </c>
      <c r="AD29" s="97">
        <f t="shared" si="13"/>
        <v>24.030715751283466</v>
      </c>
      <c r="AE29" s="97">
        <f t="shared" si="13"/>
        <v>12.545657160561834</v>
      </c>
      <c r="AF29" s="97">
        <f t="shared" si="13"/>
        <v>3.383467536171203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3.6750215395129057E-2</v>
      </c>
      <c r="C30" s="69">
        <f>'Basic T2'!O30</f>
        <v>0.31801204556301405</v>
      </c>
      <c r="D30" s="69">
        <f>'Basic T2'!Z30</f>
        <v>0.74077069903016879</v>
      </c>
      <c r="E30" s="69">
        <f>'Basic T2'!AK30</f>
        <v>0.326664850739109</v>
      </c>
      <c r="F30" s="69">
        <f>'Basic T2'!AV30</f>
        <v>0.72760745392762072</v>
      </c>
      <c r="G30" s="69">
        <f>'Basic T2'!BG30</f>
        <v>5.1781551134516102</v>
      </c>
      <c r="H30" s="69">
        <f>'Basic T2'!BR30</f>
        <v>5.9468406978947268</v>
      </c>
      <c r="I30" s="69">
        <f>'Basic T2'!CC30</f>
        <v>4.754303390359615</v>
      </c>
      <c r="J30" s="69">
        <f>'Basic T2'!CN30</f>
        <v>1.7204741910500805</v>
      </c>
      <c r="K30" s="309">
        <f t="shared" si="12"/>
        <v>19.749578657411071</v>
      </c>
      <c r="L30" s="97"/>
      <c r="M30" s="97">
        <f t="shared" si="0"/>
        <v>0.26315682292347203</v>
      </c>
      <c r="N30" s="97">
        <f t="shared" si="1"/>
        <v>0.33199785302653995</v>
      </c>
      <c r="O30" s="97">
        <f t="shared" si="2"/>
        <v>0.44663313043768654</v>
      </c>
      <c r="P30" s="97">
        <f t="shared" si="3"/>
        <v>0.67249268692747821</v>
      </c>
      <c r="Q30" s="97">
        <f t="shared" si="4"/>
        <v>1.5288293414210001</v>
      </c>
      <c r="R30" s="97">
        <f t="shared" si="5"/>
        <v>2.6750445598173291</v>
      </c>
      <c r="S30" s="97">
        <f t="shared" si="6"/>
        <v>3.5676135817956061</v>
      </c>
      <c r="T30" s="97">
        <f t="shared" si="7"/>
        <v>4.3281176447682155</v>
      </c>
      <c r="U30" s="97">
        <f t="shared" si="8"/>
        <v>5.4930398059342158</v>
      </c>
      <c r="V30" s="97">
        <f t="shared" si="9"/>
        <v>2.2617293101648381</v>
      </c>
      <c r="W30" s="97"/>
      <c r="X30" s="97">
        <f t="shared" si="10"/>
        <v>0.18608100979075046</v>
      </c>
      <c r="Y30" s="97">
        <f t="shared" si="13"/>
        <v>1.6102219246266265</v>
      </c>
      <c r="Z30" s="97">
        <f t="shared" si="13"/>
        <v>3.7508177358112551</v>
      </c>
      <c r="AA30" s="97">
        <f t="shared" si="13"/>
        <v>1.6540345310937929</v>
      </c>
      <c r="AB30" s="97">
        <f t="shared" si="13"/>
        <v>3.6841669716056673</v>
      </c>
      <c r="AC30" s="97">
        <f t="shared" si="13"/>
        <v>26.219066255919827</v>
      </c>
      <c r="AD30" s="97">
        <f t="shared" si="13"/>
        <v>30.111228199104705</v>
      </c>
      <c r="AE30" s="97">
        <f t="shared" si="13"/>
        <v>24.072935796914091</v>
      </c>
      <c r="AF30" s="97">
        <f t="shared" si="13"/>
        <v>8.7114475751333007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5.826085401044355E-2</v>
      </c>
      <c r="C31" s="69">
        <f>'Basic T2'!O31</f>
        <v>0.48369213590133681</v>
      </c>
      <c r="D31" s="69">
        <f>'Basic T2'!Z31</f>
        <v>1.2598790904002162</v>
      </c>
      <c r="E31" s="69">
        <f>'Basic T2'!AK31</f>
        <v>0.59638991561597487</v>
      </c>
      <c r="F31" s="69">
        <f>'Basic T2'!AV31</f>
        <v>0.86452001001926693</v>
      </c>
      <c r="G31" s="69">
        <f>'Basic T2'!BG31</f>
        <v>5.3623173340075905</v>
      </c>
      <c r="H31" s="69">
        <f>'Basic T2'!BR31</f>
        <v>7.4879243421403556</v>
      </c>
      <c r="I31" s="69">
        <f>'Basic T2'!CC31</f>
        <v>6.1369726748932854</v>
      </c>
      <c r="J31" s="69">
        <f>'Basic T2'!CN31</f>
        <v>2.7706765333422321</v>
      </c>
      <c r="K31" s="309">
        <f t="shared" si="12"/>
        <v>25.020632890330702</v>
      </c>
      <c r="L31" s="97"/>
      <c r="M31" s="97">
        <f t="shared" si="0"/>
        <v>0.41718779270688705</v>
      </c>
      <c r="N31" s="97">
        <f t="shared" si="1"/>
        <v>0.50496436498423569</v>
      </c>
      <c r="O31" s="97">
        <f t="shared" si="2"/>
        <v>0.75961933005062976</v>
      </c>
      <c r="P31" s="97">
        <f t="shared" si="3"/>
        <v>1.2277655704358346</v>
      </c>
      <c r="Q31" s="97">
        <f t="shared" si="4"/>
        <v>1.8165063461465167</v>
      </c>
      <c r="R31" s="97">
        <f t="shared" si="5"/>
        <v>2.7701831053858825</v>
      </c>
      <c r="S31" s="97">
        <f t="shared" si="6"/>
        <v>4.4921365712612804</v>
      </c>
      <c r="T31" s="97">
        <f t="shared" si="7"/>
        <v>5.5868415493898276</v>
      </c>
      <c r="U31" s="97">
        <f t="shared" si="8"/>
        <v>8.8460707903601925</v>
      </c>
      <c r="V31" s="97">
        <f t="shared" si="9"/>
        <v>2.8653724592600276</v>
      </c>
      <c r="W31" s="97"/>
      <c r="X31" s="97">
        <f t="shared" si="10"/>
        <v>0.23285124027761353</v>
      </c>
      <c r="Y31" s="97">
        <f t="shared" si="13"/>
        <v>1.9331730656911603</v>
      </c>
      <c r="Z31" s="97">
        <f t="shared" si="13"/>
        <v>5.0353605998795503</v>
      </c>
      <c r="AA31" s="97">
        <f t="shared" si="13"/>
        <v>2.3835924464023108</v>
      </c>
      <c r="AB31" s="97">
        <f t="shared" si="13"/>
        <v>3.4552283861427155</v>
      </c>
      <c r="AC31" s="97">
        <f t="shared" si="13"/>
        <v>21.431581517188057</v>
      </c>
      <c r="AD31" s="97">
        <f t="shared" si="13"/>
        <v>29.9269981497314</v>
      </c>
      <c r="AE31" s="97">
        <f t="shared" si="13"/>
        <v>24.527647649012653</v>
      </c>
      <c r="AF31" s="97">
        <f t="shared" si="13"/>
        <v>11.073566945674536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5.6314146486169446E-4</v>
      </c>
      <c r="C32" s="69">
        <f>'Basic T2'!O32</f>
        <v>0.23272898080824991</v>
      </c>
      <c r="D32" s="69">
        <f>'Basic T2'!Z32</f>
        <v>0.67262077969650236</v>
      </c>
      <c r="E32" s="69">
        <f>'Basic T2'!AK32</f>
        <v>0.42599168521980807</v>
      </c>
      <c r="F32" s="69">
        <f>'Basic T2'!AV32</f>
        <v>0.51732877995530446</v>
      </c>
      <c r="G32" s="69">
        <f>'Basic T2'!BG32</f>
        <v>2.4100364121820648</v>
      </c>
      <c r="H32" s="69">
        <f>'Basic T2'!BR32</f>
        <v>3.1159938462329291</v>
      </c>
      <c r="I32" s="69">
        <f>'Basic T2'!CC32</f>
        <v>3.6554247594157006</v>
      </c>
      <c r="J32" s="69">
        <f>'Basic T2'!CN32</f>
        <v>1.8347926274812183</v>
      </c>
      <c r="K32" s="309">
        <f t="shared" si="12"/>
        <v>12.865481012456637</v>
      </c>
      <c r="L32" s="97"/>
      <c r="M32" s="97">
        <f t="shared" si="0"/>
        <v>4.0324802768126247E-3</v>
      </c>
      <c r="N32" s="97">
        <f t="shared" si="1"/>
        <v>0.24296413624396387</v>
      </c>
      <c r="O32" s="97">
        <f t="shared" si="2"/>
        <v>0.40554347631000398</v>
      </c>
      <c r="P32" s="97">
        <f t="shared" si="3"/>
        <v>0.87697311894455277</v>
      </c>
      <c r="Q32" s="97">
        <f t="shared" si="4"/>
        <v>1.0869974100565958</v>
      </c>
      <c r="R32" s="97">
        <f t="shared" si="5"/>
        <v>1.2450292917301102</v>
      </c>
      <c r="S32" s="97">
        <f t="shared" si="6"/>
        <v>1.8693391216192485</v>
      </c>
      <c r="T32" s="97">
        <f t="shared" si="7"/>
        <v>3.3277448032513957</v>
      </c>
      <c r="U32" s="97">
        <f t="shared" si="8"/>
        <v>5.8580297169337703</v>
      </c>
      <c r="V32" s="97">
        <f t="shared" si="9"/>
        <v>1.4733598118724016</v>
      </c>
      <c r="W32" s="97"/>
      <c r="X32" s="97">
        <f t="shared" si="10"/>
        <v>4.3771504875445288E-3</v>
      </c>
      <c r="Y32" s="97">
        <f t="shared" si="13"/>
        <v>1.80894115488505</v>
      </c>
      <c r="Z32" s="97">
        <f t="shared" si="13"/>
        <v>5.2281044062422257</v>
      </c>
      <c r="AA32" s="97">
        <f t="shared" si="13"/>
        <v>3.311121323853758</v>
      </c>
      <c r="AB32" s="97">
        <f t="shared" si="13"/>
        <v>4.0210605375299648</v>
      </c>
      <c r="AC32" s="97">
        <f t="shared" si="13"/>
        <v>18.732579138305169</v>
      </c>
      <c r="AD32" s="97">
        <f t="shared" si="13"/>
        <v>24.21980059055667</v>
      </c>
      <c r="AE32" s="97">
        <f t="shared" si="13"/>
        <v>28.412655196307384</v>
      </c>
      <c r="AF32" s="97">
        <f t="shared" si="13"/>
        <v>14.261360501832247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5.1724656502878358E-2</v>
      </c>
      <c r="C33" s="69">
        <f>'Basic T2'!O33</f>
        <v>1.8944063102181425</v>
      </c>
      <c r="D33" s="69">
        <f>'Basic T2'!Z33</f>
        <v>6.2869516849499929</v>
      </c>
      <c r="E33" s="69">
        <f>'Basic T2'!AK33</f>
        <v>2.960653871695917</v>
      </c>
      <c r="F33" s="69">
        <f>'Basic T2'!AV33</f>
        <v>2.7593284950617187</v>
      </c>
      <c r="G33" s="69">
        <f>'Basic T2'!BG33</f>
        <v>15.324307392230455</v>
      </c>
      <c r="H33" s="69">
        <f>'Basic T2'!BR33</f>
        <v>22.151959697505205</v>
      </c>
      <c r="I33" s="69">
        <f>'Basic T2'!CC33</f>
        <v>19.577940565999612</v>
      </c>
      <c r="J33" s="69">
        <f>'Basic T2'!CN33</f>
        <v>5.6087335533294924</v>
      </c>
      <c r="K33" s="309">
        <f t="shared" ref="K33" si="14">SUM(B33:J33)</f>
        <v>76.616006227493401</v>
      </c>
      <c r="L33" s="97"/>
      <c r="M33" s="97">
        <f t="shared" si="0"/>
        <v>0.37038412226311734</v>
      </c>
      <c r="N33" s="97">
        <f t="shared" si="1"/>
        <v>1.977720141508692</v>
      </c>
      <c r="O33" s="97">
        <f t="shared" si="2"/>
        <v>3.7905939255372001</v>
      </c>
      <c r="P33" s="97">
        <f t="shared" si="3"/>
        <v>6.094987179472076</v>
      </c>
      <c r="Q33" s="97">
        <f t="shared" si="4"/>
        <v>5.7978273079773164</v>
      </c>
      <c r="R33" s="97">
        <f t="shared" si="5"/>
        <v>7.9165656926854133</v>
      </c>
      <c r="S33" s="97">
        <f t="shared" si="6"/>
        <v>13.289347452704789</v>
      </c>
      <c r="T33" s="97">
        <f t="shared" si="7"/>
        <v>17.822932836752965</v>
      </c>
      <c r="U33" s="97">
        <f t="shared" si="8"/>
        <v>17.90727046623913</v>
      </c>
      <c r="V33" s="97">
        <f t="shared" si="9"/>
        <v>8.7740943702344829</v>
      </c>
      <c r="W33" s="97"/>
      <c r="X33" s="97">
        <f t="shared" ref="X33" si="15">IF($K33&gt;0,B33/$K33*100,0)</f>
        <v>6.7511554112196906E-2</v>
      </c>
      <c r="Y33" s="97">
        <f t="shared" ref="Y33" si="16">IF($K33&gt;0,C33/$K33*100,0)</f>
        <v>2.4725986167866072</v>
      </c>
      <c r="Z33" s="97">
        <f t="shared" ref="Z33" si="17">IF($K33&gt;0,D33/$K33*100,0)</f>
        <v>8.2057940559866207</v>
      </c>
      <c r="AA33" s="97">
        <f t="shared" ref="AA33" si="18">IF($K33&gt;0,E33/$K33*100,0)</f>
        <v>3.8642759097948072</v>
      </c>
      <c r="AB33" s="97">
        <f t="shared" ref="AB33" si="19">IF($K33&gt;0,F33/$K33*100,0)</f>
        <v>3.6015039558033535</v>
      </c>
      <c r="AC33" s="97">
        <f t="shared" ref="AC33" si="20">IF($K33&gt;0,G33/$K33*100,0)</f>
        <v>20.001443754100794</v>
      </c>
      <c r="AD33" s="97">
        <f t="shared" ref="AD33" si="21">IF($K33&gt;0,H33/$K33*100,0)</f>
        <v>28.912965825613668</v>
      </c>
      <c r="AE33" s="97">
        <f t="shared" ref="AE33" si="22">IF($K33&gt;0,I33/$K33*100,0)</f>
        <v>25.553329558666206</v>
      </c>
      <c r="AF33" s="97">
        <f>IF($K33&gt;0,J33/$K33*100,0)</f>
        <v>7.3205767691357639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13.965138728634177</v>
      </c>
      <c r="C35" s="310">
        <f t="shared" ref="C35:K35" si="24">SUM(C8:C33)</f>
        <v>95.787380148386717</v>
      </c>
      <c r="D35" s="310">
        <f t="shared" si="24"/>
        <v>165.8566390505417</v>
      </c>
      <c r="E35" s="310">
        <f t="shared" si="24"/>
        <v>48.575227223896434</v>
      </c>
      <c r="F35" s="310">
        <f t="shared" si="24"/>
        <v>47.592457458419254</v>
      </c>
      <c r="G35" s="310">
        <f t="shared" si="24"/>
        <v>193.57266758222565</v>
      </c>
      <c r="H35" s="310">
        <f t="shared" si="24"/>
        <v>166.68959688458295</v>
      </c>
      <c r="I35" s="310">
        <f t="shared" si="24"/>
        <v>109.84690760674144</v>
      </c>
      <c r="J35" s="310">
        <f t="shared" si="24"/>
        <v>31.320985316571448</v>
      </c>
      <c r="K35" s="310">
        <f t="shared" si="24"/>
        <v>873.20699999999977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1.5992930345993768</v>
      </c>
      <c r="Y35" s="98">
        <f t="shared" ref="Y35:AG35" si="26">IF($K35&gt;0,C35/$K35*100,0)</f>
        <v>10.969607452572729</v>
      </c>
      <c r="Z35" s="98">
        <f t="shared" si="26"/>
        <v>18.993965812292128</v>
      </c>
      <c r="AA35" s="98">
        <f t="shared" si="26"/>
        <v>5.5628536216379905</v>
      </c>
      <c r="AB35" s="98">
        <f t="shared" si="26"/>
        <v>5.4503064517828266</v>
      </c>
      <c r="AC35" s="98">
        <f t="shared" si="26"/>
        <v>22.168016012494824</v>
      </c>
      <c r="AD35" s="98">
        <f t="shared" si="26"/>
        <v>19.089356462394711</v>
      </c>
      <c r="AE35" s="98">
        <f t="shared" si="26"/>
        <v>12.579709920642124</v>
      </c>
      <c r="AF35" s="98">
        <f t="shared" si="26"/>
        <v>3.586891231583285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automation\Data\Results\Workbooks\LSIPs\HS_LSIP\[HS_LSIP_MainTables.Main.xlsm]Manager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automation\Data\Results\Workbooks\LSIPs\HS_LSIP\[HS_LSIP_MainTables.Main.xlsm]Manager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automation\Data\Results\Workbooks\LSIPs\HS_LSIP\[HS_LSIP_MainTables.Main.xlsm]Manager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automation\Data\Results\Workbooks\LSIPs\HS_LSIP\[HS_LSIP_MainTables.Main.xlsm]Manager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automation\Data\Results\Workbooks\LSIPs\HS_LSIP\[HS_LSIP_MainTables.Main.xlsm]Manager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automation\Data\Results\Workbooks\LSIPs\HS_LSIP\[HS_LSIP_MainTables.Main.xlsm]Manager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automation\Data\Results\Workbooks\LSIPs\HS_LSIP\[HS_LSIP_MainTables.Main.xlsm]Manager</v>
      </c>
      <c r="Y79" s="91" t="str">
        <f ca="1">CELL("filename")</f>
        <v>M:\IE\Projects\Nuffield via NFER AI and automation\Data\Results\Workbooks\LSIPs\HS_LSIP\[HS_LSIP_MainTables.Main.xlsm]Manager</v>
      </c>
      <c r="AW79" s="91" t="str">
        <f ca="1">CELL("filename")</f>
        <v>M:\IE\Projects\Nuffield via NFER AI and automation\Data\Results\Workbooks\LSIPs\HS_LSIP\[HS_LSIP_MainTables.Main.xlsm]Manager</v>
      </c>
      <c r="BU79" s="91" t="str">
        <f ca="1">CELL("filename")</f>
        <v>M:\IE\Projects\Nuffield via NFER AI and automation\Data\Results\Workbooks\LSIPs\HS_LSIP\[HS_LSIP_MainTables.Main.xlsm]Manager</v>
      </c>
      <c r="CS79" s="91" t="str">
        <f ca="1">CELL("filename")</f>
        <v>M:\IE\Projects\Nuffield via NFER AI and automation\Data\Results\Workbooks\LSIPs\HS_LSIP\[HS_LSIP_MainTables.Main.xlsm]Manager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automation\Data\Results\Workbooks\LSIPs\HS_LSIP\[HS_LSIP_MainTables.Main.xlsm]Manager</v>
      </c>
      <c r="Y96" s="91" t="str">
        <f ca="1">CELL("filename")</f>
        <v>M:\IE\Projects\Nuffield via NFER AI and automation\Data\Results\Workbooks\LSIPs\HS_LSIP\[HS_LSIP_MainTables.Main.xlsm]Manager</v>
      </c>
      <c r="AW96" s="91" t="str">
        <f ca="1">CELL("filename")</f>
        <v>M:\IE\Projects\Nuffield via NFER AI and automation\Data\Results\Workbooks\LSIPs\HS_LSIP\[HS_LSIP_MainTables.Main.xlsm]Manager</v>
      </c>
      <c r="BU96" s="91" t="str">
        <f ca="1">CELL("filename")</f>
        <v>M:\IE\Projects\Nuffield via NFER AI and automation\Data\Results\Workbooks\LSIPs\HS_LSIP\[HS_LSIP_MainTables.Main.xlsm]Manager</v>
      </c>
      <c r="CS96" s="91" t="str">
        <f ca="1">CELL("filename")</f>
        <v>M:\IE\Projects\Nuffield via NFER AI and automation\Data\Results\Workbooks\LSIPs\HS_LSIP\[HS_LSIP_MainTables.Main.xlsm]Manager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2EFC3A2-D05C-4F0D-A3AE-AC7313238304}"/>
</file>

<file path=customXml/itemProps2.xml><?xml version="1.0" encoding="utf-8"?>
<ds:datastoreItem xmlns:ds="http://schemas.openxmlformats.org/officeDocument/2006/customXml" ds:itemID="{DFE279D0-2230-49D2-B951-3F73A98BE2C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2024-02-29T16:13:10Z</dcterms:modified>
</cp:coreProperties>
</file>