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MCAs\LV_MCA\"/>
    </mc:Choice>
  </mc:AlternateContent>
  <xr:revisionPtr revIDLastSave="0" documentId="13_ncr:1_{72360BC7-857F-4D37-84BC-9B038FCCE6AB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W1" i="7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K54" i="109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F32" i="12" l="1"/>
  <c r="F113" i="12"/>
  <c r="D32" i="12"/>
  <c r="F86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U43" i="78"/>
  <c r="BE6" i="78"/>
  <c r="AT43" i="78"/>
  <c r="AT104" i="78"/>
  <c r="AT82" i="78"/>
  <c r="AT85" i="78"/>
  <c r="AT95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T103" i="78" l="1"/>
  <c r="AT93" i="78"/>
  <c r="BF6" i="78"/>
  <c r="AT80" i="78"/>
  <c r="AT96" i="78"/>
  <c r="AT99" i="78"/>
  <c r="AW103" i="78"/>
  <c r="AT109" i="78"/>
  <c r="AT84" i="78"/>
  <c r="AT86" i="78"/>
  <c r="AT94" i="78"/>
  <c r="AT90" i="78"/>
  <c r="AT98" i="78"/>
  <c r="AT92" i="78"/>
  <c r="AT100" i="78"/>
  <c r="AT101" i="78"/>
  <c r="AT89" i="78"/>
  <c r="AT117" i="78"/>
  <c r="AT83" i="78"/>
  <c r="AT88" i="78"/>
  <c r="AT105" i="78"/>
  <c r="AT97" i="78"/>
  <c r="AT87" i="78"/>
  <c r="AT91" i="78"/>
  <c r="AX101" i="78"/>
  <c r="AT106" i="78"/>
  <c r="AT102" i="78"/>
  <c r="AX106" i="78"/>
  <c r="AS1" i="78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A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50" i="75" l="1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<sst xmlns="http://schemas.openxmlformats.org/spreadsheetml/2006/main" count="2355" uniqueCount="531">
  <si>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</si>
  <si>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</si>
  <si>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</si>
  <si>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</si>
  <si>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</si>
  <si>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</si>
  <si>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</si>
  <si>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</si>
  <si>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</si>
  <si>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</si>
  <si>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</si>
  <si>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</si>
  <si>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</si>
  <si>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</si>
  <si>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</si>
  <si>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</si>
  <si>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</si>
  <si>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</si>
  <si>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</si>
  <si>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</si>
  <si>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</si>
  <si>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</si>
  <si>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</si>
  <si>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</si>
  <si>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</si>
  <si>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</si>
  <si>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</si>
  <si>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</si>
  <si>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</si>
  <si>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</si>
  <si>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</si>
  <si>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</si>
  <si>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</si>
  <si>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</si>
  <si>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</si>
  <si>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</si>
  <si>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</si>
  <si>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</si>
  <si>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</si>
  <si>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</si>
  <si>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</si>
  <si>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</si>
  <si>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</si>
  <si>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</si>
  <si>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</si>
  <si>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</si>
  <si>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</si>
  <si>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</si>
  <si>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</si>
  <si>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</si>
  <si>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</si>
  <si>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</si>
  <si>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</si>
  <si>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</si>
  <si>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</si>
  <si>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</si>
  <si>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</si>
  <si>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</si>
  <si>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</si>
  <si>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</si>
  <si>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</si>
  <si>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</si>
  <si>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</si>
  <si>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</si>
  <si>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</si>
  <si>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</si>
  <si>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</si>
  <si>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</si>
  <si>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</si>
  <si>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</si>
  <si>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</si>
  <si>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</si>
  <si>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</si>
  <si>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</si>
  <si>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</si>
  <si>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</si>
  <si>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</si>
  <si>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</si>
  <si>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</si>
  <si>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</si>
  <si>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</si>
  <si>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</si>
  <si>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</si>
  <si>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</si>
  <si>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</si>
  <si>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</si>
  <si>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</si>
  <si>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</si>
  <si>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</si>
  <si>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</si>
  <si>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</si>
  <si>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</si>
  <si>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</si>
  <si>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</si>
  <si>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</si>
  <si>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</si>
  <si>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</si>
  <si>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</si>
  <si>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</si>
  <si>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</si>
  <si>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</si>
  <si>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</si>
  <si>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</si>
  <si>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</si>
  <si>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</si>
  <si>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</si>
  <si>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</si>
  <si>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</si>
  <si>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</si>
  <si>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</si>
  <si>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</si>
  <si>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</si>
  <si>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</si>
  <si>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</si>
  <si>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</si>
  <si>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</si>
  <si>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</si>
  <si>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</si>
  <si>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</si>
  <si>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</si>
  <si>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</si>
  <si>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</si>
  <si>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</si>
  <si>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</si>
  <si>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</si>
  <si>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</si>
  <si>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</si>
  <si>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</si>
  <si>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</si>
  <si>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</si>
  <si>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</si>
  <si>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</si>
  <si>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</si>
  <si>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</si>
  <si>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</si>
  <si>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</si>
  <si>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</si>
  <si>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</si>
  <si>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</si>
  <si>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</si>
  <si>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</si>
  <si>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</si>
  <si>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</si>
  <si>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</si>
  <si>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</si>
  <si>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</si>
  <si>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</si>
  <si>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</si>
  <si>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</si>
  <si>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</si>
  <si>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</si>
  <si>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</si>
  <si>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</si>
  <si>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</si>
  <si>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</si>
  <si>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</si>
  <si>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</si>
  <si>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</si>
  <si>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</si>
  <si>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</si>
  <si>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</si>
  <si>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</si>
  <si>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</si>
  <si>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</si>
  <si>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</si>
  <si>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</si>
  <si>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</si>
  <si>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</si>
  <si>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</si>
  <si>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</si>
  <si>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</si>
  <si>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</si>
  <si>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</si>
  <si>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</si>
  <si>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</si>
  <si>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</si>
  <si>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</si>
  <si>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</si>
  <si>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</si>
  <si>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</si>
  <si>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</si>
  <si>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</si>
  <si>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</si>
  <si>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</si>
  <si>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</si>
  <si>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</si>
  <si>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</si>
  <si>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</si>
  <si>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</si>
  <si>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</si>
  <si>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</si>
  <si>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</si>
  <si>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</si>
  <si>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</si>
  <si>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</si>
  <si>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</si>
  <si>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</si>
  <si>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</si>
  <si>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</si>
  <si>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</si>
  <si>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</si>
  <si>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</si>
  <si>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</si>
  <si>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</si>
  <si>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</si>
  <si>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</si>
  <si>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</si>
  <si>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</si>
  <si>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</si>
  <si>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</si>
  <si>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</si>
  <si>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</si>
  <si>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</si>
  <si>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</si>
  <si>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</si>
  <si>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</si>
  <si>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</si>
  <si>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</si>
  <si>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</si>
  <si>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</si>
  <si>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</si>
  <si>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</si>
  <si>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</si>
  <si>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</si>
  <si>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</si>
  <si>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</si>
  <si>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</si>
  <si>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</si>
  <si>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</si>
  <si>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</si>
  <si>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</si>
  <si>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</si>
  <si>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</si>
  <si>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</si>
  <si>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</si>
  <si>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</si>
  <si>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</si>
  <si>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</si>
  <si>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</si>
  <si>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</si>
  <si>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</si>
  <si>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</si>
  <si>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</si>
  <si>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</si>
  <si>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</si>
  <si>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</si>
  <si>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</si>
  <si>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</si>
  <si>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</si>
  <si>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</si>
  <si>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</si>
  <si>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</si>
  <si>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</si>
  <si>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</si>
  <si>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</si>
  <si>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</si>
  <si>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</si>
  <si>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</si>
  <si>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</si>
  <si>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</si>
  <si>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</si>
  <si>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</si>
  <si>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</si>
  <si>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</si>
  <si>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</si>
  <si>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</si>
  <si>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</si>
  <si>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</si>
  <si>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</si>
  <si>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</si>
  <si>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</si>
  <si>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</si>
  <si>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</si>
  <si>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</si>
  <si>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</si>
  <si>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</si>
  <si>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</si>
  <si>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</si>
  <si>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</si>
  <si>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</si>
  <si>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</si>
  <si>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</si>
  <si>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</si>
  <si>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</si>
  <si>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</si>
  <si>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</si>
  <si>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</si>
  <si>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</si>
  <si>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</si>
  <si>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</si>
  <si>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</si>
  <si>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</si>
  <si>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</si>
  <si>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</si>
  <si>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</si>
  <si>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</si>
  <si>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</si>
  <si>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</si>
  <si>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</si>
  <si>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</si>
  <si>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</si>
  <si>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</si>
  <si>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</si>
  <si>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</si>
  <si>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</si>
  <si>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</si>
  <si>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</si>
  <si>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</si>
  <si>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</si>
  <si>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</si>
  <si>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</si>
  <si>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</si>
  <si>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</si>
  <si>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</si>
  <si>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</si>
  <si>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</si>
  <si>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</si>
  <si>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</si>
  <si>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</si>
  <si>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</si>
  <si>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</si>
  <si>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</si>
  <si>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</si>
  <si>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</si>
  <si>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</si>
  <si>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</si>
  <si>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</si>
  <si>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</si>
  <si>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</si>
  <si>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</si>
  <si>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</si>
  <si>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</si>
  <si>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</si>
  <si>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</si>
  <si>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</si>
  <si>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</si>
  <si>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</si>
  <si>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</si>
  <si>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</si>
  <si>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</si>
  <si>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</si>
  <si>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</si>
  <si>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</si>
  <si>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</si>
  <si>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</si>
  <si>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</si>
  <si>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</si>
  <si>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</si>
  <si>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</si>
  <si>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</si>
  <si>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</si>
  <si>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</si>
  <si>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</si>
  <si>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</si>
  <si>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</si>
  <si>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</si>
  <si>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</si>
  <si>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</si>
  <si>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</si>
  <si>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</si>
  <si>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</si>
  <si>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</si>
  <si>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</si>
  <si>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</si>
  <si>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</si>
  <si>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</si>
  <si>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</si>
  <si>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</si>
  <si>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</si>
  <si>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</si>
  <si>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</si>
  <si>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</si>
  <si>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</si>
  <si>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</si>
  <si>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</si>
  <si>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</si>
  <si>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</si>
  <si>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</si>
  <si>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</si>
  <si>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</si>
  <si>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</si>
  <si>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</si>
  <si>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</si>
  <si>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</si>
  <si>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</si>
  <si>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</si>
  <si>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</si>
  <si>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</si>
  <si>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</si>
  <si>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</si>
  <si>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</si>
  <si>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</si>
  <si>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</si>
  <si>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</si>
  <si>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</si>
  <si>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</si>
  <si>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</si>
  <si>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</si>
  <si>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</si>
  <si>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</si>
  <si>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</si>
  <si>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</si>
  <si>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</si>
  <si>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</si>
  <si>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</si>
  <si>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</si>
  <si>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</si>
  <si>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</si>
  <si>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</si>
  <si>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</si>
  <si>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</si>
  <si>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</si>
  <si>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</si>
  <si>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</si>
  <si>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</si>
  <si>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</si>
  <si>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</si>
  <si>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</si>
  <si>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</si>
  <si>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</si>
  <si>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</si>
  <si>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</si>
  <si>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</si>
  <si>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</si>
  <si>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</si>
  <si>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</si>
  <si>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</si>
  <si>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</si>
  <si>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</si>
  <si>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</si>
  <si>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</si>
  <si>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</si>
  <si>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</si>
  <si>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</si>
  <si>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</si>
  <si>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</si>
  <si>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</si>
  <si>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</si>
  <si>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</si>
  <si>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</si>
  <si>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</si>
  <si>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</si>
  <si>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</si>
  <si>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</si>
  <si>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</si>
  <si>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</si>
  <si>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</si>
  <si>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</si>
  <si>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</si>
  <si>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</si>
  <si>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</si>
  <si>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</si>
  <si>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</si>
  <si>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</si>
  <si>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</si>
  <si>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</si>
  <si>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</si>
  <si>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</si>
  <si>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</si>
  <si>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</si>
  <si>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</si>
  <si>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</si>
  <si>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</si>
  <si>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</si>
  <si>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</si>
  <si>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</si>
  <si>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</si>
  <si>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</si>
  <si>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</si>
  <si>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</si>
  <si>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</si>
  <si>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</si>
  <si>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</si>
  <si>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</si>
  <si>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</si>
  <si>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</si>
  <si>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</si>
  <si>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</si>
  <si>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</si>
  <si>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</si>
  <si>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</si>
  <si>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</si>
  <si>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</si>
  <si>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</si>
  <si>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</si>
  <si>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</si>
  <si>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</si>
  <si>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</si>
  <si>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</si>
  <si>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</si>
  <si>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</si>
  <si>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</si>
  <si>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</si>
  <si>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</si>
  <si>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</si>
  <si>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</si>
  <si>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</si>
  <si>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</si>
  <si>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</si>
  <si>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</si>
  <si>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</si>
  <si>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</si>
  <si>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</si>
  <si>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</si>
  <si>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</si>
  <si>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</si>
  <si>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</si>
  <si>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</si>
  <si>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</si>
  <si>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</si>
  <si>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</si>
  <si>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</si>
  <si>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</si>
  <si>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</si>
  <si>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</si>
  <si>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</si>
  <si>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</si>
  <si>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</si>
  <si>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</si>
  <si>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</si>
  <si>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</si>
  <si>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</si>
  <si>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</si>
  <si>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</si>
  <si>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automation/Data/Results/Workbooks/MCAs/LV_MCA/LV_MCA_Database.Main.xlsx</t>
  </si>
  <si>
    <t>MCA</t>
  </si>
  <si>
    <t>3. Liverpool City Region</t>
  </si>
  <si>
    <t>28-02-2024 10:29:15</t>
  </si>
  <si>
    <t>MCA name</t>
  </si>
  <si>
    <t>Liverpool City Region</t>
  </si>
  <si>
    <t>29 02 2024 04:28:44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</si>
</sst>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1.316451178182354</c:v>
                </c:pt>
                <c:pt idx="2">
                  <c:v>1.9279437763924046</c:v>
                </c:pt>
                <c:pt idx="3">
                  <c:v>0.57923311968059998</c:v>
                </c:pt>
                <c:pt idx="4">
                  <c:v>1.4955933094632279</c:v>
                </c:pt>
                <c:pt idx="5">
                  <c:v>1.470390326046167</c:v>
                </c:pt>
                <c:pt idx="7">
                  <c:v>-6.1431613733087254E-2</c:v>
                </c:pt>
                <c:pt idx="8">
                  <c:v>6.8961769387589023</c:v>
                </c:pt>
                <c:pt idx="9">
                  <c:v>-1.8137176821219181</c:v>
                </c:pt>
                <c:pt idx="10">
                  <c:v>5.4134844704395002</c:v>
                </c:pt>
                <c:pt idx="11">
                  <c:v>-1.4936359107034503</c:v>
                </c:pt>
                <c:pt idx="12">
                  <c:v>1.1607579663719614</c:v>
                </c:pt>
                <c:pt idx="13">
                  <c:v>-4.7855119285849623</c:v>
                </c:pt>
                <c:pt idx="14">
                  <c:v>1.761453914283817</c:v>
                </c:pt>
                <c:pt idx="15">
                  <c:v>1.4252801045185448</c:v>
                </c:pt>
                <c:pt idx="17">
                  <c:v>1.1415941927393591</c:v>
                </c:pt>
                <c:pt idx="18">
                  <c:v>3.4325236784902735</c:v>
                </c:pt>
                <c:pt idx="19">
                  <c:v>0.25472456178734504</c:v>
                </c:pt>
                <c:pt idx="20">
                  <c:v>1.1459257046679161</c:v>
                </c:pt>
                <c:pt idx="22">
                  <c:v>1.3948523625425979</c:v>
                </c:pt>
                <c:pt idx="24">
                  <c:v>0.93546557380346229</c:v>
                </c:pt>
                <c:pt idx="25">
                  <c:v>-5.3891563776817915</c:v>
                </c:pt>
                <c:pt idx="26">
                  <c:v>2.1907853901824925</c:v>
                </c:pt>
                <c:pt idx="27">
                  <c:v>0.45897621550312628</c:v>
                </c:pt>
                <c:pt idx="29">
                  <c:v>4.4559746637539144</c:v>
                </c:pt>
                <c:pt idx="30">
                  <c:v>-1.1093623976075939</c:v>
                </c:pt>
                <c:pt idx="31">
                  <c:v>19.181664219920069</c:v>
                </c:pt>
                <c:pt idx="32">
                  <c:v>2.5216725981104693</c:v>
                </c:pt>
                <c:pt idx="33">
                  <c:v>3.3685130329569546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0.51154916139344309</c:v>
                </c:pt>
                <c:pt idx="2">
                  <c:v>1.0305416134582801</c:v>
                </c:pt>
                <c:pt idx="3">
                  <c:v>0.65500359585921597</c:v>
                </c:pt>
                <c:pt idx="4">
                  <c:v>6.4901881578371956E-3</c:v>
                </c:pt>
                <c:pt idx="5">
                  <c:v>0.75545363805697985</c:v>
                </c:pt>
                <c:pt idx="7">
                  <c:v>-0.11409290502104596</c:v>
                </c:pt>
                <c:pt idx="8">
                  <c:v>-7.4759390977818807E-2</c:v>
                </c:pt>
                <c:pt idx="9">
                  <c:v>0.83709117979267056</c:v>
                </c:pt>
                <c:pt idx="10">
                  <c:v>0.64456001846746602</c:v>
                </c:pt>
                <c:pt idx="11">
                  <c:v>0.93621020873762006</c:v>
                </c:pt>
                <c:pt idx="12">
                  <c:v>-0.19141210965014643</c:v>
                </c:pt>
                <c:pt idx="13">
                  <c:v>0.94129558041209371</c:v>
                </c:pt>
                <c:pt idx="14">
                  <c:v>0.10152915042833666</c:v>
                </c:pt>
                <c:pt idx="15">
                  <c:v>0.4940414524031489</c:v>
                </c:pt>
                <c:pt idx="17">
                  <c:v>1.3396747801575071</c:v>
                </c:pt>
                <c:pt idx="18">
                  <c:v>0.68988834543699529</c:v>
                </c:pt>
                <c:pt idx="19">
                  <c:v>0.15352692904400111</c:v>
                </c:pt>
                <c:pt idx="20">
                  <c:v>0.57929981756905669</c:v>
                </c:pt>
                <c:pt idx="22">
                  <c:v>0.32674594740240703</c:v>
                </c:pt>
                <c:pt idx="24">
                  <c:v>-0.70924994560309651</c:v>
                </c:pt>
                <c:pt idx="25">
                  <c:v>0.20922209718634566</c:v>
                </c:pt>
                <c:pt idx="26">
                  <c:v>-0.92942993620004355</c:v>
                </c:pt>
                <c:pt idx="27">
                  <c:v>-0.65701562642909161</c:v>
                </c:pt>
                <c:pt idx="29">
                  <c:v>6.3789555171189782E-2</c:v>
                </c:pt>
                <c:pt idx="30">
                  <c:v>-0.27937036000234006</c:v>
                </c:pt>
                <c:pt idx="31">
                  <c:v>-4.6082750702982516</c:v>
                </c:pt>
                <c:pt idx="32">
                  <c:v>0.45623683064979215</c:v>
                </c:pt>
                <c:pt idx="33">
                  <c:v>3.7521327703204932E-2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3.377999999999993</c:v>
                </c:pt>
                <c:pt idx="1">
                  <c:v>2.4859999999999984</c:v>
                </c:pt>
                <c:pt idx="2">
                  <c:v>2.9590000000000036</c:v>
                </c:pt>
                <c:pt idx="3">
                  <c:v>3.6250000000000018</c:v>
                </c:pt>
                <c:pt idx="4">
                  <c:v>3.5869999999999926</c:v>
                </c:pt>
                <c:pt idx="5">
                  <c:v>3.3860000000000059</c:v>
                </c:pt>
                <c:pt idx="6">
                  <c:v>3.2379999999999947</c:v>
                </c:pt>
                <c:pt idx="7">
                  <c:v>3.0420000000000003</c:v>
                </c:pt>
                <c:pt idx="8">
                  <c:v>2.2110000000000003</c:v>
                </c:pt>
                <c:pt idx="9">
                  <c:v>3.8439999999999985</c:v>
                </c:pt>
                <c:pt idx="10">
                  <c:v>3.8349999999999969</c:v>
                </c:pt>
                <c:pt idx="11">
                  <c:v>3.867999999999995</c:v>
                </c:pt>
                <c:pt idx="12">
                  <c:v>3.8979999999999966</c:v>
                </c:pt>
                <c:pt idx="13">
                  <c:v>3.9450000000000101</c:v>
                </c:pt>
                <c:pt idx="14">
                  <c:v>3.9750000000000023</c:v>
                </c:pt>
                <c:pt idx="15">
                  <c:v>3.9839999999999991</c:v>
                </c:pt>
                <c:pt idx="16">
                  <c:v>3.9960000000000004</c:v>
                </c:pt>
                <c:pt idx="17">
                  <c:v>4.0070000000000014</c:v>
                </c:pt>
                <c:pt idx="18">
                  <c:v>4.0170000000000012</c:v>
                </c:pt>
                <c:pt idx="19">
                  <c:v>4.0260000000000167</c:v>
                </c:pt>
                <c:pt idx="20">
                  <c:v>4.0410000000000039</c:v>
                </c:pt>
                <c:pt idx="21">
                  <c:v>4.0549999999999971</c:v>
                </c:pt>
                <c:pt idx="22">
                  <c:v>4.0690000000000044</c:v>
                </c:pt>
                <c:pt idx="23">
                  <c:v>4.0819999999999927</c:v>
                </c:pt>
                <c:pt idx="24" formatCode="#,##0.00">
                  <c:v>4.0940000000000012</c:v>
                </c:pt>
                <c:pt idx="25">
                  <c:v>4.1059999999999945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4.4999999999999887E-2</c:v>
                </c:pt>
                <c:pt idx="1">
                  <c:v>4.5999999999999923E-2</c:v>
                </c:pt>
                <c:pt idx="2">
                  <c:v>0.26500000000000012</c:v>
                </c:pt>
                <c:pt idx="3">
                  <c:v>0.155</c:v>
                </c:pt>
                <c:pt idx="4">
                  <c:v>0.14499999999999982</c:v>
                </c:pt>
                <c:pt idx="5">
                  <c:v>0.17299999999999999</c:v>
                </c:pt>
                <c:pt idx="6">
                  <c:v>0.21700000000000014</c:v>
                </c:pt>
                <c:pt idx="7">
                  <c:v>0.14199999999999999</c:v>
                </c:pt>
                <c:pt idx="8">
                  <c:v>0.47999999999999898</c:v>
                </c:pt>
                <c:pt idx="9">
                  <c:v>0.4710000000000007</c:v>
                </c:pt>
                <c:pt idx="10">
                  <c:v>0.41600000000000031</c:v>
                </c:pt>
                <c:pt idx="11">
                  <c:v>0.38800000000000034</c:v>
                </c:pt>
                <c:pt idx="12">
                  <c:v>0.37699999999999934</c:v>
                </c:pt>
                <c:pt idx="13">
                  <c:v>0.35400000000000076</c:v>
                </c:pt>
                <c:pt idx="14">
                  <c:v>0.33099999999999991</c:v>
                </c:pt>
                <c:pt idx="15">
                  <c:v>0.313</c:v>
                </c:pt>
                <c:pt idx="16">
                  <c:v>0.2980000000000001</c:v>
                </c:pt>
                <c:pt idx="17">
                  <c:v>0.2840000000000002</c:v>
                </c:pt>
                <c:pt idx="18">
                  <c:v>0.2709999999999998</c:v>
                </c:pt>
                <c:pt idx="19">
                  <c:v>0.25999999999999995</c:v>
                </c:pt>
                <c:pt idx="20">
                  <c:v>0.25000000000000017</c:v>
                </c:pt>
                <c:pt idx="21">
                  <c:v>0.2389999999999996</c:v>
                </c:pt>
                <c:pt idx="22">
                  <c:v>0.23000000000000012</c:v>
                </c:pt>
                <c:pt idx="23">
                  <c:v>0.22099999999999995</c:v>
                </c:pt>
                <c:pt idx="24" formatCode="#,##0.00">
                  <c:v>0.21299999999999999</c:v>
                </c:pt>
                <c:pt idx="25">
                  <c:v>0.20499999999999977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1.0919999999999999</c:v>
                </c:pt>
                <c:pt idx="1">
                  <c:v>0.90999999999999837</c:v>
                </c:pt>
                <c:pt idx="2">
                  <c:v>1.4070000000000003</c:v>
                </c:pt>
                <c:pt idx="3">
                  <c:v>1.4449999999999985</c:v>
                </c:pt>
                <c:pt idx="4">
                  <c:v>1.1210000000000027</c:v>
                </c:pt>
                <c:pt idx="5">
                  <c:v>1.2349999999999968</c:v>
                </c:pt>
                <c:pt idx="6">
                  <c:v>1.1680000000000006</c:v>
                </c:pt>
                <c:pt idx="7">
                  <c:v>1.3909999999999998</c:v>
                </c:pt>
                <c:pt idx="8">
                  <c:v>1.2790000000000026</c:v>
                </c:pt>
                <c:pt idx="9">
                  <c:v>1.2120000000000017</c:v>
                </c:pt>
                <c:pt idx="10">
                  <c:v>1.1680000000000024</c:v>
                </c:pt>
                <c:pt idx="11">
                  <c:v>1.155999999999999</c:v>
                </c:pt>
                <c:pt idx="12">
                  <c:v>1.1439999999999986</c:v>
                </c:pt>
                <c:pt idx="13">
                  <c:v>1.141000000000002</c:v>
                </c:pt>
                <c:pt idx="14">
                  <c:v>1.1389999999999987</c:v>
                </c:pt>
                <c:pt idx="15">
                  <c:v>1.1369999999999982</c:v>
                </c:pt>
                <c:pt idx="16">
                  <c:v>1.1349999999999976</c:v>
                </c:pt>
                <c:pt idx="17">
                  <c:v>1.1329999999999976</c:v>
                </c:pt>
                <c:pt idx="18">
                  <c:v>1.1309999999999998</c:v>
                </c:pt>
                <c:pt idx="19">
                  <c:v>1.1290000000000002</c:v>
                </c:pt>
                <c:pt idx="20">
                  <c:v>1.1279999999999992</c:v>
                </c:pt>
                <c:pt idx="21">
                  <c:v>1.1259999999999979</c:v>
                </c:pt>
                <c:pt idx="22">
                  <c:v>1.1250000000000007</c:v>
                </c:pt>
                <c:pt idx="23">
                  <c:v>1.1229999999999991</c:v>
                </c:pt>
                <c:pt idx="24" formatCode="#,##0.00">
                  <c:v>1.1220000000000003</c:v>
                </c:pt>
                <c:pt idx="25">
                  <c:v>1.1199999999999992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4.4170000000000034</c:v>
                </c:pt>
                <c:pt idx="1">
                  <c:v>3.6039999999999974</c:v>
                </c:pt>
                <c:pt idx="2">
                  <c:v>3.9160000000000053</c:v>
                </c:pt>
                <c:pt idx="3">
                  <c:v>3.6929999999999992</c:v>
                </c:pt>
                <c:pt idx="4">
                  <c:v>3.9860000000000029</c:v>
                </c:pt>
                <c:pt idx="5">
                  <c:v>3.7649999999999926</c:v>
                </c:pt>
                <c:pt idx="6">
                  <c:v>6.3599999999999834</c:v>
                </c:pt>
                <c:pt idx="7">
                  <c:v>7.8710000000000084</c:v>
                </c:pt>
                <c:pt idx="8">
                  <c:v>4.2380000000000075</c:v>
                </c:pt>
                <c:pt idx="9">
                  <c:v>5.0980000000000025</c:v>
                </c:pt>
                <c:pt idx="10">
                  <c:v>4.6820000000000048</c:v>
                </c:pt>
                <c:pt idx="11">
                  <c:v>4.5680000000000005</c:v>
                </c:pt>
                <c:pt idx="12">
                  <c:v>4.5270000000000001</c:v>
                </c:pt>
                <c:pt idx="13">
                  <c:v>4.5359999999999898</c:v>
                </c:pt>
                <c:pt idx="14">
                  <c:v>4.6570000000000036</c:v>
                </c:pt>
                <c:pt idx="15">
                  <c:v>4.7210000000000072</c:v>
                </c:pt>
                <c:pt idx="16">
                  <c:v>4.761999999999996</c:v>
                </c:pt>
                <c:pt idx="17">
                  <c:v>4.7830000000000039</c:v>
                </c:pt>
                <c:pt idx="18">
                  <c:v>4.7909999999999906</c:v>
                </c:pt>
                <c:pt idx="19">
                  <c:v>4.7899999999999956</c:v>
                </c:pt>
                <c:pt idx="20">
                  <c:v>4.7840000000000007</c:v>
                </c:pt>
                <c:pt idx="21">
                  <c:v>4.7750000000000092</c:v>
                </c:pt>
                <c:pt idx="22">
                  <c:v>4.7649999999999926</c:v>
                </c:pt>
                <c:pt idx="23">
                  <c:v>4.7530000000000063</c:v>
                </c:pt>
                <c:pt idx="24" formatCode="#,##0.00">
                  <c:v>4.7409999999999908</c:v>
                </c:pt>
                <c:pt idx="25">
                  <c:v>4.7269999999999968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8.0890000000000111</c:v>
                </c:pt>
                <c:pt idx="1">
                  <c:v>6.8300000000000116</c:v>
                </c:pt>
                <c:pt idx="2">
                  <c:v>5.9509999999999978</c:v>
                </c:pt>
                <c:pt idx="3">
                  <c:v>5.6969999999999974</c:v>
                </c:pt>
                <c:pt idx="4">
                  <c:v>6.2140000000000244</c:v>
                </c:pt>
                <c:pt idx="5">
                  <c:v>6.631999999999989</c:v>
                </c:pt>
                <c:pt idx="6">
                  <c:v>6.2989999999999959</c:v>
                </c:pt>
                <c:pt idx="7">
                  <c:v>7.0970000000000146</c:v>
                </c:pt>
                <c:pt idx="8">
                  <c:v>6.253999999999996</c:v>
                </c:pt>
                <c:pt idx="9">
                  <c:v>7.5280000000000076</c:v>
                </c:pt>
                <c:pt idx="10">
                  <c:v>7.3910000000000124</c:v>
                </c:pt>
                <c:pt idx="11">
                  <c:v>7.3539999999999806</c:v>
                </c:pt>
                <c:pt idx="12">
                  <c:v>7.3250000000000037</c:v>
                </c:pt>
                <c:pt idx="13">
                  <c:v>7.3510000000000035</c:v>
                </c:pt>
                <c:pt idx="14">
                  <c:v>7.3019999999999907</c:v>
                </c:pt>
                <c:pt idx="15">
                  <c:v>7.2080000000000073</c:v>
                </c:pt>
                <c:pt idx="16">
                  <c:v>7.1389999999999851</c:v>
                </c:pt>
                <c:pt idx="17">
                  <c:v>7.0620000000000029</c:v>
                </c:pt>
                <c:pt idx="18">
                  <c:v>6.9819999999999878</c:v>
                </c:pt>
                <c:pt idx="19">
                  <c:v>6.899999999999995</c:v>
                </c:pt>
                <c:pt idx="20">
                  <c:v>6.8219999999999903</c:v>
                </c:pt>
                <c:pt idx="21">
                  <c:v>6.7440000000000051</c:v>
                </c:pt>
                <c:pt idx="22">
                  <c:v>6.6649999999999983</c:v>
                </c:pt>
                <c:pt idx="23">
                  <c:v>6.5849999999999929</c:v>
                </c:pt>
                <c:pt idx="24" formatCode="#,##0.00">
                  <c:v>6.505999999999994</c:v>
                </c:pt>
                <c:pt idx="25">
                  <c:v>6.4249999999999874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4.3120000000000092</c:v>
                </c:pt>
                <c:pt idx="1">
                  <c:v>6.2790000000000035</c:v>
                </c:pt>
                <c:pt idx="2">
                  <c:v>4.5790000000000139</c:v>
                </c:pt>
                <c:pt idx="3">
                  <c:v>4.9360000000000017</c:v>
                </c:pt>
                <c:pt idx="4">
                  <c:v>5.1310000000000047</c:v>
                </c:pt>
                <c:pt idx="5">
                  <c:v>5.7990000000000101</c:v>
                </c:pt>
                <c:pt idx="6">
                  <c:v>4.9949999999999903</c:v>
                </c:pt>
                <c:pt idx="7">
                  <c:v>6.3690000000000024</c:v>
                </c:pt>
                <c:pt idx="8">
                  <c:v>5.0469999999999997</c:v>
                </c:pt>
                <c:pt idx="9">
                  <c:v>4.7900000000000036</c:v>
                </c:pt>
                <c:pt idx="10">
                  <c:v>4.3959999999999955</c:v>
                </c:pt>
                <c:pt idx="11">
                  <c:v>4.5839999999999952</c:v>
                </c:pt>
                <c:pt idx="12">
                  <c:v>4.6139999999999892</c:v>
                </c:pt>
                <c:pt idx="13">
                  <c:v>4.6749999999999918</c:v>
                </c:pt>
                <c:pt idx="14">
                  <c:v>4.7200000000000149</c:v>
                </c:pt>
                <c:pt idx="15">
                  <c:v>4.7409999999999872</c:v>
                </c:pt>
                <c:pt idx="16">
                  <c:v>4.7210000000000125</c:v>
                </c:pt>
                <c:pt idx="17">
                  <c:v>4.7</c:v>
                </c:pt>
                <c:pt idx="18">
                  <c:v>4.6780000000000008</c:v>
                </c:pt>
                <c:pt idx="19">
                  <c:v>4.6560000000000015</c:v>
                </c:pt>
                <c:pt idx="20">
                  <c:v>4.641000000000008</c:v>
                </c:pt>
                <c:pt idx="21">
                  <c:v>4.621999999999999</c:v>
                </c:pt>
                <c:pt idx="22">
                  <c:v>4.6020000000000003</c:v>
                </c:pt>
                <c:pt idx="23">
                  <c:v>4.58</c:v>
                </c:pt>
                <c:pt idx="24" formatCode="#,##0.00">
                  <c:v>4.5589999999999984</c:v>
                </c:pt>
                <c:pt idx="25">
                  <c:v>4.5359999999999836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36.199000000000055</c:v>
                </c:pt>
                <c:pt idx="1">
                  <c:v>38.080999999999904</c:v>
                </c:pt>
                <c:pt idx="2">
                  <c:v>37.265000000000022</c:v>
                </c:pt>
                <c:pt idx="3">
                  <c:v>37.147999999999996</c:v>
                </c:pt>
                <c:pt idx="4">
                  <c:v>41.661999999999992</c:v>
                </c:pt>
                <c:pt idx="5">
                  <c:v>38.042999999999878</c:v>
                </c:pt>
                <c:pt idx="6">
                  <c:v>38.655000000000037</c:v>
                </c:pt>
                <c:pt idx="7">
                  <c:v>39.090999999999966</c:v>
                </c:pt>
                <c:pt idx="8">
                  <c:v>40.965999999999966</c:v>
                </c:pt>
                <c:pt idx="9">
                  <c:v>42.00999999999997</c:v>
                </c:pt>
                <c:pt idx="10">
                  <c:v>39.856000000000066</c:v>
                </c:pt>
                <c:pt idx="11">
                  <c:v>39.564999999999976</c:v>
                </c:pt>
                <c:pt idx="12">
                  <c:v>39.296999999999898</c:v>
                </c:pt>
                <c:pt idx="13">
                  <c:v>38.859000000000016</c:v>
                </c:pt>
                <c:pt idx="14">
                  <c:v>38.524000000000058</c:v>
                </c:pt>
                <c:pt idx="15">
                  <c:v>38.074000000000112</c:v>
                </c:pt>
                <c:pt idx="16">
                  <c:v>37.812000000000012</c:v>
                </c:pt>
                <c:pt idx="17">
                  <c:v>37.545999999999907</c:v>
                </c:pt>
                <c:pt idx="18">
                  <c:v>37.291000000000089</c:v>
                </c:pt>
                <c:pt idx="19">
                  <c:v>37.046000000000014</c:v>
                </c:pt>
                <c:pt idx="20">
                  <c:v>36.83600000000007</c:v>
                </c:pt>
                <c:pt idx="21">
                  <c:v>36.613999999999912</c:v>
                </c:pt>
                <c:pt idx="22">
                  <c:v>36.399999999999856</c:v>
                </c:pt>
                <c:pt idx="23">
                  <c:v>36.196000000000048</c:v>
                </c:pt>
                <c:pt idx="24" formatCode="#,##0.00">
                  <c:v>35.999999999999908</c:v>
                </c:pt>
                <c:pt idx="25">
                  <c:v>35.820000000000029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36.670000000000137</c:v>
                </c:pt>
                <c:pt idx="2">
                  <c:v>39.995000000000047</c:v>
                </c:pt>
                <c:pt idx="3">
                  <c:v>36.471000000000018</c:v>
                </c:pt>
                <c:pt idx="4">
                  <c:v>38.977999999999945</c:v>
                </c:pt>
                <c:pt idx="5">
                  <c:v>36.33799999999993</c:v>
                </c:pt>
                <c:pt idx="6">
                  <c:v>35.825999999999972</c:v>
                </c:pt>
                <c:pt idx="7">
                  <c:v>39.548000000000052</c:v>
                </c:pt>
                <c:pt idx="8">
                  <c:v>38.331000000000053</c:v>
                </c:pt>
                <c:pt idx="9">
                  <c:v>39.659999999999826</c:v>
                </c:pt>
                <c:pt idx="10">
                  <c:v>38.943999999999896</c:v>
                </c:pt>
                <c:pt idx="11">
                  <c:v>38.293999999999983</c:v>
                </c:pt>
                <c:pt idx="12">
                  <c:v>38.46400000000002</c:v>
                </c:pt>
                <c:pt idx="13">
                  <c:v>38.880000000000081</c:v>
                </c:pt>
                <c:pt idx="14">
                  <c:v>39.248999999999974</c:v>
                </c:pt>
                <c:pt idx="15">
                  <c:v>39.453999999999994</c:v>
                </c:pt>
                <c:pt idx="16">
                  <c:v>39.619000000000099</c:v>
                </c:pt>
                <c:pt idx="17">
                  <c:v>39.698999999999948</c:v>
                </c:pt>
                <c:pt idx="18">
                  <c:v>39.820999999999941</c:v>
                </c:pt>
                <c:pt idx="19">
                  <c:v>39.920999999999978</c:v>
                </c:pt>
                <c:pt idx="20">
                  <c:v>40.066999999999958</c:v>
                </c:pt>
                <c:pt idx="21">
                  <c:v>40.220000000000056</c:v>
                </c:pt>
                <c:pt idx="22">
                  <c:v>40.382000000000048</c:v>
                </c:pt>
                <c:pt idx="23">
                  <c:v>40.549999999999955</c:v>
                </c:pt>
                <c:pt idx="24" formatCode="#,##0.00">
                  <c:v>40.721999999999952</c:v>
                </c:pt>
                <c:pt idx="25">
                  <c:v>40.897000000000141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93.899999999999878</c:v>
                </c:pt>
                <c:pt idx="1">
                  <c:v>94.002000000000081</c:v>
                </c:pt>
                <c:pt idx="2">
                  <c:v>99.155999999999906</c:v>
                </c:pt>
                <c:pt idx="3">
                  <c:v>101.34900000000015</c:v>
                </c:pt>
                <c:pt idx="4">
                  <c:v>103.83900000000031</c:v>
                </c:pt>
                <c:pt idx="5">
                  <c:v>102.64600000000002</c:v>
                </c:pt>
                <c:pt idx="6">
                  <c:v>95.428999999999874</c:v>
                </c:pt>
                <c:pt idx="7">
                  <c:v>100.54100000000022</c:v>
                </c:pt>
                <c:pt idx="8">
                  <c:v>103.83999999999942</c:v>
                </c:pt>
                <c:pt idx="9">
                  <c:v>107.52100000000024</c:v>
                </c:pt>
                <c:pt idx="10">
                  <c:v>103.95999999999982</c:v>
                </c:pt>
                <c:pt idx="11">
                  <c:v>104.47799999999987</c:v>
                </c:pt>
                <c:pt idx="12">
                  <c:v>104.58500000000021</c:v>
                </c:pt>
                <c:pt idx="13">
                  <c:v>104.53599999999999</c:v>
                </c:pt>
                <c:pt idx="14">
                  <c:v>104.6640000000002</c:v>
                </c:pt>
                <c:pt idx="15">
                  <c:v>104.8810000000001</c:v>
                </c:pt>
                <c:pt idx="16">
                  <c:v>105.015</c:v>
                </c:pt>
                <c:pt idx="17">
                  <c:v>105.13000000000012</c:v>
                </c:pt>
                <c:pt idx="18">
                  <c:v>105.23600000000019</c:v>
                </c:pt>
                <c:pt idx="19">
                  <c:v>105.34299999999989</c:v>
                </c:pt>
                <c:pt idx="20">
                  <c:v>105.47499999999989</c:v>
                </c:pt>
                <c:pt idx="21">
                  <c:v>105.62500000000009</c:v>
                </c:pt>
                <c:pt idx="22">
                  <c:v>105.77799999999982</c:v>
                </c:pt>
                <c:pt idx="23">
                  <c:v>105.98199999999993</c:v>
                </c:pt>
                <c:pt idx="24" formatCode="#,##0.00">
                  <c:v>106.18000000000023</c:v>
                </c:pt>
                <c:pt idx="25">
                  <c:v>106.37999999999991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33.391999999999932</c:v>
                </c:pt>
                <c:pt idx="1">
                  <c:v>33.367999999999995</c:v>
                </c:pt>
                <c:pt idx="2">
                  <c:v>34.216000000000015</c:v>
                </c:pt>
                <c:pt idx="3">
                  <c:v>35.67800000000004</c:v>
                </c:pt>
                <c:pt idx="4">
                  <c:v>36.528999999999989</c:v>
                </c:pt>
                <c:pt idx="5">
                  <c:v>37.650999999999947</c:v>
                </c:pt>
                <c:pt idx="6">
                  <c:v>44.10599999999998</c:v>
                </c:pt>
                <c:pt idx="7">
                  <c:v>40.989000000000026</c:v>
                </c:pt>
                <c:pt idx="8">
                  <c:v>40.15100000000006</c:v>
                </c:pt>
                <c:pt idx="9">
                  <c:v>45.103000000000101</c:v>
                </c:pt>
                <c:pt idx="10">
                  <c:v>44.571999999999917</c:v>
                </c:pt>
                <c:pt idx="11">
                  <c:v>46.783999999999992</c:v>
                </c:pt>
                <c:pt idx="12">
                  <c:v>47.210000000000051</c:v>
                </c:pt>
                <c:pt idx="13">
                  <c:v>47.534999999999918</c:v>
                </c:pt>
                <c:pt idx="14">
                  <c:v>47.94199999999995</c:v>
                </c:pt>
                <c:pt idx="15">
                  <c:v>48.166000000000096</c:v>
                </c:pt>
                <c:pt idx="16">
                  <c:v>48.308000000000092</c:v>
                </c:pt>
                <c:pt idx="17">
                  <c:v>48.443000000000048</c:v>
                </c:pt>
                <c:pt idx="18">
                  <c:v>48.570999999999927</c:v>
                </c:pt>
                <c:pt idx="19">
                  <c:v>48.702000000000105</c:v>
                </c:pt>
                <c:pt idx="20">
                  <c:v>48.842999999999947</c:v>
                </c:pt>
                <c:pt idx="21">
                  <c:v>48.968000000000011</c:v>
                </c:pt>
                <c:pt idx="22">
                  <c:v>49.087999999999937</c:v>
                </c:pt>
                <c:pt idx="23">
                  <c:v>49.200999999999993</c:v>
                </c:pt>
                <c:pt idx="24" formatCode="#,##0.00">
                  <c:v>49.308999999999855</c:v>
                </c:pt>
                <c:pt idx="25">
                  <c:v>49.414000000000087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39.336000000000027</c:v>
                </c:pt>
                <c:pt idx="1">
                  <c:v>40.443000000000026</c:v>
                </c:pt>
                <c:pt idx="2">
                  <c:v>39.536999999999892</c:v>
                </c:pt>
                <c:pt idx="3">
                  <c:v>42.721000000000068</c:v>
                </c:pt>
                <c:pt idx="4">
                  <c:v>43.18100000000009</c:v>
                </c:pt>
                <c:pt idx="5">
                  <c:v>44.778999999999975</c:v>
                </c:pt>
                <c:pt idx="6">
                  <c:v>48.453999999999986</c:v>
                </c:pt>
                <c:pt idx="7">
                  <c:v>47.299999999999969</c:v>
                </c:pt>
                <c:pt idx="8">
                  <c:v>46.463999999999935</c:v>
                </c:pt>
                <c:pt idx="9">
                  <c:v>48.292000000000051</c:v>
                </c:pt>
                <c:pt idx="10">
                  <c:v>47.393999999999956</c:v>
                </c:pt>
                <c:pt idx="11">
                  <c:v>45.280000000000136</c:v>
                </c:pt>
                <c:pt idx="12">
                  <c:v>46.202999999999989</c:v>
                </c:pt>
                <c:pt idx="13">
                  <c:v>47.602000000000068</c:v>
                </c:pt>
                <c:pt idx="14">
                  <c:v>48.965000000000003</c:v>
                </c:pt>
                <c:pt idx="15">
                  <c:v>50.048000000000044</c:v>
                </c:pt>
                <c:pt idx="16">
                  <c:v>50.999000000000073</c:v>
                </c:pt>
                <c:pt idx="17">
                  <c:v>51.873000000000033</c:v>
                </c:pt>
                <c:pt idx="18">
                  <c:v>52.701000000000015</c:v>
                </c:pt>
                <c:pt idx="19">
                  <c:v>53.498000000000054</c:v>
                </c:pt>
                <c:pt idx="20">
                  <c:v>54.285000000000039</c:v>
                </c:pt>
                <c:pt idx="21">
                  <c:v>55.04800000000008</c:v>
                </c:pt>
                <c:pt idx="22">
                  <c:v>55.789000000000016</c:v>
                </c:pt>
                <c:pt idx="23">
                  <c:v>56.506000000000007</c:v>
                </c:pt>
                <c:pt idx="24" formatCode="#,##0.00">
                  <c:v>57.19699999999996</c:v>
                </c:pt>
                <c:pt idx="25">
                  <c:v>57.86500000000008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4.4110000000000156</c:v>
                </c:pt>
                <c:pt idx="1">
                  <c:v>8.8789999999999942</c:v>
                </c:pt>
                <c:pt idx="2">
                  <c:v>8.9730000000000043</c:v>
                </c:pt>
                <c:pt idx="3">
                  <c:v>3.9719999999999906</c:v>
                </c:pt>
                <c:pt idx="4">
                  <c:v>4.1260000000000021</c:v>
                </c:pt>
                <c:pt idx="5">
                  <c:v>4.2420000000000071</c:v>
                </c:pt>
                <c:pt idx="6">
                  <c:v>3.8570000000000055</c:v>
                </c:pt>
                <c:pt idx="7">
                  <c:v>3.7700000000000062</c:v>
                </c:pt>
                <c:pt idx="8">
                  <c:v>4.3169999999999922</c:v>
                </c:pt>
                <c:pt idx="9">
                  <c:v>5.421000000000002</c:v>
                </c:pt>
                <c:pt idx="10">
                  <c:v>4.6290000000000102</c:v>
                </c:pt>
                <c:pt idx="11">
                  <c:v>4.5960000000000081</c:v>
                </c:pt>
                <c:pt idx="12">
                  <c:v>4.5909999999999931</c:v>
                </c:pt>
                <c:pt idx="13">
                  <c:v>4.5839999999999907</c:v>
                </c:pt>
                <c:pt idx="14">
                  <c:v>4.58300000000001</c:v>
                </c:pt>
                <c:pt idx="15">
                  <c:v>4.5979999999999963</c:v>
                </c:pt>
                <c:pt idx="16">
                  <c:v>4.6089999999999991</c:v>
                </c:pt>
                <c:pt idx="17">
                  <c:v>4.62</c:v>
                </c:pt>
                <c:pt idx="18">
                  <c:v>4.6300000000000106</c:v>
                </c:pt>
                <c:pt idx="19">
                  <c:v>4.6409999999999929</c:v>
                </c:pt>
                <c:pt idx="20">
                  <c:v>4.6500000000000057</c:v>
                </c:pt>
                <c:pt idx="21">
                  <c:v>4.660000000000001</c:v>
                </c:pt>
                <c:pt idx="22">
                  <c:v>4.6699999999999982</c:v>
                </c:pt>
                <c:pt idx="23">
                  <c:v>4.680000000000005</c:v>
                </c:pt>
                <c:pt idx="24" formatCode="#,##0.00">
                  <c:v>4.6900000000000102</c:v>
                </c:pt>
                <c:pt idx="25">
                  <c:v>4.6999999999999957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9.9910000000000068</c:v>
                </c:pt>
                <c:pt idx="1">
                  <c:v>11.075999999999999</c:v>
                </c:pt>
                <c:pt idx="2">
                  <c:v>10.984000000000009</c:v>
                </c:pt>
                <c:pt idx="3">
                  <c:v>11.584000000000044</c:v>
                </c:pt>
                <c:pt idx="4">
                  <c:v>11.757000000000019</c:v>
                </c:pt>
                <c:pt idx="5">
                  <c:v>13.093000000000014</c:v>
                </c:pt>
                <c:pt idx="6">
                  <c:v>11.131000000000025</c:v>
                </c:pt>
                <c:pt idx="7">
                  <c:v>12.929999999999994</c:v>
                </c:pt>
                <c:pt idx="8">
                  <c:v>12.26699999999998</c:v>
                </c:pt>
                <c:pt idx="9">
                  <c:v>11.636000000000037</c:v>
                </c:pt>
                <c:pt idx="10">
                  <c:v>10.245999999999993</c:v>
                </c:pt>
                <c:pt idx="11">
                  <c:v>10.463000000000001</c:v>
                </c:pt>
                <c:pt idx="12">
                  <c:v>10.545999999999962</c:v>
                </c:pt>
                <c:pt idx="13">
                  <c:v>10.71399999999999</c:v>
                </c:pt>
                <c:pt idx="14">
                  <c:v>10.845000000000006</c:v>
                </c:pt>
                <c:pt idx="15">
                  <c:v>10.95400000000004</c:v>
                </c:pt>
                <c:pt idx="16">
                  <c:v>11.055000000000003</c:v>
                </c:pt>
                <c:pt idx="17">
                  <c:v>11.141999999999996</c:v>
                </c:pt>
                <c:pt idx="18">
                  <c:v>11.225999999999953</c:v>
                </c:pt>
                <c:pt idx="19">
                  <c:v>11.308999999999999</c:v>
                </c:pt>
                <c:pt idx="20">
                  <c:v>11.395999999999987</c:v>
                </c:pt>
                <c:pt idx="21">
                  <c:v>11.480999999999982</c:v>
                </c:pt>
                <c:pt idx="22">
                  <c:v>11.563999999999977</c:v>
                </c:pt>
                <c:pt idx="23">
                  <c:v>11.644</c:v>
                </c:pt>
                <c:pt idx="24" formatCode="#,##0.00">
                  <c:v>11.72000000000001</c:v>
                </c:pt>
                <c:pt idx="25">
                  <c:v>11.791999999999993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18.935999999999993</c:v>
                </c:pt>
                <c:pt idx="1">
                  <c:v>19.054000000000016</c:v>
                </c:pt>
                <c:pt idx="2">
                  <c:v>18.497999999999937</c:v>
                </c:pt>
                <c:pt idx="3">
                  <c:v>16.747999999999994</c:v>
                </c:pt>
                <c:pt idx="4">
                  <c:v>16.752000000000024</c:v>
                </c:pt>
                <c:pt idx="5">
                  <c:v>15.993000000000004</c:v>
                </c:pt>
                <c:pt idx="6">
                  <c:v>18.24100000000001</c:v>
                </c:pt>
                <c:pt idx="7">
                  <c:v>17.135999999999978</c:v>
                </c:pt>
                <c:pt idx="8">
                  <c:v>16.582999999999991</c:v>
                </c:pt>
                <c:pt idx="9">
                  <c:v>18.019999999999953</c:v>
                </c:pt>
                <c:pt idx="10">
                  <c:v>16.943000000000016</c:v>
                </c:pt>
                <c:pt idx="11">
                  <c:v>17.346000000000004</c:v>
                </c:pt>
                <c:pt idx="12">
                  <c:v>17.291000000000007</c:v>
                </c:pt>
                <c:pt idx="13">
                  <c:v>17.219999999999988</c:v>
                </c:pt>
                <c:pt idx="14">
                  <c:v>17.111999999999959</c:v>
                </c:pt>
                <c:pt idx="15">
                  <c:v>17.040000000000013</c:v>
                </c:pt>
                <c:pt idx="16">
                  <c:v>16.992000000000001</c:v>
                </c:pt>
                <c:pt idx="17">
                  <c:v>16.94100000000002</c:v>
                </c:pt>
                <c:pt idx="18">
                  <c:v>16.888999999999985</c:v>
                </c:pt>
                <c:pt idx="19">
                  <c:v>16.834999999999969</c:v>
                </c:pt>
                <c:pt idx="20">
                  <c:v>16.78400000000002</c:v>
                </c:pt>
                <c:pt idx="21">
                  <c:v>16.719999999999988</c:v>
                </c:pt>
                <c:pt idx="22">
                  <c:v>16.655999999999981</c:v>
                </c:pt>
                <c:pt idx="23">
                  <c:v>16.590999999999983</c:v>
                </c:pt>
                <c:pt idx="24" formatCode="#,##0.00">
                  <c:v>16.526999999999976</c:v>
                </c:pt>
                <c:pt idx="25">
                  <c:v>16.463000000000015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8.2390000000000203</c:v>
                </c:pt>
                <c:pt idx="1">
                  <c:v>9.9150000000000045</c:v>
                </c:pt>
                <c:pt idx="2">
                  <c:v>8.9369999999999816</c:v>
                </c:pt>
                <c:pt idx="3">
                  <c:v>11.849000000000023</c:v>
                </c:pt>
                <c:pt idx="4">
                  <c:v>11.500000000000007</c:v>
                </c:pt>
                <c:pt idx="5">
                  <c:v>11.506000000000007</c:v>
                </c:pt>
                <c:pt idx="6">
                  <c:v>10.345000000000001</c:v>
                </c:pt>
                <c:pt idx="7">
                  <c:v>11.543000000000003</c:v>
                </c:pt>
                <c:pt idx="8">
                  <c:v>9.328000000000003</c:v>
                </c:pt>
                <c:pt idx="9">
                  <c:v>10.753999999999968</c:v>
                </c:pt>
                <c:pt idx="10">
                  <c:v>10.671999999999978</c:v>
                </c:pt>
                <c:pt idx="11">
                  <c:v>10.689999999999992</c:v>
                </c:pt>
                <c:pt idx="12">
                  <c:v>10.666999999999986</c:v>
                </c:pt>
                <c:pt idx="13">
                  <c:v>10.706</c:v>
                </c:pt>
                <c:pt idx="14">
                  <c:v>10.811999999999998</c:v>
                </c:pt>
                <c:pt idx="15">
                  <c:v>10.911999999999999</c:v>
                </c:pt>
                <c:pt idx="16">
                  <c:v>11.032999999999989</c:v>
                </c:pt>
                <c:pt idx="17">
                  <c:v>11.164000000000005</c:v>
                </c:pt>
                <c:pt idx="18">
                  <c:v>11.301000000000021</c:v>
                </c:pt>
                <c:pt idx="19">
                  <c:v>11.43900000000003</c:v>
                </c:pt>
                <c:pt idx="20">
                  <c:v>11.578999999999983</c:v>
                </c:pt>
                <c:pt idx="21">
                  <c:v>11.719999999999999</c:v>
                </c:pt>
                <c:pt idx="22">
                  <c:v>11.860000000000008</c:v>
                </c:pt>
                <c:pt idx="23">
                  <c:v>11.999000000000002</c:v>
                </c:pt>
                <c:pt idx="24" formatCode="#,##0.00">
                  <c:v>12.136999999999986</c:v>
                </c:pt>
                <c:pt idx="25">
                  <c:v>12.273000000000016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37.96200000000001</c:v>
                </c:pt>
                <c:pt idx="1">
                  <c:v>37.991999999999955</c:v>
                </c:pt>
                <c:pt idx="2">
                  <c:v>39.004999999999868</c:v>
                </c:pt>
                <c:pt idx="3">
                  <c:v>40.995999999999974</c:v>
                </c:pt>
                <c:pt idx="4">
                  <c:v>44.24199999999999</c:v>
                </c:pt>
                <c:pt idx="5">
                  <c:v>46.337999999999866</c:v>
                </c:pt>
                <c:pt idx="6">
                  <c:v>50.651999999999987</c:v>
                </c:pt>
                <c:pt idx="7">
                  <c:v>46.456000000000088</c:v>
                </c:pt>
                <c:pt idx="8">
                  <c:v>47.032000000000011</c:v>
                </c:pt>
                <c:pt idx="9">
                  <c:v>56.873000000000097</c:v>
                </c:pt>
                <c:pt idx="10">
                  <c:v>60.314</c:v>
                </c:pt>
                <c:pt idx="11">
                  <c:v>61.540000000000163</c:v>
                </c:pt>
                <c:pt idx="12">
                  <c:v>61.917999999999999</c:v>
                </c:pt>
                <c:pt idx="13">
                  <c:v>62.384000000000029</c:v>
                </c:pt>
                <c:pt idx="14">
                  <c:v>62.857999999999976</c:v>
                </c:pt>
                <c:pt idx="15">
                  <c:v>63.209000000000088</c:v>
                </c:pt>
                <c:pt idx="16">
                  <c:v>63.525000000000141</c:v>
                </c:pt>
                <c:pt idx="17">
                  <c:v>63.853999999999779</c:v>
                </c:pt>
                <c:pt idx="18">
                  <c:v>64.192000000000064</c:v>
                </c:pt>
                <c:pt idx="19">
                  <c:v>64.544000000000011</c:v>
                </c:pt>
                <c:pt idx="20">
                  <c:v>64.870000000000175</c:v>
                </c:pt>
                <c:pt idx="21">
                  <c:v>65.180999999999941</c:v>
                </c:pt>
                <c:pt idx="22">
                  <c:v>65.492000000000033</c:v>
                </c:pt>
                <c:pt idx="23">
                  <c:v>65.80200000000012</c:v>
                </c:pt>
                <c:pt idx="24" formatCode="#,##0.00">
                  <c:v>66.110000000000085</c:v>
                </c:pt>
                <c:pt idx="25">
                  <c:v>66.415999999999997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44.896999999999856</c:v>
                </c:pt>
                <c:pt idx="1">
                  <c:v>46.055999999999869</c:v>
                </c:pt>
                <c:pt idx="2">
                  <c:v>51.887999999999977</c:v>
                </c:pt>
                <c:pt idx="3">
                  <c:v>47.279999999999994</c:v>
                </c:pt>
                <c:pt idx="4">
                  <c:v>52.585000000000193</c:v>
                </c:pt>
                <c:pt idx="5">
                  <c:v>53.856000000000073</c:v>
                </c:pt>
                <c:pt idx="6">
                  <c:v>54.893000000000164</c:v>
                </c:pt>
                <c:pt idx="7">
                  <c:v>57.128999999999991</c:v>
                </c:pt>
                <c:pt idx="8">
                  <c:v>57.638000000000005</c:v>
                </c:pt>
                <c:pt idx="9">
                  <c:v>56.121999999999993</c:v>
                </c:pt>
                <c:pt idx="10">
                  <c:v>49.146000000000051</c:v>
                </c:pt>
                <c:pt idx="11">
                  <c:v>49.865000000000052</c:v>
                </c:pt>
                <c:pt idx="12">
                  <c:v>50.733999999999945</c:v>
                </c:pt>
                <c:pt idx="13">
                  <c:v>51.102999999999888</c:v>
                </c:pt>
                <c:pt idx="14">
                  <c:v>51.532999999999895</c:v>
                </c:pt>
                <c:pt idx="15">
                  <c:v>51.880000000000024</c:v>
                </c:pt>
                <c:pt idx="16">
                  <c:v>52.268000000000001</c:v>
                </c:pt>
                <c:pt idx="17">
                  <c:v>52.649999999999842</c:v>
                </c:pt>
                <c:pt idx="18">
                  <c:v>53.02999999999998</c:v>
                </c:pt>
                <c:pt idx="19">
                  <c:v>53.408999999999942</c:v>
                </c:pt>
                <c:pt idx="20">
                  <c:v>53.799000000000085</c:v>
                </c:pt>
                <c:pt idx="21">
                  <c:v>54.17600000000018</c:v>
                </c:pt>
                <c:pt idx="22">
                  <c:v>54.554000000000094</c:v>
                </c:pt>
                <c:pt idx="23">
                  <c:v>54.932000000000059</c:v>
                </c:pt>
                <c:pt idx="24" formatCode="#,##0.00">
                  <c:v>55.310999999999915</c:v>
                </c:pt>
                <c:pt idx="25">
                  <c:v>55.691999999999929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18.173999999999992</c:v>
                </c:pt>
                <c:pt idx="1">
                  <c:v>15.791999999999966</c:v>
                </c:pt>
                <c:pt idx="2">
                  <c:v>15.213000000000015</c:v>
                </c:pt>
                <c:pt idx="3">
                  <c:v>17.861000000000001</c:v>
                </c:pt>
                <c:pt idx="4">
                  <c:v>18.081999999999979</c:v>
                </c:pt>
                <c:pt idx="5">
                  <c:v>15.992000000000026</c:v>
                </c:pt>
                <c:pt idx="6">
                  <c:v>18.410999999999976</c:v>
                </c:pt>
                <c:pt idx="7">
                  <c:v>23.523000000000003</c:v>
                </c:pt>
                <c:pt idx="8">
                  <c:v>22.853999999999996</c:v>
                </c:pt>
                <c:pt idx="9">
                  <c:v>24.156999999999996</c:v>
                </c:pt>
                <c:pt idx="10">
                  <c:v>22.320999999999948</c:v>
                </c:pt>
                <c:pt idx="11">
                  <c:v>22.068999999999967</c:v>
                </c:pt>
                <c:pt idx="12">
                  <c:v>21.012000000000036</c:v>
                </c:pt>
                <c:pt idx="13">
                  <c:v>20.696999999999935</c:v>
                </c:pt>
                <c:pt idx="14">
                  <c:v>20.931000000000044</c:v>
                </c:pt>
                <c:pt idx="15">
                  <c:v>21.023000000000007</c:v>
                </c:pt>
                <c:pt idx="16">
                  <c:v>21.160999999999962</c:v>
                </c:pt>
                <c:pt idx="17">
                  <c:v>21.260999999999967</c:v>
                </c:pt>
                <c:pt idx="18">
                  <c:v>21.364000000000022</c:v>
                </c:pt>
                <c:pt idx="19">
                  <c:v>21.45800000000003</c:v>
                </c:pt>
                <c:pt idx="20">
                  <c:v>21.556999999999935</c:v>
                </c:pt>
                <c:pt idx="21">
                  <c:v>21.658000000000005</c:v>
                </c:pt>
                <c:pt idx="22">
                  <c:v>21.760999999999992</c:v>
                </c:pt>
                <c:pt idx="23">
                  <c:v>21.865000000000048</c:v>
                </c:pt>
                <c:pt idx="24" formatCode="#,##0.00">
                  <c:v>21.969000000000051</c:v>
                </c:pt>
                <c:pt idx="25">
                  <c:v>22.071999999999999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18.459000000000046</c:v>
                </c:pt>
                <c:pt idx="1">
                  <c:v>18.90799999999998</c:v>
                </c:pt>
                <c:pt idx="2">
                  <c:v>18.934000000000001</c:v>
                </c:pt>
                <c:pt idx="3">
                  <c:v>15.825000000000005</c:v>
                </c:pt>
                <c:pt idx="4">
                  <c:v>21.700999999999986</c:v>
                </c:pt>
                <c:pt idx="5">
                  <c:v>18.905999999999981</c:v>
                </c:pt>
                <c:pt idx="6">
                  <c:v>15.552999999999978</c:v>
                </c:pt>
                <c:pt idx="7">
                  <c:v>18.362999999999932</c:v>
                </c:pt>
                <c:pt idx="8">
                  <c:v>20.71899999999993</c:v>
                </c:pt>
                <c:pt idx="9">
                  <c:v>19.741999999999997</c:v>
                </c:pt>
                <c:pt idx="10">
                  <c:v>18.848000000000045</c:v>
                </c:pt>
                <c:pt idx="11">
                  <c:v>18.646999999999974</c:v>
                </c:pt>
                <c:pt idx="12">
                  <c:v>18.507000000000009</c:v>
                </c:pt>
                <c:pt idx="13">
                  <c:v>18.517999999999994</c:v>
                </c:pt>
                <c:pt idx="14">
                  <c:v>18.541999999999963</c:v>
                </c:pt>
                <c:pt idx="15">
                  <c:v>18.527999999999988</c:v>
                </c:pt>
                <c:pt idx="16">
                  <c:v>18.508000000000028</c:v>
                </c:pt>
                <c:pt idx="17">
                  <c:v>18.490000000000041</c:v>
                </c:pt>
                <c:pt idx="18">
                  <c:v>18.475999999999974</c:v>
                </c:pt>
                <c:pt idx="19">
                  <c:v>18.469000000000037</c:v>
                </c:pt>
                <c:pt idx="20">
                  <c:v>18.468999999999962</c:v>
                </c:pt>
                <c:pt idx="21">
                  <c:v>18.473999999999979</c:v>
                </c:pt>
                <c:pt idx="22">
                  <c:v>18.482999999999986</c:v>
                </c:pt>
                <c:pt idx="23">
                  <c:v>18.495000000000001</c:v>
                </c:pt>
                <c:pt idx="24" formatCode="#,##0.00">
                  <c:v>18.508999999999979</c:v>
                </c:pt>
                <c:pt idx="25">
                  <c:v>18.527999999999984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48.779000000000032</c:v>
                </c:pt>
                <c:pt idx="1">
                  <c:v>47.565000000000012</c:v>
                </c:pt>
                <c:pt idx="2">
                  <c:v>40.83499999999998</c:v>
                </c:pt>
                <c:pt idx="3">
                  <c:v>38.880000000000038</c:v>
                </c:pt>
                <c:pt idx="4">
                  <c:v>38.050999999999995</c:v>
                </c:pt>
                <c:pt idx="5">
                  <c:v>38.131000000000029</c:v>
                </c:pt>
                <c:pt idx="6">
                  <c:v>35.26700000000006</c:v>
                </c:pt>
                <c:pt idx="7">
                  <c:v>37.499999999999879</c:v>
                </c:pt>
                <c:pt idx="8">
                  <c:v>37.213000000000008</c:v>
                </c:pt>
                <c:pt idx="9">
                  <c:v>38.712000000000067</c:v>
                </c:pt>
                <c:pt idx="10">
                  <c:v>41.069000000000102</c:v>
                </c:pt>
                <c:pt idx="11">
                  <c:v>40.424999999999997</c:v>
                </c:pt>
                <c:pt idx="12">
                  <c:v>39.970999999999975</c:v>
                </c:pt>
                <c:pt idx="13">
                  <c:v>39.884999999999913</c:v>
                </c:pt>
                <c:pt idx="14">
                  <c:v>39.713999999999999</c:v>
                </c:pt>
                <c:pt idx="15">
                  <c:v>39.878000000000064</c:v>
                </c:pt>
                <c:pt idx="16">
                  <c:v>40.012000000000079</c:v>
                </c:pt>
                <c:pt idx="17">
                  <c:v>40.143999999999913</c:v>
                </c:pt>
                <c:pt idx="18">
                  <c:v>40.273000000000074</c:v>
                </c:pt>
                <c:pt idx="19">
                  <c:v>40.399999999999977</c:v>
                </c:pt>
                <c:pt idx="20">
                  <c:v>40.523999999999987</c:v>
                </c:pt>
                <c:pt idx="21">
                  <c:v>40.644999999999968</c:v>
                </c:pt>
                <c:pt idx="22">
                  <c:v>40.762999999999977</c:v>
                </c:pt>
                <c:pt idx="23">
                  <c:v>40.881000000000014</c:v>
                </c:pt>
                <c:pt idx="24" formatCode="#,##0.00">
                  <c:v>40.995999999999917</c:v>
                </c:pt>
                <c:pt idx="25">
                  <c:v>41.109000000000044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60.77200000000002</c:v>
                </c:pt>
                <c:pt idx="1">
                  <c:v>57.413999999999945</c:v>
                </c:pt>
                <c:pt idx="2">
                  <c:v>58.017999999999887</c:v>
                </c:pt>
                <c:pt idx="3">
                  <c:v>60.190999999999967</c:v>
                </c:pt>
                <c:pt idx="4">
                  <c:v>61.873999999999924</c:v>
                </c:pt>
                <c:pt idx="5">
                  <c:v>61.879000000000126</c:v>
                </c:pt>
                <c:pt idx="6">
                  <c:v>60.268999999999949</c:v>
                </c:pt>
                <c:pt idx="7">
                  <c:v>63.538000000000103</c:v>
                </c:pt>
                <c:pt idx="8">
                  <c:v>61.615999999999957</c:v>
                </c:pt>
                <c:pt idx="9">
                  <c:v>62.607999999999912</c:v>
                </c:pt>
                <c:pt idx="10">
                  <c:v>63.691999999999943</c:v>
                </c:pt>
                <c:pt idx="11">
                  <c:v>64.527999999999793</c:v>
                </c:pt>
                <c:pt idx="12">
                  <c:v>65.361000000000061</c:v>
                </c:pt>
                <c:pt idx="13">
                  <c:v>65.84600000000006</c:v>
                </c:pt>
                <c:pt idx="14">
                  <c:v>66.308000000000092</c:v>
                </c:pt>
                <c:pt idx="15">
                  <c:v>66.694000000000017</c:v>
                </c:pt>
                <c:pt idx="16">
                  <c:v>66.9789999999999</c:v>
                </c:pt>
                <c:pt idx="17">
                  <c:v>67.279999999999959</c:v>
                </c:pt>
                <c:pt idx="18">
                  <c:v>67.592000000000041</c:v>
                </c:pt>
                <c:pt idx="19">
                  <c:v>67.921000000000063</c:v>
                </c:pt>
                <c:pt idx="20">
                  <c:v>68.299999999999812</c:v>
                </c:pt>
                <c:pt idx="21">
                  <c:v>68.679999999999964</c:v>
                </c:pt>
                <c:pt idx="22">
                  <c:v>69.063999999999936</c:v>
                </c:pt>
                <c:pt idx="23">
                  <c:v>69.454000000000107</c:v>
                </c:pt>
                <c:pt idx="24" formatCode="#,##0.00">
                  <c:v>69.848000000000042</c:v>
                </c:pt>
                <c:pt idx="25">
                  <c:v>70.245000000000005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113.88899999999998</c:v>
                </c:pt>
                <c:pt idx="1">
                  <c:v>115.15200000000006</c:v>
                </c:pt>
                <c:pt idx="2">
                  <c:v>110.64400000000018</c:v>
                </c:pt>
                <c:pt idx="3">
                  <c:v>109.19400000000013</c:v>
                </c:pt>
                <c:pt idx="4">
                  <c:v>110.23300000000023</c:v>
                </c:pt>
                <c:pt idx="5">
                  <c:v>115.27499999999999</c:v>
                </c:pt>
                <c:pt idx="6">
                  <c:v>112.58000000000013</c:v>
                </c:pt>
                <c:pt idx="7">
                  <c:v>117.18500000000009</c:v>
                </c:pt>
                <c:pt idx="8">
                  <c:v>120.78500000000005</c:v>
                </c:pt>
                <c:pt idx="9">
                  <c:v>124.59899999999978</c:v>
                </c:pt>
                <c:pt idx="10">
                  <c:v>126.824</c:v>
                </c:pt>
                <c:pt idx="11">
                  <c:v>129.31799999999996</c:v>
                </c:pt>
                <c:pt idx="12">
                  <c:v>131.18300000000005</c:v>
                </c:pt>
                <c:pt idx="13">
                  <c:v>132.84399999999994</c:v>
                </c:pt>
                <c:pt idx="14">
                  <c:v>134.76799999999989</c:v>
                </c:pt>
                <c:pt idx="15">
                  <c:v>136.2200000000002</c:v>
                </c:pt>
                <c:pt idx="16">
                  <c:v>137.44100000000006</c:v>
                </c:pt>
                <c:pt idx="17">
                  <c:v>138.60600000000025</c:v>
                </c:pt>
                <c:pt idx="18">
                  <c:v>139.75599999999997</c:v>
                </c:pt>
                <c:pt idx="19">
                  <c:v>140.90700000000001</c:v>
                </c:pt>
                <c:pt idx="20">
                  <c:v>142.05799999999991</c:v>
                </c:pt>
                <c:pt idx="21">
                  <c:v>143.20700000000002</c:v>
                </c:pt>
                <c:pt idx="22">
                  <c:v>144.35900000000029</c:v>
                </c:pt>
                <c:pt idx="23">
                  <c:v>145.52499999999998</c:v>
                </c:pt>
                <c:pt idx="24" formatCode="#,##0.00">
                  <c:v>146.708</c:v>
                </c:pt>
                <c:pt idx="25">
                  <c:v>147.90799999999987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8.9319999999999951</c:v>
                </c:pt>
                <c:pt idx="1">
                  <c:v>7.045999999999994</c:v>
                </c:pt>
                <c:pt idx="2">
                  <c:v>8.5470000000000095</c:v>
                </c:pt>
                <c:pt idx="3">
                  <c:v>8.9179999999999993</c:v>
                </c:pt>
                <c:pt idx="4">
                  <c:v>8.8389999999999986</c:v>
                </c:pt>
                <c:pt idx="5">
                  <c:v>8.5589999999999939</c:v>
                </c:pt>
                <c:pt idx="6">
                  <c:v>10.982999999999979</c:v>
                </c:pt>
                <c:pt idx="7">
                  <c:v>12.446000000000009</c:v>
                </c:pt>
                <c:pt idx="8">
                  <c:v>8.2080000000000091</c:v>
                </c:pt>
                <c:pt idx="9">
                  <c:v>10.625000000000004</c:v>
                </c:pt>
                <c:pt idx="10">
                  <c:v>10.101000000000003</c:v>
                </c:pt>
                <c:pt idx="11">
                  <c:v>9.9799999999999933</c:v>
                </c:pt>
                <c:pt idx="12">
                  <c:v>9.9459999999999944</c:v>
                </c:pt>
                <c:pt idx="13">
                  <c:v>9.9760000000000026</c:v>
                </c:pt>
                <c:pt idx="14">
                  <c:v>10.102000000000004</c:v>
                </c:pt>
                <c:pt idx="15">
                  <c:v>10.155000000000005</c:v>
                </c:pt>
                <c:pt idx="16">
                  <c:v>10.190999999999995</c:v>
                </c:pt>
                <c:pt idx="17">
                  <c:v>10.207000000000003</c:v>
                </c:pt>
                <c:pt idx="18">
                  <c:v>10.20999999999999</c:v>
                </c:pt>
                <c:pt idx="19">
                  <c:v>10.205000000000013</c:v>
                </c:pt>
                <c:pt idx="20">
                  <c:v>10.203000000000003</c:v>
                </c:pt>
                <c:pt idx="21">
                  <c:v>10.195000000000004</c:v>
                </c:pt>
                <c:pt idx="22">
                  <c:v>10.188999999999998</c:v>
                </c:pt>
                <c:pt idx="23">
                  <c:v>10.178999999999998</c:v>
                </c:pt>
                <c:pt idx="24">
                  <c:v>10.169999999999993</c:v>
                </c:pt>
                <c:pt idx="25">
                  <c:v>10.157999999999991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48.60000000000008</c:v>
                </c:pt>
                <c:pt idx="1">
                  <c:v>51.18999999999992</c:v>
                </c:pt>
                <c:pt idx="2">
                  <c:v>47.79500000000003</c:v>
                </c:pt>
                <c:pt idx="3">
                  <c:v>47.780999999999992</c:v>
                </c:pt>
                <c:pt idx="4">
                  <c:v>53.007000000000019</c:v>
                </c:pt>
                <c:pt idx="5">
                  <c:v>50.473999999999876</c:v>
                </c:pt>
                <c:pt idx="6">
                  <c:v>49.949000000000026</c:v>
                </c:pt>
                <c:pt idx="7">
                  <c:v>52.556999999999981</c:v>
                </c:pt>
                <c:pt idx="8">
                  <c:v>52.26699999999996</c:v>
                </c:pt>
                <c:pt idx="9">
                  <c:v>54.327999999999982</c:v>
                </c:pt>
                <c:pt idx="10">
                  <c:v>51.643000000000072</c:v>
                </c:pt>
                <c:pt idx="11">
                  <c:v>51.50299999999995</c:v>
                </c:pt>
                <c:pt idx="12">
                  <c:v>51.235999999999891</c:v>
                </c:pt>
                <c:pt idx="13">
                  <c:v>50.885000000000012</c:v>
                </c:pt>
                <c:pt idx="14">
                  <c:v>50.546000000000063</c:v>
                </c:pt>
                <c:pt idx="15">
                  <c:v>50.02300000000011</c:v>
                </c:pt>
                <c:pt idx="16">
                  <c:v>49.672000000000011</c:v>
                </c:pt>
                <c:pt idx="17">
                  <c:v>49.307999999999907</c:v>
                </c:pt>
                <c:pt idx="18">
                  <c:v>48.951000000000079</c:v>
                </c:pt>
                <c:pt idx="19">
                  <c:v>48.602000000000011</c:v>
                </c:pt>
                <c:pt idx="20">
                  <c:v>48.299000000000063</c:v>
                </c:pt>
                <c:pt idx="21">
                  <c:v>47.979999999999919</c:v>
                </c:pt>
                <c:pt idx="22">
                  <c:v>47.666999999999859</c:v>
                </c:pt>
                <c:pt idx="23">
                  <c:v>47.36100000000004</c:v>
                </c:pt>
                <c:pt idx="24">
                  <c:v>47.064999999999898</c:v>
                </c:pt>
                <c:pt idx="25">
                  <c:v>46.780999999999999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37.360999999999898</c:v>
                </c:pt>
                <c:pt idx="1">
                  <c:v>36.670000000000137</c:v>
                </c:pt>
                <c:pt idx="2">
                  <c:v>39.995000000000047</c:v>
                </c:pt>
                <c:pt idx="3">
                  <c:v>36.471000000000018</c:v>
                </c:pt>
                <c:pt idx="4">
                  <c:v>38.977999999999945</c:v>
                </c:pt>
                <c:pt idx="5">
                  <c:v>36.33799999999993</c:v>
                </c:pt>
                <c:pt idx="6">
                  <c:v>35.825999999999972</c:v>
                </c:pt>
                <c:pt idx="7">
                  <c:v>39.548000000000052</c:v>
                </c:pt>
                <c:pt idx="8">
                  <c:v>38.331000000000053</c:v>
                </c:pt>
                <c:pt idx="9">
                  <c:v>39.659999999999826</c:v>
                </c:pt>
                <c:pt idx="10">
                  <c:v>38.943999999999896</c:v>
                </c:pt>
                <c:pt idx="11">
                  <c:v>38.293999999999983</c:v>
                </c:pt>
                <c:pt idx="12">
                  <c:v>38.46400000000002</c:v>
                </c:pt>
                <c:pt idx="13">
                  <c:v>38.880000000000081</c:v>
                </c:pt>
                <c:pt idx="14">
                  <c:v>39.248999999999974</c:v>
                </c:pt>
                <c:pt idx="15">
                  <c:v>39.453999999999994</c:v>
                </c:pt>
                <c:pt idx="16">
                  <c:v>39.619000000000099</c:v>
                </c:pt>
                <c:pt idx="17">
                  <c:v>39.698999999999948</c:v>
                </c:pt>
                <c:pt idx="18">
                  <c:v>39.820999999999941</c:v>
                </c:pt>
                <c:pt idx="19">
                  <c:v>39.920999999999978</c:v>
                </c:pt>
                <c:pt idx="20">
                  <c:v>40.066999999999958</c:v>
                </c:pt>
                <c:pt idx="21">
                  <c:v>40.220000000000056</c:v>
                </c:pt>
                <c:pt idx="22">
                  <c:v>40.382000000000048</c:v>
                </c:pt>
                <c:pt idx="23">
                  <c:v>40.549999999999955</c:v>
                </c:pt>
                <c:pt idx="24" formatCode="#,##0.00">
                  <c:v>40.721999999999952</c:v>
                </c:pt>
                <c:pt idx="25">
                  <c:v>40.897000000000141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166.62799999999982</c:v>
                </c:pt>
                <c:pt idx="1">
                  <c:v>167.8130000000001</c:v>
                </c:pt>
                <c:pt idx="2">
                  <c:v>172.90899999999982</c:v>
                </c:pt>
                <c:pt idx="3">
                  <c:v>179.74800000000025</c:v>
                </c:pt>
                <c:pt idx="4">
                  <c:v>183.5490000000004</c:v>
                </c:pt>
                <c:pt idx="5">
                  <c:v>185.07599999999994</c:v>
                </c:pt>
                <c:pt idx="6">
                  <c:v>187.98899999999983</c:v>
                </c:pt>
                <c:pt idx="7">
                  <c:v>188.83000000000021</c:v>
                </c:pt>
                <c:pt idx="8">
                  <c:v>190.45499999999942</c:v>
                </c:pt>
                <c:pt idx="9">
                  <c:v>200.91600000000039</c:v>
                </c:pt>
                <c:pt idx="10">
                  <c:v>195.9259999999997</c:v>
                </c:pt>
                <c:pt idx="11">
                  <c:v>196.542</c:v>
                </c:pt>
                <c:pt idx="12">
                  <c:v>197.99800000000022</c:v>
                </c:pt>
                <c:pt idx="13">
                  <c:v>199.67299999999997</c:v>
                </c:pt>
                <c:pt idx="14">
                  <c:v>201.57100000000017</c:v>
                </c:pt>
                <c:pt idx="15">
                  <c:v>203.09500000000025</c:v>
                </c:pt>
                <c:pt idx="16">
                  <c:v>204.32200000000017</c:v>
                </c:pt>
                <c:pt idx="17">
                  <c:v>205.4460000000002</c:v>
                </c:pt>
                <c:pt idx="18">
                  <c:v>206.50800000000015</c:v>
                </c:pt>
                <c:pt idx="19">
                  <c:v>207.54300000000003</c:v>
                </c:pt>
                <c:pt idx="20">
                  <c:v>208.60299999999989</c:v>
                </c:pt>
                <c:pt idx="21">
                  <c:v>209.64100000000019</c:v>
                </c:pt>
                <c:pt idx="22">
                  <c:v>210.65499999999977</c:v>
                </c:pt>
                <c:pt idx="23">
                  <c:v>211.68899999999994</c:v>
                </c:pt>
                <c:pt idx="24">
                  <c:v>212.68600000000004</c:v>
                </c:pt>
                <c:pt idx="25">
                  <c:v>213.65900000000005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161.06899999999996</c:v>
                </c:pt>
                <c:pt idx="1">
                  <c:v>167.6719999999998</c:v>
                </c:pt>
                <c:pt idx="2">
                  <c:v>172.43199999999982</c:v>
                </c:pt>
                <c:pt idx="3">
                  <c:v>166.11500000000004</c:v>
                </c:pt>
                <c:pt idx="4">
                  <c:v>180.7450000000002</c:v>
                </c:pt>
                <c:pt idx="5">
                  <c:v>179.92599999999996</c:v>
                </c:pt>
                <c:pt idx="6">
                  <c:v>183.08300000000014</c:v>
                </c:pt>
                <c:pt idx="7">
                  <c:v>190.85</c:v>
                </c:pt>
                <c:pt idx="8">
                  <c:v>190.73799999999989</c:v>
                </c:pt>
                <c:pt idx="9">
                  <c:v>202.72500000000005</c:v>
                </c:pt>
                <c:pt idx="10">
                  <c:v>193.11900000000003</c:v>
                </c:pt>
                <c:pt idx="11">
                  <c:v>195.21600000000015</c:v>
                </c:pt>
                <c:pt idx="12">
                  <c:v>195.26599999999993</c:v>
                </c:pt>
                <c:pt idx="13">
                  <c:v>195.92599999999985</c:v>
                </c:pt>
                <c:pt idx="14">
                  <c:v>197.21599999999987</c:v>
                </c:pt>
                <c:pt idx="15">
                  <c:v>198.14400000000015</c:v>
                </c:pt>
                <c:pt idx="16">
                  <c:v>199.15100000000015</c:v>
                </c:pt>
                <c:pt idx="17">
                  <c:v>200.12199999999964</c:v>
                </c:pt>
                <c:pt idx="18">
                  <c:v>201.108</c:v>
                </c:pt>
                <c:pt idx="19">
                  <c:v>202.10399999999998</c:v>
                </c:pt>
                <c:pt idx="20">
                  <c:v>203.10400000000016</c:v>
                </c:pt>
                <c:pt idx="21">
                  <c:v>204.07000000000011</c:v>
                </c:pt>
                <c:pt idx="22">
                  <c:v>205.04000000000005</c:v>
                </c:pt>
                <c:pt idx="23">
                  <c:v>206.00800000000024</c:v>
                </c:pt>
                <c:pt idx="24">
                  <c:v>206.97300000000001</c:v>
                </c:pt>
                <c:pt idx="25">
                  <c:v>207.93599999999995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223.44000000000003</c:v>
                </c:pt>
                <c:pt idx="1">
                  <c:v>220.13100000000003</c:v>
                </c:pt>
                <c:pt idx="2">
                  <c:v>209.49700000000004</c:v>
                </c:pt>
                <c:pt idx="3">
                  <c:v>208.26500000000013</c:v>
                </c:pt>
                <c:pt idx="4">
                  <c:v>210.15800000000016</c:v>
                </c:pt>
                <c:pt idx="5">
                  <c:v>215.28500000000014</c:v>
                </c:pt>
                <c:pt idx="6">
                  <c:v>208.11600000000013</c:v>
                </c:pt>
                <c:pt idx="7">
                  <c:v>218.22300000000007</c:v>
                </c:pt>
                <c:pt idx="8">
                  <c:v>219.61400000000003</c:v>
                </c:pt>
                <c:pt idx="9">
                  <c:v>225.91899999999976</c:v>
                </c:pt>
                <c:pt idx="10">
                  <c:v>231.58500000000004</c:v>
                </c:pt>
                <c:pt idx="11">
                  <c:v>234.27099999999973</c:v>
                </c:pt>
                <c:pt idx="12">
                  <c:v>236.5150000000001</c:v>
                </c:pt>
                <c:pt idx="13">
                  <c:v>238.5749999999999</c:v>
                </c:pt>
                <c:pt idx="14">
                  <c:v>240.78999999999996</c:v>
                </c:pt>
                <c:pt idx="15">
                  <c:v>242.79200000000029</c:v>
                </c:pt>
                <c:pt idx="16">
                  <c:v>244.43200000000004</c:v>
                </c:pt>
                <c:pt idx="17">
                  <c:v>246.03000000000011</c:v>
                </c:pt>
                <c:pt idx="18">
                  <c:v>247.62100000000009</c:v>
                </c:pt>
                <c:pt idx="19">
                  <c:v>249.22800000000007</c:v>
                </c:pt>
                <c:pt idx="20">
                  <c:v>250.88199999999972</c:v>
                </c:pt>
                <c:pt idx="21">
                  <c:v>252.53199999999995</c:v>
                </c:pt>
                <c:pt idx="22">
                  <c:v>254.18600000000021</c:v>
                </c:pt>
                <c:pt idx="23">
                  <c:v>255.8600000000001</c:v>
                </c:pt>
                <c:pt idx="24">
                  <c:v>257.55199999999996</c:v>
                </c:pt>
                <c:pt idx="25">
                  <c:v>259.26199999999994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31.863013536434138</c:v>
                </c:pt>
                <c:pt idx="1">
                  <c:v>32.105811861065455</c:v>
                </c:pt>
                <c:pt idx="2">
                  <c:v>33.294507591566884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26.629744634119628</c:v>
                </c:pt>
                <c:pt idx="1">
                  <c:v>26.773073734469417</c:v>
                </c:pt>
                <c:pt idx="2">
                  <c:v>26.703206526834055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27.391964573793242</c:v>
                </c:pt>
                <c:pt idx="1">
                  <c:v>27.162222487169291</c:v>
                </c:pt>
                <c:pt idx="2">
                  <c:v>27.438155987019275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5.3781646927883537</c:v>
                </c:pt>
                <c:pt idx="1">
                  <c:v>5.3990057089938013</c:v>
                </c:pt>
                <c:pt idx="2">
                  <c:v>5.2520056042625445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7.4703474242886019</c:v>
                </c:pt>
                <c:pt idx="1">
                  <c:v>7.159532966042728</c:v>
                </c:pt>
                <c:pt idx="2">
                  <c:v>6.0076307350907214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1.2667651385760246</c:v>
                </c:pt>
                <c:pt idx="1">
                  <c:v>1.4003532422593095</c:v>
                </c:pt>
                <c:pt idx="2">
                  <c:v>1.3044935552265129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16.299999999999898</c:v>
                </c:pt>
                <c:pt idx="1">
                  <c:v>13.193000000000069</c:v>
                </c:pt>
                <c:pt idx="2">
                  <c:v>10.849999999999767</c:v>
                </c:pt>
                <c:pt idx="3">
                  <c:v>2.6059999999999661</c:v>
                </c:pt>
                <c:pt idx="4">
                  <c:v>1.1690000000001959</c:v>
                </c:pt>
                <c:pt idx="5">
                  <c:v>1.5420000000000087</c:v>
                </c:pt>
                <c:pt idx="7">
                  <c:v>45.659999999999854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27.676999999999907</c:v>
                </c:pt>
                <c:pt idx="1">
                  <c:v>14.816999999999922</c:v>
                </c:pt>
                <c:pt idx="2">
                  <c:v>17.733000000000345</c:v>
                </c:pt>
                <c:pt idx="3">
                  <c:v>1.9530000000002445</c:v>
                </c:pt>
                <c:pt idx="4">
                  <c:v>-4.8620000000000729</c:v>
                </c:pt>
                <c:pt idx="5">
                  <c:v>5.6999999999987949E-2</c:v>
                </c:pt>
                <c:pt idx="7">
                  <c:v>57.375000000000334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0.51154916139344309</c:v>
                </c:pt>
                <c:pt idx="2">
                  <c:v>6.9966011957722785E-2</c:v>
                </c:pt>
                <c:pt idx="3">
                  <c:v>-1.5855429291947387</c:v>
                </c:pt>
                <c:pt idx="4">
                  <c:v>-0.1238525403771451</c:v>
                </c:pt>
                <c:pt idx="6">
                  <c:v>0.57047576472879502</c:v>
                </c:pt>
                <c:pt idx="7">
                  <c:v>0.71141276185830993</c:v>
                </c:pt>
                <c:pt idx="8">
                  <c:v>0.61335088943506033</c:v>
                </c:pt>
                <c:pt idx="10">
                  <c:v>2.851489887956804</c:v>
                </c:pt>
                <c:pt idx="11">
                  <c:v>-0.70862448007582568</c:v>
                </c:pt>
                <c:pt idx="12">
                  <c:v>0.23220681126538967</c:v>
                </c:pt>
                <c:pt idx="14">
                  <c:v>-0.88318500550558232</c:v>
                </c:pt>
                <c:pt idx="15">
                  <c:v>6.176184505939375E-2</c:v>
                </c:pt>
                <c:pt idx="16">
                  <c:v>1.4037440256429168</c:v>
                </c:pt>
                <c:pt idx="17">
                  <c:v>1.1663321260070747</c:v>
                </c:pt>
                <c:pt idx="19">
                  <c:v>-0.28833526757179317</c:v>
                </c:pt>
                <c:pt idx="20">
                  <c:v>-0.11932352846537597</c:v>
                </c:pt>
                <c:pt idx="21">
                  <c:v>-0.70217916448314099</c:v>
                </c:pt>
                <c:pt idx="22">
                  <c:v>0.78454471191309327</c:v>
                </c:pt>
                <c:pt idx="23">
                  <c:v>-0.26746053435579009</c:v>
                </c:pt>
                <c:pt idx="25">
                  <c:v>-1.8431638969843123</c:v>
                </c:pt>
                <c:pt idx="26">
                  <c:v>-0.67120290336346589</c:v>
                </c:pt>
                <c:pt idx="27">
                  <c:v>-0.85114957895729981</c:v>
                </c:pt>
                <c:pt idx="29">
                  <c:v>3.6191159278087248E-2</c:v>
                </c:pt>
                <c:pt idx="30">
                  <c:v>0.39051395622631269</c:v>
                </c:pt>
                <c:pt idx="31">
                  <c:v>1.5923441364522395</c:v>
                </c:pt>
                <c:pt idx="32">
                  <c:v>1.0153440930191993</c:v>
                </c:pt>
                <c:pt idx="33">
                  <c:v>-0.42929673059997064</c:v>
                </c:pt>
                <c:pt idx="34">
                  <c:v>0.37371136828074913</c:v>
                </c:pt>
                <c:pt idx="36">
                  <c:v>1.5589927202523501</c:v>
                </c:pt>
                <c:pt idx="37">
                  <c:v>1.2078318928844922</c:v>
                </c:pt>
                <c:pt idx="38">
                  <c:v>1.286229173288933</c:v>
                </c:pt>
                <c:pt idx="39">
                  <c:v>1.0777494605494153</c:v>
                </c:pt>
                <c:pt idx="40">
                  <c:v>1.2919632144400284</c:v>
                </c:pt>
                <c:pt idx="42">
                  <c:v>2.4593045996881724</c:v>
                </c:pt>
                <c:pt idx="43">
                  <c:v>0.231218966427571</c:v>
                </c:pt>
                <c:pt idx="44">
                  <c:v>1.0552957764843329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1.316451178182354</c:v>
                </c:pt>
                <c:pt idx="2">
                  <c:v>-1.493035431938039</c:v>
                </c:pt>
                <c:pt idx="3">
                  <c:v>-4.571913840287289</c:v>
                </c:pt>
                <c:pt idx="4">
                  <c:v>-1.9261716186293465</c:v>
                </c:pt>
                <c:pt idx="6">
                  <c:v>0.8172193945139794</c:v>
                </c:pt>
                <c:pt idx="7">
                  <c:v>-3.1635196962087608</c:v>
                </c:pt>
                <c:pt idx="8">
                  <c:v>-0.48982825802607044</c:v>
                </c:pt>
                <c:pt idx="10">
                  <c:v>2.2529687500646878</c:v>
                </c:pt>
                <c:pt idx="11">
                  <c:v>-0.64837271712970823</c:v>
                </c:pt>
                <c:pt idx="12">
                  <c:v>-5.6614320972891985E-2</c:v>
                </c:pt>
                <c:pt idx="14">
                  <c:v>2.0690637572225334</c:v>
                </c:pt>
                <c:pt idx="15">
                  <c:v>-1.1933960203856286</c:v>
                </c:pt>
                <c:pt idx="16">
                  <c:v>0.74963134669692177</c:v>
                </c:pt>
                <c:pt idx="17">
                  <c:v>0.4037918337024049</c:v>
                </c:pt>
                <c:pt idx="19">
                  <c:v>-2.2785182524032388</c:v>
                </c:pt>
                <c:pt idx="20">
                  <c:v>-2.5202578486921423</c:v>
                </c:pt>
                <c:pt idx="21">
                  <c:v>-1.7819652552369614</c:v>
                </c:pt>
                <c:pt idx="22">
                  <c:v>0.89942361190540332</c:v>
                </c:pt>
                <c:pt idx="23">
                  <c:v>-1.8619044060583234</c:v>
                </c:pt>
                <c:pt idx="25">
                  <c:v>-1.0523395680110847</c:v>
                </c:pt>
                <c:pt idx="26">
                  <c:v>1.6594192030626287</c:v>
                </c:pt>
                <c:pt idx="27">
                  <c:v>1.1820051848002722</c:v>
                </c:pt>
                <c:pt idx="29">
                  <c:v>2.8274032002326255</c:v>
                </c:pt>
                <c:pt idx="30">
                  <c:v>3.6542805400627598</c:v>
                </c:pt>
                <c:pt idx="31">
                  <c:v>2.3479119629181255</c:v>
                </c:pt>
                <c:pt idx="32">
                  <c:v>3.70319039717113</c:v>
                </c:pt>
                <c:pt idx="33">
                  <c:v>5.712161962161133</c:v>
                </c:pt>
                <c:pt idx="34">
                  <c:v>3.4726836799616523</c:v>
                </c:pt>
                <c:pt idx="36">
                  <c:v>6.4113310594845929</c:v>
                </c:pt>
                <c:pt idx="37">
                  <c:v>2.5714228183128185</c:v>
                </c:pt>
                <c:pt idx="38">
                  <c:v>3.5375000394891165</c:v>
                </c:pt>
                <c:pt idx="39">
                  <c:v>3.8676058867979757</c:v>
                </c:pt>
                <c:pt idx="40">
                  <c:v>4.0652849942820257</c:v>
                </c:pt>
                <c:pt idx="42">
                  <c:v>2.2542532789847192</c:v>
                </c:pt>
                <c:pt idx="43">
                  <c:v>4.2417243289483153</c:v>
                </c:pt>
                <c:pt idx="44">
                  <c:v>3.5510620222239053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8.0208440199681448</c:v>
                </c:pt>
                <c:pt idx="1">
                  <c:v>2.2671850626600616</c:v>
                </c:pt>
                <c:pt idx="2">
                  <c:v>6.3477599465754651</c:v>
                </c:pt>
                <c:pt idx="3">
                  <c:v>6.2420755887103354</c:v>
                </c:pt>
                <c:pt idx="4">
                  <c:v>4.8626934696383941</c:v>
                </c:pt>
                <c:pt idx="5">
                  <c:v>11.181756243947461</c:v>
                </c:pt>
                <c:pt idx="6">
                  <c:v>3.4098704949953103</c:v>
                </c:pt>
                <c:pt idx="7">
                  <c:v>2.9870476862811657</c:v>
                </c:pt>
                <c:pt idx="8">
                  <c:v>0.92753195159329582</c:v>
                </c:pt>
                <c:pt idx="9">
                  <c:v>1.5135879956283889</c:v>
                </c:pt>
                <c:pt idx="10">
                  <c:v>5.0426600433904341</c:v>
                </c:pt>
                <c:pt idx="11">
                  <c:v>6.0465032208456364</c:v>
                </c:pt>
                <c:pt idx="12">
                  <c:v>-0.81879113585949526</c:v>
                </c:pt>
                <c:pt idx="13">
                  <c:v>0.25303387946847433</c:v>
                </c:pt>
                <c:pt idx="14">
                  <c:v>-1.968792739615651</c:v>
                </c:pt>
                <c:pt idx="15">
                  <c:v>-2.296090825907477</c:v>
                </c:pt>
                <c:pt idx="16">
                  <c:v>-1.4568347018417889</c:v>
                </c:pt>
                <c:pt idx="17">
                  <c:v>2.4483838738011059</c:v>
                </c:pt>
                <c:pt idx="18">
                  <c:v>-0.88967585291037921</c:v>
                </c:pt>
                <c:pt idx="19">
                  <c:v>7.6217683002650638E-2</c:v>
                </c:pt>
                <c:pt idx="20">
                  <c:v>-1.6898494747288169</c:v>
                </c:pt>
                <c:pt idx="21">
                  <c:v>1.5044409354244692</c:v>
                </c:pt>
                <c:pt idx="22">
                  <c:v>-2.3569581442374279</c:v>
                </c:pt>
                <c:pt idx="23">
                  <c:v>1.2449963785904039</c:v>
                </c:pt>
                <c:pt idx="24">
                  <c:v>-2.4193922294080554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10.288029082628213</c:v>
                </c:pt>
                <c:pt idx="1">
                  <c:v>28.634285248871663</c:v>
                </c:pt>
                <c:pt idx="2">
                  <c:v>13.880698171888596</c:v>
                </c:pt>
                <c:pt idx="3">
                  <c:v>5.2277120849861518</c:v>
                </c:pt>
                <c:pt idx="4">
                  <c:v>-5.4686843878964453</c:v>
                </c:pt>
                <c:pt idx="5">
                  <c:v>1.6349257038933729</c:v>
                </c:pt>
                <c:pt idx="6">
                  <c:v>-0.18540853930434764</c:v>
                </c:pt>
                <c:pt idx="7">
                  <c:v>-1.111961765647024</c:v>
                </c:pt>
                <c:pt idx="8">
                  <c:v>-7.2395955994208379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10.958838305889302</c:v>
                </c:pt>
                <c:pt idx="1">
                  <c:v>33.657950898725375</c:v>
                </c:pt>
                <c:pt idx="2">
                  <c:v>5.0906246990993509</c:v>
                </c:pt>
                <c:pt idx="3">
                  <c:v>-11.025015659543783</c:v>
                </c:pt>
                <c:pt idx="4">
                  <c:v>-2.1855117247175215</c:v>
                </c:pt>
                <c:pt idx="5">
                  <c:v>15.571276040051444</c:v>
                </c:pt>
                <c:pt idx="6">
                  <c:v>2.3149121993547936</c:v>
                </c:pt>
                <c:pt idx="7">
                  <c:v>4.2974325602533696</c:v>
                </c:pt>
                <c:pt idx="8">
                  <c:v>-1.3055073191120528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29.411747749431001</c:v>
                </c:pt>
                <c:pt idx="1">
                  <c:v>32.858285149829797</c:v>
                </c:pt>
                <c:pt idx="2">
                  <c:v>32.882368328155842</c:v>
                </c:pt>
                <c:pt idx="3">
                  <c:v>33.312529761433716</c:v>
                </c:pt>
                <c:pt idx="4">
                  <c:v>32.63388361645076</c:v>
                </c:pt>
                <c:pt idx="5">
                  <c:v>34.743634218080587</c:v>
                </c:pt>
                <c:pt idx="6">
                  <c:v>35.882893849345926</c:v>
                </c:pt>
                <c:pt idx="7">
                  <c:v>37.875500957512763</c:v>
                </c:pt>
                <c:pt idx="8">
                  <c:v>38.673351412672496</c:v>
                </c:pt>
                <c:pt idx="9">
                  <c:v>41.827282258017121</c:v>
                </c:pt>
                <c:pt idx="10">
                  <c:v>42.764478238048731</c:v>
                </c:pt>
                <c:pt idx="11">
                  <c:v>38.404290724003218</c:v>
                </c:pt>
                <c:pt idx="12">
                  <c:v>38.744944317398648</c:v>
                </c:pt>
                <c:pt idx="13">
                  <c:v>39.1508482825882</c:v>
                </c:pt>
                <c:pt idx="14">
                  <c:v>39.620068272118544</c:v>
                </c:pt>
                <c:pt idx="15">
                  <c:v>40.030648820406959</c:v>
                </c:pt>
                <c:pt idx="16">
                  <c:v>40.437350424628896</c:v>
                </c:pt>
                <c:pt idx="17">
                  <c:v>40.834082818027966</c:v>
                </c:pt>
                <c:pt idx="18">
                  <c:v>41.242786083177862</c:v>
                </c:pt>
                <c:pt idx="19">
                  <c:v>41.659536928516381</c:v>
                </c:pt>
                <c:pt idx="20">
                  <c:v>42.088376665619208</c:v>
                </c:pt>
                <c:pt idx="21">
                  <c:v>42.511235325306302</c:v>
                </c:pt>
                <c:pt idx="22">
                  <c:v>42.939900760421544</c:v>
                </c:pt>
                <c:pt idx="23">
                  <c:v>43.390223050388236</c:v>
                </c:pt>
                <c:pt idx="24">
                  <c:v>43.830285717626303</c:v>
                </c:pt>
                <c:pt idx="25">
                  <c:v>44.271920188434777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15.848080324426995</c:v>
                </c:pt>
                <c:pt idx="1">
                  <c:v>17.667707887455101</c:v>
                </c:pt>
                <c:pt idx="2">
                  <c:v>18.560391266177717</c:v>
                </c:pt>
                <c:pt idx="3">
                  <c:v>18.439135399840872</c:v>
                </c:pt>
                <c:pt idx="4">
                  <c:v>19.189757908470888</c:v>
                </c:pt>
                <c:pt idx="5">
                  <c:v>19.228070148889959</c:v>
                </c:pt>
                <c:pt idx="6">
                  <c:v>17.713235817214827</c:v>
                </c:pt>
                <c:pt idx="7">
                  <c:v>19.61956806662694</c:v>
                </c:pt>
                <c:pt idx="8">
                  <c:v>19.109115753545723</c:v>
                </c:pt>
                <c:pt idx="9">
                  <c:v>20.468121605416101</c:v>
                </c:pt>
                <c:pt idx="10">
                  <c:v>21.49525521155002</c:v>
                </c:pt>
                <c:pt idx="11">
                  <c:v>24.671319296911509</c:v>
                </c:pt>
                <c:pt idx="12">
                  <c:v>25.001532802914003</c:v>
                </c:pt>
                <c:pt idx="13">
                  <c:v>25.430873496836082</c:v>
                </c:pt>
                <c:pt idx="14">
                  <c:v>25.911531631870869</c:v>
                </c:pt>
                <c:pt idx="15">
                  <c:v>26.332329701888227</c:v>
                </c:pt>
                <c:pt idx="16">
                  <c:v>26.747909493898138</c:v>
                </c:pt>
                <c:pt idx="17">
                  <c:v>27.177475959026314</c:v>
                </c:pt>
                <c:pt idx="18">
                  <c:v>27.616347380007802</c:v>
                </c:pt>
                <c:pt idx="19">
                  <c:v>28.059727884467755</c:v>
                </c:pt>
                <c:pt idx="20">
                  <c:v>28.520484954222958</c:v>
                </c:pt>
                <c:pt idx="21">
                  <c:v>28.972154752618771</c:v>
                </c:pt>
                <c:pt idx="22">
                  <c:v>29.422217221464418</c:v>
                </c:pt>
                <c:pt idx="23">
                  <c:v>29.897480060130597</c:v>
                </c:pt>
                <c:pt idx="24">
                  <c:v>30.415995685369438</c:v>
                </c:pt>
                <c:pt idx="25">
                  <c:v>30.946651567053284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27.898020837441802</c:v>
                </c:pt>
                <c:pt idx="1">
                  <c:v>27.772477952861674</c:v>
                </c:pt>
                <c:pt idx="2">
                  <c:v>27.433577013553823</c:v>
                </c:pt>
                <c:pt idx="3">
                  <c:v>27.365977761350987</c:v>
                </c:pt>
                <c:pt idx="4">
                  <c:v>29.612416930574206</c:v>
                </c:pt>
                <c:pt idx="5">
                  <c:v>30.382454817703753</c:v>
                </c:pt>
                <c:pt idx="6">
                  <c:v>31.054698616257642</c:v>
                </c:pt>
                <c:pt idx="7">
                  <c:v>31.374729612334662</c:v>
                </c:pt>
                <c:pt idx="8">
                  <c:v>33.304891264269088</c:v>
                </c:pt>
                <c:pt idx="9">
                  <c:v>35.661957599451227</c:v>
                </c:pt>
                <c:pt idx="10">
                  <c:v>36.730214764279218</c:v>
                </c:pt>
                <c:pt idx="11">
                  <c:v>37.043111669330308</c:v>
                </c:pt>
                <c:pt idx="12">
                  <c:v>37.446522900806023</c:v>
                </c:pt>
                <c:pt idx="13">
                  <c:v>37.878943363751958</c:v>
                </c:pt>
                <c:pt idx="14">
                  <c:v>38.360458255506437</c:v>
                </c:pt>
                <c:pt idx="15">
                  <c:v>38.771780668954854</c:v>
                </c:pt>
                <c:pt idx="16">
                  <c:v>39.177677085609169</c:v>
                </c:pt>
                <c:pt idx="17">
                  <c:v>39.590666486767915</c:v>
                </c:pt>
                <c:pt idx="18">
                  <c:v>40.019269265643921</c:v>
                </c:pt>
                <c:pt idx="19">
                  <c:v>40.457099946719353</c:v>
                </c:pt>
                <c:pt idx="20">
                  <c:v>40.896844413387775</c:v>
                </c:pt>
                <c:pt idx="21">
                  <c:v>41.334221279631613</c:v>
                </c:pt>
                <c:pt idx="22">
                  <c:v>41.76958664921731</c:v>
                </c:pt>
                <c:pt idx="23">
                  <c:v>42.218830831128351</c:v>
                </c:pt>
                <c:pt idx="24">
                  <c:v>42.664169229479945</c:v>
                </c:pt>
                <c:pt idx="25">
                  <c:v>43.137693634342476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30.890247741573162</c:v>
                </c:pt>
                <c:pt idx="1">
                  <c:v>32.440233877941552</c:v>
                </c:pt>
                <c:pt idx="2">
                  <c:v>31.77379868029292</c:v>
                </c:pt>
                <c:pt idx="3">
                  <c:v>31.020726074432041</c:v>
                </c:pt>
                <c:pt idx="4">
                  <c:v>31.73640642484855</c:v>
                </c:pt>
                <c:pt idx="5">
                  <c:v>32.880809676325043</c:v>
                </c:pt>
                <c:pt idx="6">
                  <c:v>32.898273915001781</c:v>
                </c:pt>
                <c:pt idx="7">
                  <c:v>35.005767129862519</c:v>
                </c:pt>
                <c:pt idx="8">
                  <c:v>36.617256719268212</c:v>
                </c:pt>
                <c:pt idx="9">
                  <c:v>38.419483951840753</c:v>
                </c:pt>
                <c:pt idx="10">
                  <c:v>39.122885265035379</c:v>
                </c:pt>
                <c:pt idx="11">
                  <c:v>40.454242807491944</c:v>
                </c:pt>
                <c:pt idx="12">
                  <c:v>40.908575705598317</c:v>
                </c:pt>
                <c:pt idx="13">
                  <c:v>41.412589999125572</c:v>
                </c:pt>
                <c:pt idx="14">
                  <c:v>41.956084728221526</c:v>
                </c:pt>
                <c:pt idx="15">
                  <c:v>42.41963213759626</c:v>
                </c:pt>
                <c:pt idx="16">
                  <c:v>42.871822073412751</c:v>
                </c:pt>
                <c:pt idx="17">
                  <c:v>43.336522089537489</c:v>
                </c:pt>
                <c:pt idx="18">
                  <c:v>43.845595755976696</c:v>
                </c:pt>
                <c:pt idx="19">
                  <c:v>44.334384841789934</c:v>
                </c:pt>
                <c:pt idx="20">
                  <c:v>44.839438736290099</c:v>
                </c:pt>
                <c:pt idx="21">
                  <c:v>45.333238385070885</c:v>
                </c:pt>
                <c:pt idx="22">
                  <c:v>45.822921312035007</c:v>
                </c:pt>
                <c:pt idx="23">
                  <c:v>46.316907494635878</c:v>
                </c:pt>
                <c:pt idx="24">
                  <c:v>46.818686369327864</c:v>
                </c:pt>
                <c:pt idx="25">
                  <c:v>47.390023011021498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36.299950257661649</c:v>
                </c:pt>
                <c:pt idx="1">
                  <c:v>35.097057692470848</c:v>
                </c:pt>
                <c:pt idx="2">
                  <c:v>34.86872984223487</c:v>
                </c:pt>
                <c:pt idx="3">
                  <c:v>34.957841714716189</c:v>
                </c:pt>
                <c:pt idx="4">
                  <c:v>36.090567576951216</c:v>
                </c:pt>
                <c:pt idx="5">
                  <c:v>35.925326564997505</c:v>
                </c:pt>
                <c:pt idx="6">
                  <c:v>36.031485195217009</c:v>
                </c:pt>
                <c:pt idx="7">
                  <c:v>37.23116541163116</c:v>
                </c:pt>
                <c:pt idx="8">
                  <c:v>37.02754058415303</c:v>
                </c:pt>
                <c:pt idx="9">
                  <c:v>38.600438340487912</c:v>
                </c:pt>
                <c:pt idx="10">
                  <c:v>40.788020034635899</c:v>
                </c:pt>
                <c:pt idx="11">
                  <c:v>41.427452817819749</c:v>
                </c:pt>
                <c:pt idx="12">
                  <c:v>42.175198642035745</c:v>
                </c:pt>
                <c:pt idx="13">
                  <c:v>42.793650165186811</c:v>
                </c:pt>
                <c:pt idx="14">
                  <c:v>43.413133086488472</c:v>
                </c:pt>
                <c:pt idx="15">
                  <c:v>43.923899795897469</c:v>
                </c:pt>
                <c:pt idx="16">
                  <c:v>44.408471026137619</c:v>
                </c:pt>
                <c:pt idx="17">
                  <c:v>44.892853294435021</c:v>
                </c:pt>
                <c:pt idx="18">
                  <c:v>45.385549238668318</c:v>
                </c:pt>
                <c:pt idx="19">
                  <c:v>45.869289298647892</c:v>
                </c:pt>
                <c:pt idx="20">
                  <c:v>46.36449439674422</c:v>
                </c:pt>
                <c:pt idx="21">
                  <c:v>46.860311123381777</c:v>
                </c:pt>
                <c:pt idx="22">
                  <c:v>47.357002307932099</c:v>
                </c:pt>
                <c:pt idx="23">
                  <c:v>47.85670873651253</c:v>
                </c:pt>
                <c:pt idx="24">
                  <c:v>48.332228158819873</c:v>
                </c:pt>
                <c:pt idx="25">
                  <c:v>48.836490200411653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32.495709065849162</c:v>
                </c:pt>
                <c:pt idx="1">
                  <c:v>30.7006051031975</c:v>
                </c:pt>
                <c:pt idx="2">
                  <c:v>29.414735759792272</c:v>
                </c:pt>
                <c:pt idx="3">
                  <c:v>30.854923022576262</c:v>
                </c:pt>
                <c:pt idx="4">
                  <c:v>31.322578957404616</c:v>
                </c:pt>
                <c:pt idx="5">
                  <c:v>30.68600742158641</c:v>
                </c:pt>
                <c:pt idx="6">
                  <c:v>32.938162859604077</c:v>
                </c:pt>
                <c:pt idx="7">
                  <c:v>33.367895251177892</c:v>
                </c:pt>
                <c:pt idx="8">
                  <c:v>35.017502807816776</c:v>
                </c:pt>
                <c:pt idx="9">
                  <c:v>38.190511279756834</c:v>
                </c:pt>
                <c:pt idx="10">
                  <c:v>41.867763665533872</c:v>
                </c:pt>
                <c:pt idx="11">
                  <c:v>44.459762159562864</c:v>
                </c:pt>
                <c:pt idx="12">
                  <c:v>44.904769626492552</c:v>
                </c:pt>
                <c:pt idx="13">
                  <c:v>45.477934253144795</c:v>
                </c:pt>
                <c:pt idx="14">
                  <c:v>46.12473064872249</c:v>
                </c:pt>
                <c:pt idx="15">
                  <c:v>46.718367851023643</c:v>
                </c:pt>
                <c:pt idx="16">
                  <c:v>47.30734398801355</c:v>
                </c:pt>
                <c:pt idx="17">
                  <c:v>47.901004466744673</c:v>
                </c:pt>
                <c:pt idx="18">
                  <c:v>48.500627686071326</c:v>
                </c:pt>
                <c:pt idx="19">
                  <c:v>49.114144920327725</c:v>
                </c:pt>
                <c:pt idx="20">
                  <c:v>49.727562735704467</c:v>
                </c:pt>
                <c:pt idx="21">
                  <c:v>50.344010760015344</c:v>
                </c:pt>
                <c:pt idx="22">
                  <c:v>50.954754625124465</c:v>
                </c:pt>
                <c:pt idx="23">
                  <c:v>51.573471967160359</c:v>
                </c:pt>
                <c:pt idx="24">
                  <c:v>52.18184129025088</c:v>
                </c:pt>
                <c:pt idx="25">
                  <c:v>52.802627782434122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10.933529292313253</c:v>
                </c:pt>
                <c:pt idx="1">
                  <c:v>11.038160746546835</c:v>
                </c:pt>
                <c:pt idx="2">
                  <c:v>11.087591860026052</c:v>
                </c:pt>
                <c:pt idx="3">
                  <c:v>11.210750056462359</c:v>
                </c:pt>
                <c:pt idx="4">
                  <c:v>10.755721742836492</c:v>
                </c:pt>
                <c:pt idx="5">
                  <c:v>10.650701606583436</c:v>
                </c:pt>
                <c:pt idx="6">
                  <c:v>11.069105863507286</c:v>
                </c:pt>
                <c:pt idx="7">
                  <c:v>12.629583735492423</c:v>
                </c:pt>
                <c:pt idx="8">
                  <c:v>12.789868686701988</c:v>
                </c:pt>
                <c:pt idx="9">
                  <c:v>13.024343292706579</c:v>
                </c:pt>
                <c:pt idx="10">
                  <c:v>14.060572101578746</c:v>
                </c:pt>
                <c:pt idx="11">
                  <c:v>11.980461880805187</c:v>
                </c:pt>
                <c:pt idx="12">
                  <c:v>12.071562748457895</c:v>
                </c:pt>
                <c:pt idx="13">
                  <c:v>12.16280390307587</c:v>
                </c:pt>
                <c:pt idx="14">
                  <c:v>12.261440612465446</c:v>
                </c:pt>
                <c:pt idx="15">
                  <c:v>12.342988893347616</c:v>
                </c:pt>
                <c:pt idx="16">
                  <c:v>12.420239011040676</c:v>
                </c:pt>
                <c:pt idx="17">
                  <c:v>12.487560897940323</c:v>
                </c:pt>
                <c:pt idx="18">
                  <c:v>12.562220433813266</c:v>
                </c:pt>
                <c:pt idx="19">
                  <c:v>12.653101025303769</c:v>
                </c:pt>
                <c:pt idx="20">
                  <c:v>12.743450340228522</c:v>
                </c:pt>
                <c:pt idx="21">
                  <c:v>12.831507620484889</c:v>
                </c:pt>
                <c:pt idx="22">
                  <c:v>12.91475584675964</c:v>
                </c:pt>
                <c:pt idx="23">
                  <c:v>13.003564021800564</c:v>
                </c:pt>
                <c:pt idx="24">
                  <c:v>13.091199338350362</c:v>
                </c:pt>
                <c:pt idx="25">
                  <c:v>13.181857433736411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11.884940391538279</c:v>
                </c:pt>
                <c:pt idx="1">
                  <c:v>15.242370306381392</c:v>
                </c:pt>
                <c:pt idx="2">
                  <c:v>14.637247948993981</c:v>
                </c:pt>
                <c:pt idx="3">
                  <c:v>14.080479386714156</c:v>
                </c:pt>
                <c:pt idx="4">
                  <c:v>14.258953460068378</c:v>
                </c:pt>
                <c:pt idx="5">
                  <c:v>14.980896217151191</c:v>
                </c:pt>
                <c:pt idx="6">
                  <c:v>14.888853941385024</c:v>
                </c:pt>
                <c:pt idx="7">
                  <c:v>15.219674197015872</c:v>
                </c:pt>
                <c:pt idx="8">
                  <c:v>17.082319923685478</c:v>
                </c:pt>
                <c:pt idx="9">
                  <c:v>17.236170892217604</c:v>
                </c:pt>
                <c:pt idx="10">
                  <c:v>17.967943903432356</c:v>
                </c:pt>
                <c:pt idx="11">
                  <c:v>17.527966482889909</c:v>
                </c:pt>
                <c:pt idx="12">
                  <c:v>17.767420944416969</c:v>
                </c:pt>
                <c:pt idx="13">
                  <c:v>18.023592549474156</c:v>
                </c:pt>
                <c:pt idx="14">
                  <c:v>18.29918162216202</c:v>
                </c:pt>
                <c:pt idx="15">
                  <c:v>18.544312856684986</c:v>
                </c:pt>
                <c:pt idx="16">
                  <c:v>18.78062977129548</c:v>
                </c:pt>
                <c:pt idx="17">
                  <c:v>19.019522902603129</c:v>
                </c:pt>
                <c:pt idx="18">
                  <c:v>19.242060413523625</c:v>
                </c:pt>
                <c:pt idx="19">
                  <c:v>19.482730797314915</c:v>
                </c:pt>
                <c:pt idx="20">
                  <c:v>19.722466757541234</c:v>
                </c:pt>
                <c:pt idx="21">
                  <c:v>19.985615799055836</c:v>
                </c:pt>
                <c:pt idx="22">
                  <c:v>20.23477697035699</c:v>
                </c:pt>
                <c:pt idx="23">
                  <c:v>20.466007868122553</c:v>
                </c:pt>
                <c:pt idx="24">
                  <c:v>20.693083961783795</c:v>
                </c:pt>
                <c:pt idx="25">
                  <c:v>20.907812467030777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8.4974591788049683</c:v>
                </c:pt>
                <c:pt idx="1">
                  <c:v>9.8894712253347432</c:v>
                </c:pt>
                <c:pt idx="2">
                  <c:v>8.8552578196164138</c:v>
                </c:pt>
                <c:pt idx="3">
                  <c:v>7.6736057164370095</c:v>
                </c:pt>
                <c:pt idx="4">
                  <c:v>7.6275287931457196</c:v>
                </c:pt>
                <c:pt idx="5">
                  <c:v>7.5385046891874365</c:v>
                </c:pt>
                <c:pt idx="6">
                  <c:v>7.8505940632150297</c:v>
                </c:pt>
                <c:pt idx="7">
                  <c:v>8.1095573095151696</c:v>
                </c:pt>
                <c:pt idx="8">
                  <c:v>7.8786698416208587</c:v>
                </c:pt>
                <c:pt idx="9">
                  <c:v>8.1440446534603144</c:v>
                </c:pt>
                <c:pt idx="10">
                  <c:v>8.4660366407807324</c:v>
                </c:pt>
                <c:pt idx="11">
                  <c:v>9.233202783927462</c:v>
                </c:pt>
                <c:pt idx="12">
                  <c:v>9.22813541677478</c:v>
                </c:pt>
                <c:pt idx="13">
                  <c:v>9.3112765475198405</c:v>
                </c:pt>
                <c:pt idx="14">
                  <c:v>9.3934159195670883</c:v>
                </c:pt>
                <c:pt idx="15">
                  <c:v>9.5346050902684798</c:v>
                </c:pt>
                <c:pt idx="16">
                  <c:v>9.6608578892876515</c:v>
                </c:pt>
                <c:pt idx="17">
                  <c:v>9.7825392222258056</c:v>
                </c:pt>
                <c:pt idx="18">
                  <c:v>9.8886202819533384</c:v>
                </c:pt>
                <c:pt idx="19">
                  <c:v>10.022104696305009</c:v>
                </c:pt>
                <c:pt idx="20">
                  <c:v>10.132679038355917</c:v>
                </c:pt>
                <c:pt idx="21">
                  <c:v>10.243194155171262</c:v>
                </c:pt>
                <c:pt idx="22">
                  <c:v>10.357232202916434</c:v>
                </c:pt>
                <c:pt idx="23">
                  <c:v>10.497352755766634</c:v>
                </c:pt>
                <c:pt idx="24">
                  <c:v>10.595558884681811</c:v>
                </c:pt>
                <c:pt idx="25">
                  <c:v>10.729879968242635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7.174877364262926</c:v>
                </c:pt>
                <c:pt idx="1">
                  <c:v>6.9202424642647147</c:v>
                </c:pt>
                <c:pt idx="2">
                  <c:v>7.5624836942691838</c:v>
                </c:pt>
                <c:pt idx="3">
                  <c:v>7.8919029847727078</c:v>
                </c:pt>
                <c:pt idx="4">
                  <c:v>8.4344695595511006</c:v>
                </c:pt>
                <c:pt idx="5">
                  <c:v>7.7002002082204877</c:v>
                </c:pt>
                <c:pt idx="6">
                  <c:v>8.6124076931244549</c:v>
                </c:pt>
                <c:pt idx="7">
                  <c:v>9.3388864026682121</c:v>
                </c:pt>
                <c:pt idx="8">
                  <c:v>10.047843332087711</c:v>
                </c:pt>
                <c:pt idx="9">
                  <c:v>9.6202019142063069</c:v>
                </c:pt>
                <c:pt idx="10">
                  <c:v>9.2137882038488765</c:v>
                </c:pt>
                <c:pt idx="11">
                  <c:v>8.5523572325971156</c:v>
                </c:pt>
                <c:pt idx="12">
                  <c:v>8.4522677638343104</c:v>
                </c:pt>
                <c:pt idx="13">
                  <c:v>8.4804821235382732</c:v>
                </c:pt>
                <c:pt idx="14">
                  <c:v>8.5902066711194554</c:v>
                </c:pt>
                <c:pt idx="15">
                  <c:v>8.6919248004414484</c:v>
                </c:pt>
                <c:pt idx="16">
                  <c:v>8.7828318520176598</c:v>
                </c:pt>
                <c:pt idx="17">
                  <c:v>8.8712581631617908</c:v>
                </c:pt>
                <c:pt idx="18">
                  <c:v>8.9677719776741593</c:v>
                </c:pt>
                <c:pt idx="19">
                  <c:v>9.0678585527023916</c:v>
                </c:pt>
                <c:pt idx="20">
                  <c:v>9.1710696646445093</c:v>
                </c:pt>
                <c:pt idx="21">
                  <c:v>9.2764833238635038</c:v>
                </c:pt>
                <c:pt idx="22">
                  <c:v>9.3763373274024353</c:v>
                </c:pt>
                <c:pt idx="23">
                  <c:v>9.4913933116524856</c:v>
                </c:pt>
                <c:pt idx="24">
                  <c:v>9.6146458726200077</c:v>
                </c:pt>
                <c:pt idx="25">
                  <c:v>9.7685114421398627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34.146476239798311</c:v>
                </c:pt>
                <c:pt idx="1">
                  <c:v>32.274766305646153</c:v>
                </c:pt>
                <c:pt idx="2">
                  <c:v>32.655487678803226</c:v>
                </c:pt>
                <c:pt idx="3">
                  <c:v>32.385613329782629</c:v>
                </c:pt>
                <c:pt idx="4">
                  <c:v>33.858581382163678</c:v>
                </c:pt>
                <c:pt idx="5">
                  <c:v>33.709060270937805</c:v>
                </c:pt>
                <c:pt idx="6">
                  <c:v>33.915045901536402</c:v>
                </c:pt>
                <c:pt idx="7">
                  <c:v>35.616001133635095</c:v>
                </c:pt>
                <c:pt idx="8">
                  <c:v>35.224926718973364</c:v>
                </c:pt>
                <c:pt idx="9">
                  <c:v>37.808133081048076</c:v>
                </c:pt>
                <c:pt idx="10">
                  <c:v>38.751720314328239</c:v>
                </c:pt>
                <c:pt idx="11">
                  <c:v>36.376626282100673</c:v>
                </c:pt>
                <c:pt idx="12">
                  <c:v>36.507186435587251</c:v>
                </c:pt>
                <c:pt idx="13">
                  <c:v>36.70609037574296</c:v>
                </c:pt>
                <c:pt idx="14">
                  <c:v>36.952286199331162</c:v>
                </c:pt>
                <c:pt idx="15">
                  <c:v>37.141750423403352</c:v>
                </c:pt>
                <c:pt idx="16">
                  <c:v>37.318044448486646</c:v>
                </c:pt>
                <c:pt idx="17">
                  <c:v>37.486955159005461</c:v>
                </c:pt>
                <c:pt idx="18">
                  <c:v>37.65790552628863</c:v>
                </c:pt>
                <c:pt idx="19">
                  <c:v>37.830533128639281</c:v>
                </c:pt>
                <c:pt idx="20">
                  <c:v>38.00929506178116</c:v>
                </c:pt>
                <c:pt idx="21">
                  <c:v>38.183843417128749</c:v>
                </c:pt>
                <c:pt idx="22">
                  <c:v>38.362405068748053</c:v>
                </c:pt>
                <c:pt idx="23">
                  <c:v>38.557426787905307</c:v>
                </c:pt>
                <c:pt idx="24">
                  <c:v>38.751830576331997</c:v>
                </c:pt>
                <c:pt idx="25">
                  <c:v>38.962624551918609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65.637159514446267</c:v>
                </c:pt>
                <c:pt idx="1">
                  <c:v>68.630469934254734</c:v>
                </c:pt>
                <c:pt idx="2">
                  <c:v>69.474324726158997</c:v>
                </c:pt>
                <c:pt idx="3">
                  <c:v>66.306401178118037</c:v>
                </c:pt>
                <c:pt idx="4">
                  <c:v>69.100180370794746</c:v>
                </c:pt>
                <c:pt idx="5">
                  <c:v>70.49613311937317</c:v>
                </c:pt>
                <c:pt idx="6">
                  <c:v>68.07185913104756</c:v>
                </c:pt>
                <c:pt idx="7">
                  <c:v>73.244347496439175</c:v>
                </c:pt>
                <c:pt idx="8">
                  <c:v>70.09371952923459</c:v>
                </c:pt>
                <c:pt idx="9">
                  <c:v>73.604193359936872</c:v>
                </c:pt>
                <c:pt idx="10">
                  <c:v>76.542636340218806</c:v>
                </c:pt>
                <c:pt idx="11">
                  <c:v>71.508665614040197</c:v>
                </c:pt>
                <c:pt idx="12">
                  <c:v>71.409300518575918</c:v>
                </c:pt>
                <c:pt idx="13">
                  <c:v>71.334134603042145</c:v>
                </c:pt>
                <c:pt idx="14">
                  <c:v>71.371267012713247</c:v>
                </c:pt>
                <c:pt idx="15">
                  <c:v>71.309658429568714</c:v>
                </c:pt>
                <c:pt idx="16">
                  <c:v>71.208855409889523</c:v>
                </c:pt>
                <c:pt idx="17">
                  <c:v>71.054171335375571</c:v>
                </c:pt>
                <c:pt idx="18">
                  <c:v>70.881415629683957</c:v>
                </c:pt>
                <c:pt idx="19">
                  <c:v>70.655321687970044</c:v>
                </c:pt>
                <c:pt idx="20">
                  <c:v>70.441751452509024</c:v>
                </c:pt>
                <c:pt idx="21">
                  <c:v>70.196360993895937</c:v>
                </c:pt>
                <c:pt idx="22">
                  <c:v>69.929815010707102</c:v>
                </c:pt>
                <c:pt idx="23">
                  <c:v>69.653117448948777</c:v>
                </c:pt>
                <c:pt idx="24">
                  <c:v>69.412429343325456</c:v>
                </c:pt>
                <c:pt idx="25">
                  <c:v>69.188044701503799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18.373910961726391</c:v>
                </c:pt>
                <c:pt idx="1">
                  <c:v>17.052284850592144</c:v>
                </c:pt>
                <c:pt idx="2">
                  <c:v>16.636792269766019</c:v>
                </c:pt>
                <c:pt idx="3">
                  <c:v>16.962601331986797</c:v>
                </c:pt>
                <c:pt idx="4">
                  <c:v>17.268412386285139</c:v>
                </c:pt>
                <c:pt idx="5">
                  <c:v>15.892329595754921</c:v>
                </c:pt>
                <c:pt idx="6">
                  <c:v>14.91991209087435</c:v>
                </c:pt>
                <c:pt idx="7">
                  <c:v>16.371587916611318</c:v>
                </c:pt>
                <c:pt idx="8">
                  <c:v>16.111467290474824</c:v>
                </c:pt>
                <c:pt idx="9">
                  <c:v>15.513279897526617</c:v>
                </c:pt>
                <c:pt idx="10">
                  <c:v>15.073538459895426</c:v>
                </c:pt>
                <c:pt idx="11">
                  <c:v>16.776663561265671</c:v>
                </c:pt>
                <c:pt idx="12">
                  <c:v>16.588936120072745</c:v>
                </c:pt>
                <c:pt idx="13">
                  <c:v>16.386385110812018</c:v>
                </c:pt>
                <c:pt idx="14">
                  <c:v>16.180591945950546</c:v>
                </c:pt>
                <c:pt idx="15">
                  <c:v>15.901713190021464</c:v>
                </c:pt>
                <c:pt idx="16">
                  <c:v>15.511141882304667</c:v>
                </c:pt>
                <c:pt idx="17">
                  <c:v>15.006256836934385</c:v>
                </c:pt>
                <c:pt idx="18">
                  <c:v>14.596118395271871</c:v>
                </c:pt>
                <c:pt idx="19">
                  <c:v>14.132807085656195</c:v>
                </c:pt>
                <c:pt idx="20">
                  <c:v>13.683555924028212</c:v>
                </c:pt>
                <c:pt idx="21">
                  <c:v>13.247805739709031</c:v>
                </c:pt>
                <c:pt idx="22">
                  <c:v>12.888216416215521</c:v>
                </c:pt>
                <c:pt idx="23">
                  <c:v>12.507569449319787</c:v>
                </c:pt>
                <c:pt idx="24">
                  <c:v>12.047191677489188</c:v>
                </c:pt>
                <c:pt idx="25">
                  <c:v>11.403114439066663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4.9261493524803077</c:v>
                </c:pt>
                <c:pt idx="1">
                  <c:v>4.2230396421426697</c:v>
                </c:pt>
                <c:pt idx="2">
                  <c:v>4.7314323839757195</c:v>
                </c:pt>
                <c:pt idx="3">
                  <c:v>5.1718907974180413</c:v>
                </c:pt>
                <c:pt idx="4">
                  <c:v>5.4090396253236133</c:v>
                </c:pt>
                <c:pt idx="5">
                  <c:v>5.5262712216288774</c:v>
                </c:pt>
                <c:pt idx="6">
                  <c:v>5.3809241775988914</c:v>
                </c:pt>
                <c:pt idx="7">
                  <c:v>5.2157505782999758</c:v>
                </c:pt>
                <c:pt idx="8">
                  <c:v>4.6000312042127529</c:v>
                </c:pt>
                <c:pt idx="9">
                  <c:v>6.1714099943820981</c:v>
                </c:pt>
                <c:pt idx="10">
                  <c:v>5.7793051010973517</c:v>
                </c:pt>
                <c:pt idx="11">
                  <c:v>5.6188109334658973</c:v>
                </c:pt>
                <c:pt idx="12">
                  <c:v>5.6385149619554866</c:v>
                </c:pt>
                <c:pt idx="13">
                  <c:v>5.7101282607892223</c:v>
                </c:pt>
                <c:pt idx="14">
                  <c:v>5.7999673734741179</c:v>
                </c:pt>
                <c:pt idx="15">
                  <c:v>5.8712540549894365</c:v>
                </c:pt>
                <c:pt idx="16">
                  <c:v>5.938707039688734</c:v>
                </c:pt>
                <c:pt idx="17">
                  <c:v>6.0035841578163911</c:v>
                </c:pt>
                <c:pt idx="18">
                  <c:v>6.0671020225296086</c:v>
                </c:pt>
                <c:pt idx="19">
                  <c:v>6.1290547577713612</c:v>
                </c:pt>
                <c:pt idx="20">
                  <c:v>6.1912928729313252</c:v>
                </c:pt>
                <c:pt idx="21">
                  <c:v>6.2448730155482455</c:v>
                </c:pt>
                <c:pt idx="22">
                  <c:v>6.3036176973908189</c:v>
                </c:pt>
                <c:pt idx="23">
                  <c:v>6.3652097687436004</c:v>
                </c:pt>
                <c:pt idx="24">
                  <c:v>6.4314819689015357</c:v>
                </c:pt>
                <c:pt idx="25">
                  <c:v>6.4980746483360985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22.510646213764421</c:v>
                </c:pt>
                <c:pt idx="1">
                  <c:v>22.538967703710693</c:v>
                </c:pt>
                <c:pt idx="2">
                  <c:v>21.715294949513268</c:v>
                </c:pt>
                <c:pt idx="3">
                  <c:v>21.821457246952988</c:v>
                </c:pt>
                <c:pt idx="4">
                  <c:v>24.421395254267971</c:v>
                </c:pt>
                <c:pt idx="5">
                  <c:v>22.898545046990407</c:v>
                </c:pt>
                <c:pt idx="6">
                  <c:v>21.89101360278082</c:v>
                </c:pt>
                <c:pt idx="7">
                  <c:v>23.161003369524366</c:v>
                </c:pt>
                <c:pt idx="8">
                  <c:v>22.349068782314614</c:v>
                </c:pt>
                <c:pt idx="9">
                  <c:v>24.737414165600612</c:v>
                </c:pt>
                <c:pt idx="10">
                  <c:v>20.929752307374756</c:v>
                </c:pt>
                <c:pt idx="11">
                  <c:v>20.789331247226194</c:v>
                </c:pt>
                <c:pt idx="12">
                  <c:v>20.644230653337925</c:v>
                </c:pt>
                <c:pt idx="13">
                  <c:v>20.51759877607234</c:v>
                </c:pt>
                <c:pt idx="14">
                  <c:v>20.41839148757165</c:v>
                </c:pt>
                <c:pt idx="15">
                  <c:v>20.280987284229763</c:v>
                </c:pt>
                <c:pt idx="16">
                  <c:v>20.140120760273305</c:v>
                </c:pt>
                <c:pt idx="17">
                  <c:v>19.986950771696122</c:v>
                </c:pt>
                <c:pt idx="18">
                  <c:v>19.839801022666506</c:v>
                </c:pt>
                <c:pt idx="19">
                  <c:v>19.695433979916892</c:v>
                </c:pt>
                <c:pt idx="20">
                  <c:v>19.556257642836705</c:v>
                </c:pt>
                <c:pt idx="21">
                  <c:v>19.413996828910406</c:v>
                </c:pt>
                <c:pt idx="22">
                  <c:v>19.269286312158304</c:v>
                </c:pt>
                <c:pt idx="23">
                  <c:v>19.123722655426345</c:v>
                </c:pt>
                <c:pt idx="24">
                  <c:v>18.974356515799688</c:v>
                </c:pt>
                <c:pt idx="25">
                  <c:v>18.83041337562387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20.660874475954895</c:v>
                </c:pt>
                <c:pt idx="1">
                  <c:v>18.902365782398263</c:v>
                </c:pt>
                <c:pt idx="2">
                  <c:v>20.030512966565418</c:v>
                </c:pt>
                <c:pt idx="3">
                  <c:v>18.69195466471605</c:v>
                </c:pt>
                <c:pt idx="4">
                  <c:v>20.532193404382383</c:v>
                </c:pt>
                <c:pt idx="5">
                  <c:v>19.162952019824345</c:v>
                </c:pt>
                <c:pt idx="6">
                  <c:v>18.298842990062411</c:v>
                </c:pt>
                <c:pt idx="7">
                  <c:v>19.393170662999282</c:v>
                </c:pt>
                <c:pt idx="8">
                  <c:v>18.271227550236684</c:v>
                </c:pt>
                <c:pt idx="9">
                  <c:v>19.755143848976356</c:v>
                </c:pt>
                <c:pt idx="10">
                  <c:v>16.866861193916868</c:v>
                </c:pt>
                <c:pt idx="11">
                  <c:v>17.859880221766232</c:v>
                </c:pt>
                <c:pt idx="12">
                  <c:v>17.781459791976559</c:v>
                </c:pt>
                <c:pt idx="13">
                  <c:v>17.690668480290238</c:v>
                </c:pt>
                <c:pt idx="14">
                  <c:v>17.632968003681679</c:v>
                </c:pt>
                <c:pt idx="15">
                  <c:v>17.554051264643231</c:v>
                </c:pt>
                <c:pt idx="16">
                  <c:v>17.467402244279345</c:v>
                </c:pt>
                <c:pt idx="17">
                  <c:v>17.375990382648006</c:v>
                </c:pt>
                <c:pt idx="18">
                  <c:v>17.275736283692542</c:v>
                </c:pt>
                <c:pt idx="19">
                  <c:v>17.165781723782374</c:v>
                </c:pt>
                <c:pt idx="20">
                  <c:v>17.06124408677351</c:v>
                </c:pt>
                <c:pt idx="21">
                  <c:v>16.959732510756954</c:v>
                </c:pt>
                <c:pt idx="22">
                  <c:v>16.864554104412804</c:v>
                </c:pt>
                <c:pt idx="23">
                  <c:v>16.779189759683547</c:v>
                </c:pt>
                <c:pt idx="24">
                  <c:v>16.674357659467656</c:v>
                </c:pt>
                <c:pt idx="25">
                  <c:v>16.567477790689377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12.917597704773168</c:v>
                </c:pt>
                <c:pt idx="1">
                  <c:v>12.961277651281971</c:v>
                </c:pt>
                <c:pt idx="2">
                  <c:v>13.359035129505907</c:v>
                </c:pt>
                <c:pt idx="3">
                  <c:v>13.241744209531859</c:v>
                </c:pt>
                <c:pt idx="4">
                  <c:v>13.218612418026257</c:v>
                </c:pt>
                <c:pt idx="5">
                  <c:v>13.383724363120276</c:v>
                </c:pt>
                <c:pt idx="6">
                  <c:v>13.401902024093751</c:v>
                </c:pt>
                <c:pt idx="7">
                  <c:v>13.656678238037429</c:v>
                </c:pt>
                <c:pt idx="8">
                  <c:v>12.693266699562171</c:v>
                </c:pt>
                <c:pt idx="9">
                  <c:v>12.215587998507051</c:v>
                </c:pt>
                <c:pt idx="10">
                  <c:v>11.926889661278487</c:v>
                </c:pt>
                <c:pt idx="11">
                  <c:v>11.705200878293878</c:v>
                </c:pt>
                <c:pt idx="12">
                  <c:v>11.640592484912354</c:v>
                </c:pt>
                <c:pt idx="13">
                  <c:v>11.620818655253277</c:v>
                </c:pt>
                <c:pt idx="14">
                  <c:v>11.613408014351622</c:v>
                </c:pt>
                <c:pt idx="15">
                  <c:v>11.590320397215876</c:v>
                </c:pt>
                <c:pt idx="16">
                  <c:v>11.582894475098531</c:v>
                </c:pt>
                <c:pt idx="17">
                  <c:v>11.554082365851698</c:v>
                </c:pt>
                <c:pt idx="18">
                  <c:v>11.518062020477135</c:v>
                </c:pt>
                <c:pt idx="19">
                  <c:v>11.476110237515906</c:v>
                </c:pt>
                <c:pt idx="20">
                  <c:v>11.449991728491705</c:v>
                </c:pt>
                <c:pt idx="21">
                  <c:v>11.42474001280682</c:v>
                </c:pt>
                <c:pt idx="22">
                  <c:v>11.39144282539255</c:v>
                </c:pt>
                <c:pt idx="23">
                  <c:v>11.376044591676195</c:v>
                </c:pt>
                <c:pt idx="24">
                  <c:v>11.399111281121819</c:v>
                </c:pt>
                <c:pt idx="25">
                  <c:v>11.421330724300594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64.345426805121193</c:v>
                </c:pt>
                <c:pt idx="1">
                  <c:v>59.722324586791601</c:v>
                </c:pt>
                <c:pt idx="2">
                  <c:v>59.067606372722651</c:v>
                </c:pt>
                <c:pt idx="3">
                  <c:v>59.475279465580265</c:v>
                </c:pt>
                <c:pt idx="4">
                  <c:v>61.82022904416273</c:v>
                </c:pt>
                <c:pt idx="5">
                  <c:v>64.350305466787106</c:v>
                </c:pt>
                <c:pt idx="6">
                  <c:v>64.086014490962896</c:v>
                </c:pt>
                <c:pt idx="7">
                  <c:v>65.91750479119689</c:v>
                </c:pt>
                <c:pt idx="8">
                  <c:v>64.979790790273682</c:v>
                </c:pt>
                <c:pt idx="9">
                  <c:v>67.244364507390927</c:v>
                </c:pt>
                <c:pt idx="10">
                  <c:v>66.798689340588211</c:v>
                </c:pt>
                <c:pt idx="11">
                  <c:v>69.852726198269849</c:v>
                </c:pt>
                <c:pt idx="12">
                  <c:v>70.833521998363537</c:v>
                </c:pt>
                <c:pt idx="13">
                  <c:v>71.836472250175291</c:v>
                </c:pt>
                <c:pt idx="14">
                  <c:v>72.918409576563818</c:v>
                </c:pt>
                <c:pt idx="15">
                  <c:v>73.848850160337548</c:v>
                </c:pt>
                <c:pt idx="16">
                  <c:v>74.761428595450326</c:v>
                </c:pt>
                <c:pt idx="17">
                  <c:v>75.659249653710035</c:v>
                </c:pt>
                <c:pt idx="18">
                  <c:v>76.449149259350648</c:v>
                </c:pt>
                <c:pt idx="19">
                  <c:v>77.286901723413379</c:v>
                </c:pt>
                <c:pt idx="20">
                  <c:v>78.145219034618805</c:v>
                </c:pt>
                <c:pt idx="21">
                  <c:v>79.042599691621817</c:v>
                </c:pt>
                <c:pt idx="22">
                  <c:v>79.946835292185554</c:v>
                </c:pt>
                <c:pt idx="23">
                  <c:v>80.783161907837254</c:v>
                </c:pt>
                <c:pt idx="24">
                  <c:v>81.577835827060113</c:v>
                </c:pt>
                <c:pt idx="25">
                  <c:v>82.333730921768648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13.932423135368651</c:v>
                </c:pt>
                <c:pt idx="1">
                  <c:v>14.602470572012194</c:v>
                </c:pt>
                <c:pt idx="2">
                  <c:v>14.552647639353527</c:v>
                </c:pt>
                <c:pt idx="3">
                  <c:v>14.212857632309401</c:v>
                </c:pt>
                <c:pt idx="4">
                  <c:v>15.470214248170274</c:v>
                </c:pt>
                <c:pt idx="5">
                  <c:v>15.270127809036563</c:v>
                </c:pt>
                <c:pt idx="6">
                  <c:v>14.290922815716467</c:v>
                </c:pt>
                <c:pt idx="7">
                  <c:v>15.542695434997855</c:v>
                </c:pt>
                <c:pt idx="8">
                  <c:v>16.114766949974264</c:v>
                </c:pt>
                <c:pt idx="9">
                  <c:v>16.632243390405112</c:v>
                </c:pt>
                <c:pt idx="10">
                  <c:v>14.380451956126183</c:v>
                </c:pt>
                <c:pt idx="11">
                  <c:v>14.273765821996539</c:v>
                </c:pt>
                <c:pt idx="12">
                  <c:v>14.313925604739154</c:v>
                </c:pt>
                <c:pt idx="13">
                  <c:v>14.356903641658423</c:v>
                </c:pt>
                <c:pt idx="14">
                  <c:v>14.431215870550504</c:v>
                </c:pt>
                <c:pt idx="15">
                  <c:v>14.456405488815703</c:v>
                </c:pt>
                <c:pt idx="16">
                  <c:v>14.461674874405031</c:v>
                </c:pt>
                <c:pt idx="17">
                  <c:v>14.45904222580077</c:v>
                </c:pt>
                <c:pt idx="18">
                  <c:v>14.452864739312915</c:v>
                </c:pt>
                <c:pt idx="19">
                  <c:v>14.458279685838477</c:v>
                </c:pt>
                <c:pt idx="20">
                  <c:v>14.469449766671882</c:v>
                </c:pt>
                <c:pt idx="21">
                  <c:v>14.47546429058959</c:v>
                </c:pt>
                <c:pt idx="22">
                  <c:v>14.474727850757271</c:v>
                </c:pt>
                <c:pt idx="23">
                  <c:v>14.485129668156524</c:v>
                </c:pt>
                <c:pt idx="24">
                  <c:v>14.501023204615153</c:v>
                </c:pt>
                <c:pt idx="25">
                  <c:v>14.514253960638227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1.1424061813404043</c:v>
                </c:pt>
                <c:pt idx="1">
                  <c:v>0.8055441543363463</c:v>
                </c:pt>
                <c:pt idx="2">
                  <c:v>0.76559933498328958</c:v>
                </c:pt>
                <c:pt idx="3">
                  <c:v>0.68684226966629547</c:v>
                </c:pt>
                <c:pt idx="4">
                  <c:v>0.77153777260290723</c:v>
                </c:pt>
                <c:pt idx="5">
                  <c:v>0.70687312669233249</c:v>
                </c:pt>
                <c:pt idx="6">
                  <c:v>0.60035188429255271</c:v>
                </c:pt>
                <c:pt idx="7">
                  <c:v>0.67499710375293742</c:v>
                </c:pt>
                <c:pt idx="8">
                  <c:v>0.66245902159406322</c:v>
                </c:pt>
                <c:pt idx="9">
                  <c:v>0.63809574352861487</c:v>
                </c:pt>
                <c:pt idx="10">
                  <c:v>0.78309080969498313</c:v>
                </c:pt>
                <c:pt idx="11">
                  <c:v>0.61400097497880757</c:v>
                </c:pt>
                <c:pt idx="12">
                  <c:v>0.61414909455139988</c:v>
                </c:pt>
                <c:pt idx="13">
                  <c:v>0.61869984740073425</c:v>
                </c:pt>
                <c:pt idx="14">
                  <c:v>0.62367463430141934</c:v>
                </c:pt>
                <c:pt idx="15">
                  <c:v>0.63126351814790183</c:v>
                </c:pt>
                <c:pt idx="16">
                  <c:v>0.63733861625215738</c:v>
                </c:pt>
                <c:pt idx="17">
                  <c:v>0.64333214898596736</c:v>
                </c:pt>
                <c:pt idx="18">
                  <c:v>0.64793211334273559</c:v>
                </c:pt>
                <c:pt idx="19">
                  <c:v>0.65467299166065474</c:v>
                </c:pt>
                <c:pt idx="20">
                  <c:v>0.65983231816235299</c:v>
                </c:pt>
                <c:pt idx="21">
                  <c:v>0.6648425156775406</c:v>
                </c:pt>
                <c:pt idx="22">
                  <c:v>0.6691388800172382</c:v>
                </c:pt>
                <c:pt idx="23">
                  <c:v>0.67544524480066093</c:v>
                </c:pt>
                <c:pt idx="24">
                  <c:v>0.67941108838781394</c:v>
                </c:pt>
                <c:pt idx="25">
                  <c:v>0.68552326405394381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44.820550145714257</c:v>
                </c:pt>
                <c:pt idx="1">
                  <c:v>49.029978796109489</c:v>
                </c:pt>
                <c:pt idx="2">
                  <c:v>53.341343975155119</c:v>
                </c:pt>
                <c:pt idx="3">
                  <c:v>52.161359209765294</c:v>
                </c:pt>
                <c:pt idx="4">
                  <c:v>55.021866167516542</c:v>
                </c:pt>
                <c:pt idx="5">
                  <c:v>52.806202778340158</c:v>
                </c:pt>
                <c:pt idx="6">
                  <c:v>51.861694329361889</c:v>
                </c:pt>
                <c:pt idx="7">
                  <c:v>52.942040581746326</c:v>
                </c:pt>
                <c:pt idx="8">
                  <c:v>51.560482742102188</c:v>
                </c:pt>
                <c:pt idx="9">
                  <c:v>53.464733686846522</c:v>
                </c:pt>
                <c:pt idx="10">
                  <c:v>51.116353303611341</c:v>
                </c:pt>
                <c:pt idx="11">
                  <c:v>48.165126947563266</c:v>
                </c:pt>
                <c:pt idx="12">
                  <c:v>48.165207935214589</c:v>
                </c:pt>
                <c:pt idx="13">
                  <c:v>48.119467361868914</c:v>
                </c:pt>
                <c:pt idx="14">
                  <c:v>48.142506519449661</c:v>
                </c:pt>
                <c:pt idx="15">
                  <c:v>48.056061493035379</c:v>
                </c:pt>
                <c:pt idx="16">
                  <c:v>47.927286975019769</c:v>
                </c:pt>
                <c:pt idx="17">
                  <c:v>47.777986052311903</c:v>
                </c:pt>
                <c:pt idx="18">
                  <c:v>47.595237949404947</c:v>
                </c:pt>
                <c:pt idx="19">
                  <c:v>47.408828073188609</c:v>
                </c:pt>
                <c:pt idx="20">
                  <c:v>47.209916195685523</c:v>
                </c:pt>
                <c:pt idx="21">
                  <c:v>46.957376555457571</c:v>
                </c:pt>
                <c:pt idx="22">
                  <c:v>46.70071081404398</c:v>
                </c:pt>
                <c:pt idx="23">
                  <c:v>46.458142277645273</c:v>
                </c:pt>
                <c:pt idx="24">
                  <c:v>46.194749037202151</c:v>
                </c:pt>
                <c:pt idx="25">
                  <c:v>45.944419736005138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11.117386401232215</c:v>
                </c:pt>
                <c:pt idx="1">
                  <c:v>11.656470877334574</c:v>
                </c:pt>
                <c:pt idx="2">
                  <c:v>11.999127565800952</c:v>
                </c:pt>
                <c:pt idx="3">
                  <c:v>11.756453173130021</c:v>
                </c:pt>
                <c:pt idx="4">
                  <c:v>11.57270250134644</c:v>
                </c:pt>
                <c:pt idx="5">
                  <c:v>12.766814992757451</c:v>
                </c:pt>
                <c:pt idx="6">
                  <c:v>12.27645251692579</c:v>
                </c:pt>
                <c:pt idx="7">
                  <c:v>13.961161148127756</c:v>
                </c:pt>
                <c:pt idx="8">
                  <c:v>14.009752374757714</c:v>
                </c:pt>
                <c:pt idx="9">
                  <c:v>14.299500457375876</c:v>
                </c:pt>
                <c:pt idx="10">
                  <c:v>14.271255928181921</c:v>
                </c:pt>
                <c:pt idx="11">
                  <c:v>17.39314759092828</c:v>
                </c:pt>
                <c:pt idx="12">
                  <c:v>17.697406567910896</c:v>
                </c:pt>
                <c:pt idx="13">
                  <c:v>17.994152330132266</c:v>
                </c:pt>
                <c:pt idx="14">
                  <c:v>18.331034873745761</c:v>
                </c:pt>
                <c:pt idx="15">
                  <c:v>18.623727000399299</c:v>
                </c:pt>
                <c:pt idx="16">
                  <c:v>18.928275044687393</c:v>
                </c:pt>
                <c:pt idx="17">
                  <c:v>19.23040517508667</c:v>
                </c:pt>
                <c:pt idx="18">
                  <c:v>19.551259103286441</c:v>
                </c:pt>
                <c:pt idx="19">
                  <c:v>19.842183766773228</c:v>
                </c:pt>
                <c:pt idx="20">
                  <c:v>20.154135938712372</c:v>
                </c:pt>
                <c:pt idx="21">
                  <c:v>20.468679561719089</c:v>
                </c:pt>
                <c:pt idx="22">
                  <c:v>20.805585530983056</c:v>
                </c:pt>
                <c:pt idx="23">
                  <c:v>21.110623136575356</c:v>
                </c:pt>
                <c:pt idx="24">
                  <c:v>21.449011067702536</c:v>
                </c:pt>
                <c:pt idx="25">
                  <c:v>21.758101695142912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15.916416350021185</c:v>
                </c:pt>
                <c:pt idx="1">
                  <c:v>15.247419102680144</c:v>
                </c:pt>
                <c:pt idx="2">
                  <c:v>15.152458692338701</c:v>
                </c:pt>
                <c:pt idx="3">
                  <c:v>15.69823706615993</c:v>
                </c:pt>
                <c:pt idx="4">
                  <c:v>16.297936437768378</c:v>
                </c:pt>
                <c:pt idx="5">
                  <c:v>15.873936397934683</c:v>
                </c:pt>
                <c:pt idx="6">
                  <c:v>15.290568817086013</c:v>
                </c:pt>
                <c:pt idx="7">
                  <c:v>16.365695866432148</c:v>
                </c:pt>
                <c:pt idx="8">
                  <c:v>16.257760654090568</c:v>
                </c:pt>
                <c:pt idx="9">
                  <c:v>15.816015728243643</c:v>
                </c:pt>
                <c:pt idx="10">
                  <c:v>13.516978253697255</c:v>
                </c:pt>
                <c:pt idx="11">
                  <c:v>16.239989773877852</c:v>
                </c:pt>
                <c:pt idx="12">
                  <c:v>16.135251858297472</c:v>
                </c:pt>
                <c:pt idx="13">
                  <c:v>16.071909887022439</c:v>
                </c:pt>
                <c:pt idx="14">
                  <c:v>16.014975713076488</c:v>
                </c:pt>
                <c:pt idx="15">
                  <c:v>15.955678113699156</c:v>
                </c:pt>
                <c:pt idx="16">
                  <c:v>15.874171205757873</c:v>
                </c:pt>
                <c:pt idx="17">
                  <c:v>15.765254775202411</c:v>
                </c:pt>
                <c:pt idx="18">
                  <c:v>15.664213016182913</c:v>
                </c:pt>
                <c:pt idx="19">
                  <c:v>15.564702456267565</c:v>
                </c:pt>
                <c:pt idx="20">
                  <c:v>15.47748187205316</c:v>
                </c:pt>
                <c:pt idx="21">
                  <c:v>15.386028306767633</c:v>
                </c:pt>
                <c:pt idx="22">
                  <c:v>15.275810489591825</c:v>
                </c:pt>
                <c:pt idx="23">
                  <c:v>15.153948516417517</c:v>
                </c:pt>
                <c:pt idx="24">
                  <c:v>15.090747326214332</c:v>
                </c:pt>
                <c:pt idx="25">
                  <c:v>15.033494337388314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29.467487879769262</c:v>
                </c:pt>
                <c:pt idx="1">
                  <c:v>30.231090203778759</c:v>
                </c:pt>
                <c:pt idx="2">
                  <c:v>28.770111693102891</c:v>
                </c:pt>
                <c:pt idx="3">
                  <c:v>27.88941938101388</c:v>
                </c:pt>
                <c:pt idx="4">
                  <c:v>31.160431267605862</c:v>
                </c:pt>
                <c:pt idx="5">
                  <c:v>29.975139994627789</c:v>
                </c:pt>
                <c:pt idx="6">
                  <c:v>33.728293685892069</c:v>
                </c:pt>
                <c:pt idx="7">
                  <c:v>33.247964662454535</c:v>
                </c:pt>
                <c:pt idx="8">
                  <c:v>32.827463022470809</c:v>
                </c:pt>
                <c:pt idx="9">
                  <c:v>34.762245219551616</c:v>
                </c:pt>
                <c:pt idx="10">
                  <c:v>31.220136373218192</c:v>
                </c:pt>
                <c:pt idx="11">
                  <c:v>33.193400058723981</c:v>
                </c:pt>
                <c:pt idx="12">
                  <c:v>33.245385774308964</c:v>
                </c:pt>
                <c:pt idx="13">
                  <c:v>33.325494208789358</c:v>
                </c:pt>
                <c:pt idx="14">
                  <c:v>33.470840404938023</c:v>
                </c:pt>
                <c:pt idx="15">
                  <c:v>33.551320098050212</c:v>
                </c:pt>
                <c:pt idx="16">
                  <c:v>33.591777365532174</c:v>
                </c:pt>
                <c:pt idx="17">
                  <c:v>33.619024499019318</c:v>
                </c:pt>
                <c:pt idx="18">
                  <c:v>33.653854651119097</c:v>
                </c:pt>
                <c:pt idx="19">
                  <c:v>33.691799330448703</c:v>
                </c:pt>
                <c:pt idx="20">
                  <c:v>33.76034255740835</c:v>
                </c:pt>
                <c:pt idx="21">
                  <c:v>33.826626961931971</c:v>
                </c:pt>
                <c:pt idx="22">
                  <c:v>33.885015181024229</c:v>
                </c:pt>
                <c:pt idx="23">
                  <c:v>33.931185886937492</c:v>
                </c:pt>
                <c:pt idx="24">
                  <c:v>33.963756999144735</c:v>
                </c:pt>
                <c:pt idx="25">
                  <c:v>34.001052849780507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9.9495526578301483</c:v>
                </c:pt>
                <c:pt idx="1">
                  <c:v>10.063444420294585</c:v>
                </c:pt>
                <c:pt idx="2">
                  <c:v>10.208872671828409</c:v>
                </c:pt>
                <c:pt idx="3">
                  <c:v>10.366986624435619</c:v>
                </c:pt>
                <c:pt idx="4">
                  <c:v>11.078284540537005</c:v>
                </c:pt>
                <c:pt idx="5">
                  <c:v>11.596719842397626</c:v>
                </c:pt>
                <c:pt idx="6">
                  <c:v>11.702666779248508</c:v>
                </c:pt>
                <c:pt idx="7">
                  <c:v>10.580665866575027</c:v>
                </c:pt>
                <c:pt idx="8">
                  <c:v>10.654235343384828</c:v>
                </c:pt>
                <c:pt idx="9">
                  <c:v>10.834332067088198</c:v>
                </c:pt>
                <c:pt idx="10">
                  <c:v>9.1773276129895702</c:v>
                </c:pt>
                <c:pt idx="11">
                  <c:v>7.8279327495149662</c:v>
                </c:pt>
                <c:pt idx="12">
                  <c:v>7.7998747097090613</c:v>
                </c:pt>
                <c:pt idx="13">
                  <c:v>7.7633515954321695</c:v>
                </c:pt>
                <c:pt idx="14">
                  <c:v>7.7349392906379704</c:v>
                </c:pt>
                <c:pt idx="15">
                  <c:v>7.6928105454174665</c:v>
                </c:pt>
                <c:pt idx="16">
                  <c:v>7.6459489360787103</c:v>
                </c:pt>
                <c:pt idx="17">
                  <c:v>7.594881455476103</c:v>
                </c:pt>
                <c:pt idx="18">
                  <c:v>7.5444727621354524</c:v>
                </c:pt>
                <c:pt idx="19">
                  <c:v>7.4914745756661869</c:v>
                </c:pt>
                <c:pt idx="20">
                  <c:v>7.4408895105592059</c:v>
                </c:pt>
                <c:pt idx="21">
                  <c:v>7.394920653127131</c:v>
                </c:pt>
                <c:pt idx="22">
                  <c:v>7.3534299973021131</c:v>
                </c:pt>
                <c:pt idx="23">
                  <c:v>7.3117789332960941</c:v>
                </c:pt>
                <c:pt idx="24">
                  <c:v>7.2667695497540841</c:v>
                </c:pt>
                <c:pt idx="25">
                  <c:v>7.2210399757755317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64.830973777355638</c:v>
                </c:pt>
                <c:pt idx="1">
                  <c:v>62.953473010351452</c:v>
                </c:pt>
                <c:pt idx="2">
                  <c:v>61.638169737312616</c:v>
                </c:pt>
                <c:pt idx="3">
                  <c:v>63.661030540696693</c:v>
                </c:pt>
                <c:pt idx="4">
                  <c:v>66.612098208744499</c:v>
                </c:pt>
                <c:pt idx="5">
                  <c:v>66.526258385071017</c:v>
                </c:pt>
                <c:pt idx="6">
                  <c:v>67.289822948646659</c:v>
                </c:pt>
                <c:pt idx="7">
                  <c:v>66.790407075332723</c:v>
                </c:pt>
                <c:pt idx="8">
                  <c:v>65.654221000521147</c:v>
                </c:pt>
                <c:pt idx="9">
                  <c:v>69.483751066031289</c:v>
                </c:pt>
                <c:pt idx="10">
                  <c:v>61.706055015058247</c:v>
                </c:pt>
                <c:pt idx="11">
                  <c:v>63.856563290648367</c:v>
                </c:pt>
                <c:pt idx="12">
                  <c:v>63.709124621757631</c:v>
                </c:pt>
                <c:pt idx="13">
                  <c:v>63.739729931276599</c:v>
                </c:pt>
                <c:pt idx="14">
                  <c:v>63.907271631419988</c:v>
                </c:pt>
                <c:pt idx="15">
                  <c:v>63.886657921516012</c:v>
                </c:pt>
                <c:pt idx="16">
                  <c:v>63.796799511454743</c:v>
                </c:pt>
                <c:pt idx="17">
                  <c:v>63.701346704608355</c:v>
                </c:pt>
                <c:pt idx="18">
                  <c:v>63.553026988744385</c:v>
                </c:pt>
                <c:pt idx="19">
                  <c:v>63.39913590339571</c:v>
                </c:pt>
                <c:pt idx="20">
                  <c:v>63.240476334037702</c:v>
                </c:pt>
                <c:pt idx="21">
                  <c:v>63.058136419751563</c:v>
                </c:pt>
                <c:pt idx="22">
                  <c:v>62.848923305438873</c:v>
                </c:pt>
                <c:pt idx="23">
                  <c:v>62.663363869332329</c:v>
                </c:pt>
                <c:pt idx="24">
                  <c:v>62.516242369171579</c:v>
                </c:pt>
                <c:pt idx="25">
                  <c:v>62.356835333160227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45.259828073857996</c:v>
                </c:pt>
                <c:pt idx="1">
                  <c:v>50.525993037284898</c:v>
                </c:pt>
                <c:pt idx="2">
                  <c:v>51.442759594333559</c:v>
                </c:pt>
                <c:pt idx="3">
                  <c:v>51.751665161274587</c:v>
                </c:pt>
                <c:pt idx="4">
                  <c:v>51.823641524921648</c:v>
                </c:pt>
                <c:pt idx="5">
                  <c:v>53.971704366970542</c:v>
                </c:pt>
                <c:pt idx="6">
                  <c:v>53.596129666560756</c:v>
                </c:pt>
                <c:pt idx="7">
                  <c:v>57.495069024139703</c:v>
                </c:pt>
                <c:pt idx="8">
                  <c:v>57.782467166218218</c:v>
                </c:pt>
                <c:pt idx="9">
                  <c:v>62.295403863433222</c:v>
                </c:pt>
                <c:pt idx="10">
                  <c:v>64.259733449598755</c:v>
                </c:pt>
                <c:pt idx="11">
                  <c:v>63.075610020914723</c:v>
                </c:pt>
                <c:pt idx="12">
                  <c:v>63.746477120312647</c:v>
                </c:pt>
                <c:pt idx="13">
                  <c:v>64.581721779424285</c:v>
                </c:pt>
                <c:pt idx="14">
                  <c:v>65.531599903989417</c:v>
                </c:pt>
                <c:pt idx="15">
                  <c:v>66.36297852229518</c:v>
                </c:pt>
                <c:pt idx="16">
                  <c:v>67.185259918527038</c:v>
                </c:pt>
                <c:pt idx="17">
                  <c:v>68.011558777054276</c:v>
                </c:pt>
                <c:pt idx="18">
                  <c:v>68.859133463185657</c:v>
                </c:pt>
                <c:pt idx="19">
                  <c:v>69.719264812984136</c:v>
                </c:pt>
                <c:pt idx="20">
                  <c:v>70.608861619842173</c:v>
                </c:pt>
                <c:pt idx="21">
                  <c:v>71.483390077925065</c:v>
                </c:pt>
                <c:pt idx="22">
                  <c:v>72.362117981885959</c:v>
                </c:pt>
                <c:pt idx="23">
                  <c:v>73.287703110518834</c:v>
                </c:pt>
                <c:pt idx="24">
                  <c:v>74.246281402995749</c:v>
                </c:pt>
                <c:pt idx="25">
                  <c:v>75.218571755488057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127.58392790252577</c:v>
                </c:pt>
                <c:pt idx="1">
                  <c:v>126.01037462647157</c:v>
                </c:pt>
                <c:pt idx="2">
                  <c:v>123.49084129587388</c:v>
                </c:pt>
                <c:pt idx="3">
                  <c:v>124.19946857307548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132.92262058608048</c:v>
                </c:pt>
                <c:pt idx="7">
                  <c:v>136.97955740500623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158.50888372948435</c:v>
                </c:pt>
                <c:pt idx="11">
                  <c:v>163.38456945420486</c:v>
                </c:pt>
                <c:pt idx="12">
                  <c:v>165.43506687493266</c:v>
                </c:pt>
                <c:pt idx="13">
                  <c:v>167.56311778120914</c:v>
                </c:pt>
                <c:pt idx="14">
                  <c:v>169.85440671893895</c:v>
                </c:pt>
                <c:pt idx="15">
                  <c:v>171.83368045347223</c:v>
                </c:pt>
                <c:pt idx="16">
                  <c:v>173.7653141731731</c:v>
                </c:pt>
                <c:pt idx="17">
                  <c:v>175.72104633748509</c:v>
                </c:pt>
                <c:pt idx="18">
                  <c:v>177.75104194636026</c:v>
                </c:pt>
                <c:pt idx="19">
                  <c:v>179.7749190074849</c:v>
                </c:pt>
                <c:pt idx="20">
                  <c:v>181.82834028212653</c:v>
                </c:pt>
                <c:pt idx="21">
                  <c:v>183.87178154809965</c:v>
                </c:pt>
                <c:pt idx="22">
                  <c:v>185.90426489430888</c:v>
                </c:pt>
                <c:pt idx="23">
                  <c:v>187.96591902943709</c:v>
                </c:pt>
                <c:pt idx="24">
                  <c:v>189.99692504787856</c:v>
                </c:pt>
                <c:pt idx="25">
                  <c:v>192.16683462820973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72.637282466717735</c:v>
                </c:pt>
                <c:pt idx="1">
                  <c:v>75.365011048173841</c:v>
                </c:pt>
                <c:pt idx="2">
                  <c:v>74.798069001708853</c:v>
                </c:pt>
                <c:pt idx="3">
                  <c:v>73.242351474168856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80.913702778326765</c:v>
                </c:pt>
                <c:pt idx="8">
                  <c:v>83.023628503069403</c:v>
                </c:pt>
                <c:pt idx="9">
                  <c:v>85.832893833638877</c:v>
                </c:pt>
                <c:pt idx="10">
                  <c:v>88.460061163968945</c:v>
                </c:pt>
                <c:pt idx="11">
                  <c:v>83.670614662320347</c:v>
                </c:pt>
                <c:pt idx="12">
                  <c:v>84.02657330907121</c:v>
                </c:pt>
                <c:pt idx="13">
                  <c:v>84.684245499351107</c:v>
                </c:pt>
                <c:pt idx="14">
                  <c:v>85.496531024645179</c:v>
                </c:pt>
                <c:pt idx="15">
                  <c:v>86.255582064145884</c:v>
                </c:pt>
                <c:pt idx="16">
                  <c:v>86.96260297212811</c:v>
                </c:pt>
                <c:pt idx="17">
                  <c:v>87.647836344936508</c:v>
                </c:pt>
                <c:pt idx="18">
                  <c:v>88.318578633253026</c:v>
                </c:pt>
                <c:pt idx="19">
                  <c:v>89.056328200265369</c:v>
                </c:pt>
                <c:pt idx="20">
                  <c:v>89.778960862551344</c:v>
                </c:pt>
                <c:pt idx="21">
                  <c:v>90.520644315704232</c:v>
                </c:pt>
                <c:pt idx="22">
                  <c:v>91.245507416183557</c:v>
                </c:pt>
                <c:pt idx="23">
                  <c:v>92.015744745247545</c:v>
                </c:pt>
                <c:pt idx="24">
                  <c:v>92.74631863376797</c:v>
                </c:pt>
                <c:pt idx="25">
                  <c:v>93.550685863068296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84.011070476172662</c:v>
                </c:pt>
                <c:pt idx="1">
                  <c:v>85.682754784846878</c:v>
                </c:pt>
                <c:pt idx="2">
                  <c:v>86.111116995925016</c:v>
                </c:pt>
                <c:pt idx="3">
                  <c:v>83.269002510104826</c:v>
                </c:pt>
                <c:pt idx="4">
                  <c:v>86.368592757079881</c:v>
                </c:pt>
                <c:pt idx="5">
                  <c:v>86.388462715128085</c:v>
                </c:pt>
                <c:pt idx="6">
                  <c:v>82.991771221921908</c:v>
                </c:pt>
                <c:pt idx="7">
                  <c:v>89.615935413050494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91.616174800114237</c:v>
                </c:pt>
                <c:pt idx="11">
                  <c:v>88.285329175305861</c:v>
                </c:pt>
                <c:pt idx="12">
                  <c:v>87.998236638648663</c:v>
                </c:pt>
                <c:pt idx="13">
                  <c:v>87.720519713854159</c:v>
                </c:pt>
                <c:pt idx="14">
                  <c:v>87.551858958663786</c:v>
                </c:pt>
                <c:pt idx="15">
                  <c:v>87.211371619590182</c:v>
                </c:pt>
                <c:pt idx="16">
                  <c:v>86.719997292194194</c:v>
                </c:pt>
                <c:pt idx="17">
                  <c:v>86.060428172309955</c:v>
                </c:pt>
                <c:pt idx="18">
                  <c:v>85.47753402495583</c:v>
                </c:pt>
                <c:pt idx="19">
                  <c:v>84.788128773626241</c:v>
                </c:pt>
                <c:pt idx="20">
                  <c:v>84.125307376537236</c:v>
                </c:pt>
                <c:pt idx="21">
                  <c:v>83.444166733604973</c:v>
                </c:pt>
                <c:pt idx="22">
                  <c:v>82.81803142692263</c:v>
                </c:pt>
                <c:pt idx="23">
                  <c:v>82.160686898268565</c:v>
                </c:pt>
                <c:pt idx="24">
                  <c:v>81.459621020814637</c:v>
                </c:pt>
                <c:pt idx="25">
                  <c:v>80.591159140570454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61.015267746972796</c:v>
                </c:pt>
                <c:pt idx="1">
                  <c:v>58.625650779533601</c:v>
                </c:pt>
                <c:pt idx="2">
                  <c:v>59.83627542956031</c:v>
                </c:pt>
                <c:pt idx="3">
                  <c:v>58.927046918618942</c:v>
                </c:pt>
                <c:pt idx="4">
                  <c:v>63.58124070200023</c:v>
                </c:pt>
                <c:pt idx="5">
                  <c:v>60.971492651563906</c:v>
                </c:pt>
                <c:pt idx="6">
                  <c:v>58.972682794535878</c:v>
                </c:pt>
                <c:pt idx="7">
                  <c:v>61.426602848861052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55.502808263667461</c:v>
                </c:pt>
                <c:pt idx="11">
                  <c:v>55.973223280752208</c:v>
                </c:pt>
                <c:pt idx="12">
                  <c:v>55.70479789218232</c:v>
                </c:pt>
                <c:pt idx="13">
                  <c:v>55.539214172405082</c:v>
                </c:pt>
                <c:pt idx="14">
                  <c:v>55.464734879079067</c:v>
                </c:pt>
                <c:pt idx="15">
                  <c:v>55.296613001078306</c:v>
                </c:pt>
                <c:pt idx="16">
                  <c:v>55.129124519339911</c:v>
                </c:pt>
                <c:pt idx="17">
                  <c:v>54.920607678012217</c:v>
                </c:pt>
                <c:pt idx="18">
                  <c:v>54.700701349365787</c:v>
                </c:pt>
                <c:pt idx="19">
                  <c:v>54.466380698986534</c:v>
                </c:pt>
                <c:pt idx="20">
                  <c:v>54.258786331033242</c:v>
                </c:pt>
                <c:pt idx="21">
                  <c:v>54.043342368022422</c:v>
                </c:pt>
                <c:pt idx="22">
                  <c:v>53.828900939354476</c:v>
                </c:pt>
                <c:pt idx="23">
                  <c:v>53.644166775529683</c:v>
                </c:pt>
                <c:pt idx="24">
                  <c:v>53.479307425290699</c:v>
                </c:pt>
                <c:pt idx="25">
                  <c:v>53.31729653894994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79.420256121830249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74.374979367555966</c:v>
                </c:pt>
                <c:pt idx="4">
                  <c:v>78.061981064935921</c:v>
                </c:pt>
                <c:pt idx="5">
                  <c:v>80.327306402516001</c:v>
                </c:pt>
                <c:pt idx="6">
                  <c:v>78.977289190971916</c:v>
                </c:pt>
                <c:pt idx="7">
                  <c:v>82.135197329947687</c:v>
                </c:pt>
                <c:pt idx="8">
                  <c:v>81.75701676184201</c:v>
                </c:pt>
                <c:pt idx="9">
                  <c:v>84.514703641324644</c:v>
                </c:pt>
                <c:pt idx="10">
                  <c:v>81.962232106409374</c:v>
                </c:pt>
                <c:pt idx="11">
                  <c:v>84.740492995245191</c:v>
                </c:pt>
                <c:pt idx="12">
                  <c:v>85.761596697654085</c:v>
                </c:pt>
                <c:pt idx="13">
                  <c:v>86.812075739234444</c:v>
                </c:pt>
                <c:pt idx="14">
                  <c:v>87.973300081415744</c:v>
                </c:pt>
                <c:pt idx="15">
                  <c:v>88.936519167301157</c:v>
                </c:pt>
                <c:pt idx="16">
                  <c:v>89.860442086107511</c:v>
                </c:pt>
                <c:pt idx="17">
                  <c:v>90.761624028496769</c:v>
                </c:pt>
                <c:pt idx="18">
                  <c:v>91.549946112006296</c:v>
                </c:pt>
                <c:pt idx="19">
                  <c:v>92.399854400912517</c:v>
                </c:pt>
                <c:pt idx="20">
                  <c:v>93.274501119453049</c:v>
                </c:pt>
                <c:pt idx="21">
                  <c:v>94.182906497888936</c:v>
                </c:pt>
                <c:pt idx="22">
                  <c:v>95.090702022960073</c:v>
                </c:pt>
                <c:pt idx="23">
                  <c:v>95.943736820794427</c:v>
                </c:pt>
                <c:pt idx="24">
                  <c:v>96.758270120063074</c:v>
                </c:pt>
                <c:pt idx="25">
                  <c:v>97.533508146460818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55.937936546946474</c:v>
                </c:pt>
                <c:pt idx="1">
                  <c:v>60.686449673444059</c:v>
                </c:pt>
                <c:pt idx="2">
                  <c:v>65.340471540956074</c:v>
                </c:pt>
                <c:pt idx="3">
                  <c:v>63.917812382895313</c:v>
                </c:pt>
                <c:pt idx="4">
                  <c:v>66.594568668862976</c:v>
                </c:pt>
                <c:pt idx="5">
                  <c:v>65.573017771097611</c:v>
                </c:pt>
                <c:pt idx="6">
                  <c:v>64.138146846287682</c:v>
                </c:pt>
                <c:pt idx="7">
                  <c:v>66.903201729874084</c:v>
                </c:pt>
                <c:pt idx="8">
                  <c:v>65.570235116859905</c:v>
                </c:pt>
                <c:pt idx="9">
                  <c:v>67.764234144222399</c:v>
                </c:pt>
                <c:pt idx="10">
                  <c:v>65.387609231793263</c:v>
                </c:pt>
                <c:pt idx="11">
                  <c:v>65.558274538491546</c:v>
                </c:pt>
                <c:pt idx="12">
                  <c:v>65.862614503125485</c:v>
                </c:pt>
                <c:pt idx="13">
                  <c:v>66.11361969200118</c:v>
                </c:pt>
                <c:pt idx="14">
                  <c:v>66.473541393195418</c:v>
                </c:pt>
                <c:pt idx="15">
                  <c:v>66.679788493434671</c:v>
                </c:pt>
                <c:pt idx="16">
                  <c:v>66.855562019707165</c:v>
                </c:pt>
                <c:pt idx="17">
                  <c:v>67.008391227398576</c:v>
                </c:pt>
                <c:pt idx="18">
                  <c:v>67.146497052691387</c:v>
                </c:pt>
                <c:pt idx="19">
                  <c:v>67.251011839961834</c:v>
                </c:pt>
                <c:pt idx="20">
                  <c:v>67.364052134397895</c:v>
                </c:pt>
                <c:pt idx="21">
                  <c:v>67.426056117176657</c:v>
                </c:pt>
                <c:pt idx="22">
                  <c:v>67.506296345027039</c:v>
                </c:pt>
                <c:pt idx="23">
                  <c:v>67.568765414220621</c:v>
                </c:pt>
                <c:pt idx="24">
                  <c:v>67.643760104904686</c:v>
                </c:pt>
                <c:pt idx="25">
                  <c:v>67.702521431148057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45.383904229790446</c:v>
                </c:pt>
                <c:pt idx="1">
                  <c:v>45.478509306458903</c:v>
                </c:pt>
                <c:pt idx="2">
                  <c:v>43.922570385441588</c:v>
                </c:pt>
                <c:pt idx="3">
                  <c:v>43.587656447173813</c:v>
                </c:pt>
                <c:pt idx="4">
                  <c:v>47.458367705374243</c:v>
                </c:pt>
                <c:pt idx="5">
                  <c:v>45.849076392562473</c:v>
                </c:pt>
                <c:pt idx="6">
                  <c:v>49.018862502978081</c:v>
                </c:pt>
                <c:pt idx="7">
                  <c:v>49.613660528886683</c:v>
                </c:pt>
                <c:pt idx="8">
                  <c:v>49.085223676561377</c:v>
                </c:pt>
                <c:pt idx="9">
                  <c:v>50.578260947795258</c:v>
                </c:pt>
                <c:pt idx="10">
                  <c:v>44.737114626915449</c:v>
                </c:pt>
                <c:pt idx="11">
                  <c:v>49.433389832601833</c:v>
                </c:pt>
                <c:pt idx="12">
                  <c:v>49.380637632606437</c:v>
                </c:pt>
                <c:pt idx="13">
                  <c:v>49.397404095811794</c:v>
                </c:pt>
                <c:pt idx="14">
                  <c:v>49.485816118014512</c:v>
                </c:pt>
                <c:pt idx="15">
                  <c:v>49.506998211749369</c:v>
                </c:pt>
                <c:pt idx="16">
                  <c:v>49.465948571290049</c:v>
                </c:pt>
                <c:pt idx="17">
                  <c:v>49.384279274221726</c:v>
                </c:pt>
                <c:pt idx="18">
                  <c:v>49.31806766730201</c:v>
                </c:pt>
                <c:pt idx="19">
                  <c:v>49.256501786716271</c:v>
                </c:pt>
                <c:pt idx="20">
                  <c:v>49.237824429461511</c:v>
                </c:pt>
                <c:pt idx="21">
                  <c:v>49.212655268699606</c:v>
                </c:pt>
                <c:pt idx="22">
                  <c:v>49.160825670616056</c:v>
                </c:pt>
                <c:pt idx="23">
                  <c:v>49.085134403355006</c:v>
                </c:pt>
                <c:pt idx="24">
                  <c:v>49.054504325359069</c:v>
                </c:pt>
                <c:pt idx="25">
                  <c:v>49.034547187168819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73.016917430646032</c:v>
                </c:pt>
                <c:pt idx="2">
                  <c:v>71.847042409141025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78.12297822746865</c:v>
                </c:pt>
                <c:pt idx="6">
                  <c:v>78.992489727895162</c:v>
                </c:pt>
                <c:pt idx="7">
                  <c:v>77.371072941907755</c:v>
                </c:pt>
                <c:pt idx="8">
                  <c:v>76.308456343905974</c:v>
                </c:pt>
                <c:pt idx="9">
                  <c:v>80.318083133119487</c:v>
                </c:pt>
                <c:pt idx="10">
                  <c:v>70.883382628047812</c:v>
                </c:pt>
                <c:pt idx="11">
                  <c:v>71.684496040163339</c:v>
                </c:pt>
                <c:pt idx="12">
                  <c:v>71.508999331466697</c:v>
                </c:pt>
                <c:pt idx="13">
                  <c:v>71.503081526708769</c:v>
                </c:pt>
                <c:pt idx="14">
                  <c:v>71.642210922057956</c:v>
                </c:pt>
                <c:pt idx="15">
                  <c:v>71.579468466933477</c:v>
                </c:pt>
                <c:pt idx="16">
                  <c:v>71.442748447533461</c:v>
                </c:pt>
                <c:pt idx="17">
                  <c:v>71.296228160084453</c:v>
                </c:pt>
                <c:pt idx="18">
                  <c:v>71.097499750879834</c:v>
                </c:pt>
                <c:pt idx="19">
                  <c:v>70.890610479061891</c:v>
                </c:pt>
                <c:pt idx="20">
                  <c:v>70.681365844596911</c:v>
                </c:pt>
                <c:pt idx="21">
                  <c:v>70.453057072878693</c:v>
                </c:pt>
                <c:pt idx="22">
                  <c:v>70.202353302740988</c:v>
                </c:pt>
                <c:pt idx="23">
                  <c:v>69.975142802628426</c:v>
                </c:pt>
                <c:pt idx="24">
                  <c:v>69.783011918925666</c:v>
                </c:pt>
                <c:pt idx="25">
                  <c:v>69.577875308935759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45.259828073857996</c:v>
                </c:pt>
                <c:pt idx="1">
                  <c:v>50.525993037284898</c:v>
                </c:pt>
                <c:pt idx="2">
                  <c:v>51.442759594333559</c:v>
                </c:pt>
                <c:pt idx="3">
                  <c:v>51.751665161274587</c:v>
                </c:pt>
                <c:pt idx="4">
                  <c:v>51.823641524921648</c:v>
                </c:pt>
                <c:pt idx="5">
                  <c:v>53.971704366970542</c:v>
                </c:pt>
                <c:pt idx="6">
                  <c:v>53.596129666560756</c:v>
                </c:pt>
                <c:pt idx="7">
                  <c:v>57.495069024139703</c:v>
                </c:pt>
                <c:pt idx="8">
                  <c:v>57.782467166218218</c:v>
                </c:pt>
                <c:pt idx="9">
                  <c:v>62.295403863433222</c:v>
                </c:pt>
                <c:pt idx="10">
                  <c:v>64.259733449598755</c:v>
                </c:pt>
                <c:pt idx="11">
                  <c:v>63.075610020914723</c:v>
                </c:pt>
                <c:pt idx="12">
                  <c:v>63.746477120312647</c:v>
                </c:pt>
                <c:pt idx="13">
                  <c:v>64.581721779424285</c:v>
                </c:pt>
                <c:pt idx="14">
                  <c:v>65.531599903989417</c:v>
                </c:pt>
                <c:pt idx="15">
                  <c:v>66.36297852229518</c:v>
                </c:pt>
                <c:pt idx="16">
                  <c:v>67.185259918527038</c:v>
                </c:pt>
                <c:pt idx="17">
                  <c:v>68.011558777054276</c:v>
                </c:pt>
                <c:pt idx="18">
                  <c:v>68.859133463185657</c:v>
                </c:pt>
                <c:pt idx="19">
                  <c:v>69.719264812984136</c:v>
                </c:pt>
                <c:pt idx="20">
                  <c:v>70.608861619842173</c:v>
                </c:pt>
                <c:pt idx="21">
                  <c:v>71.483390077925065</c:v>
                </c:pt>
                <c:pt idx="22">
                  <c:v>72.362117981885959</c:v>
                </c:pt>
                <c:pt idx="23">
                  <c:v>73.287703110518834</c:v>
                </c:pt>
                <c:pt idx="24">
                  <c:v>74.246281402995749</c:v>
                </c:pt>
                <c:pt idx="25">
                  <c:v>75.218571755488057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127.58392790252577</c:v>
                </c:pt>
                <c:pt idx="1">
                  <c:v>126.01037462647157</c:v>
                </c:pt>
                <c:pt idx="2">
                  <c:v>123.49084129587388</c:v>
                </c:pt>
                <c:pt idx="3">
                  <c:v>124.19946857307548</c:v>
                </c:pt>
                <c:pt idx="4">
                  <c:v>128.76196988977858</c:v>
                </c:pt>
                <c:pt idx="5">
                  <c:v>129.87459848061269</c:v>
                </c:pt>
                <c:pt idx="6">
                  <c:v>132.92262058608048</c:v>
                </c:pt>
                <c:pt idx="7">
                  <c:v>136.97955740500623</c:v>
                </c:pt>
                <c:pt idx="8">
                  <c:v>141.9671913755071</c:v>
                </c:pt>
                <c:pt idx="9">
                  <c:v>150.87239117153672</c:v>
                </c:pt>
                <c:pt idx="10">
                  <c:v>158.50888372948435</c:v>
                </c:pt>
                <c:pt idx="11">
                  <c:v>163.38456945420486</c:v>
                </c:pt>
                <c:pt idx="12">
                  <c:v>165.43506687493266</c:v>
                </c:pt>
                <c:pt idx="13">
                  <c:v>167.56311778120914</c:v>
                </c:pt>
                <c:pt idx="14">
                  <c:v>169.85440671893895</c:v>
                </c:pt>
                <c:pt idx="15">
                  <c:v>171.83368045347223</c:v>
                </c:pt>
                <c:pt idx="16">
                  <c:v>173.7653141731731</c:v>
                </c:pt>
                <c:pt idx="17">
                  <c:v>175.72104633748509</c:v>
                </c:pt>
                <c:pt idx="18">
                  <c:v>177.75104194636026</c:v>
                </c:pt>
                <c:pt idx="19">
                  <c:v>179.7749190074849</c:v>
                </c:pt>
                <c:pt idx="20">
                  <c:v>181.82834028212653</c:v>
                </c:pt>
                <c:pt idx="21">
                  <c:v>183.87178154809965</c:v>
                </c:pt>
                <c:pt idx="22">
                  <c:v>185.90426489430888</c:v>
                </c:pt>
                <c:pt idx="23">
                  <c:v>187.96591902943709</c:v>
                </c:pt>
                <c:pt idx="24">
                  <c:v>189.99692504787856</c:v>
                </c:pt>
                <c:pt idx="25">
                  <c:v>192.16683462820973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72.637282466717735</c:v>
                </c:pt>
                <c:pt idx="1">
                  <c:v>75.365011048173841</c:v>
                </c:pt>
                <c:pt idx="2">
                  <c:v>74.798069001708853</c:v>
                </c:pt>
                <c:pt idx="3">
                  <c:v>73.242351474168856</c:v>
                </c:pt>
                <c:pt idx="4">
                  <c:v>74.935254937765365</c:v>
                </c:pt>
                <c:pt idx="5">
                  <c:v>74.579362992080348</c:v>
                </c:pt>
                <c:pt idx="6">
                  <c:v>76.336007462768194</c:v>
                </c:pt>
                <c:pt idx="7">
                  <c:v>80.913702778326765</c:v>
                </c:pt>
                <c:pt idx="8">
                  <c:v>83.023628503069403</c:v>
                </c:pt>
                <c:pt idx="9">
                  <c:v>85.832893833638877</c:v>
                </c:pt>
                <c:pt idx="10">
                  <c:v>88.460061163968945</c:v>
                </c:pt>
                <c:pt idx="11">
                  <c:v>83.670614662320347</c:v>
                </c:pt>
                <c:pt idx="12">
                  <c:v>84.02657330907121</c:v>
                </c:pt>
                <c:pt idx="13">
                  <c:v>84.684245499351107</c:v>
                </c:pt>
                <c:pt idx="14">
                  <c:v>85.496531024645179</c:v>
                </c:pt>
                <c:pt idx="15">
                  <c:v>86.255582064145884</c:v>
                </c:pt>
                <c:pt idx="16">
                  <c:v>86.96260297212811</c:v>
                </c:pt>
                <c:pt idx="17">
                  <c:v>87.647836344936508</c:v>
                </c:pt>
                <c:pt idx="18">
                  <c:v>88.318578633253026</c:v>
                </c:pt>
                <c:pt idx="19">
                  <c:v>89.056328200265369</c:v>
                </c:pt>
                <c:pt idx="20">
                  <c:v>89.778960862551344</c:v>
                </c:pt>
                <c:pt idx="21">
                  <c:v>90.520644315704232</c:v>
                </c:pt>
                <c:pt idx="22">
                  <c:v>91.245507416183557</c:v>
                </c:pt>
                <c:pt idx="23">
                  <c:v>92.015744745247545</c:v>
                </c:pt>
                <c:pt idx="24">
                  <c:v>92.74631863376797</c:v>
                </c:pt>
                <c:pt idx="25">
                  <c:v>93.550685863068296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84.011070476172662</c:v>
                </c:pt>
                <c:pt idx="1">
                  <c:v>85.682754784846878</c:v>
                </c:pt>
                <c:pt idx="2">
                  <c:v>86.111116995925016</c:v>
                </c:pt>
                <c:pt idx="3">
                  <c:v>83.269002510104826</c:v>
                </c:pt>
                <c:pt idx="4">
                  <c:v>86.368592757079881</c:v>
                </c:pt>
                <c:pt idx="5">
                  <c:v>86.388462715128085</c:v>
                </c:pt>
                <c:pt idx="6">
                  <c:v>82.991771221921908</c:v>
                </c:pt>
                <c:pt idx="7">
                  <c:v>89.615935413050494</c:v>
                </c:pt>
                <c:pt idx="8">
                  <c:v>86.205186819709411</c:v>
                </c:pt>
                <c:pt idx="9">
                  <c:v>89.117473257463487</c:v>
                </c:pt>
                <c:pt idx="10">
                  <c:v>91.616174800114237</c:v>
                </c:pt>
                <c:pt idx="11">
                  <c:v>88.285329175305861</c:v>
                </c:pt>
                <c:pt idx="12">
                  <c:v>87.998236638648663</c:v>
                </c:pt>
                <c:pt idx="13">
                  <c:v>87.720519713854159</c:v>
                </c:pt>
                <c:pt idx="14">
                  <c:v>87.551858958663786</c:v>
                </c:pt>
                <c:pt idx="15">
                  <c:v>87.211371619590182</c:v>
                </c:pt>
                <c:pt idx="16">
                  <c:v>86.719997292194194</c:v>
                </c:pt>
                <c:pt idx="17">
                  <c:v>86.060428172309955</c:v>
                </c:pt>
                <c:pt idx="18">
                  <c:v>85.47753402495583</c:v>
                </c:pt>
                <c:pt idx="19">
                  <c:v>84.788128773626241</c:v>
                </c:pt>
                <c:pt idx="20">
                  <c:v>84.125307376537236</c:v>
                </c:pt>
                <c:pt idx="21">
                  <c:v>83.444166733604973</c:v>
                </c:pt>
                <c:pt idx="22">
                  <c:v>82.81803142692263</c:v>
                </c:pt>
                <c:pt idx="23">
                  <c:v>82.160686898268565</c:v>
                </c:pt>
                <c:pt idx="24">
                  <c:v>81.459621020814637</c:v>
                </c:pt>
                <c:pt idx="25">
                  <c:v>80.591159140570454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61.015267746972796</c:v>
                </c:pt>
                <c:pt idx="1">
                  <c:v>58.625650779533601</c:v>
                </c:pt>
                <c:pt idx="2">
                  <c:v>59.83627542956031</c:v>
                </c:pt>
                <c:pt idx="3">
                  <c:v>58.927046918618942</c:v>
                </c:pt>
                <c:pt idx="4">
                  <c:v>63.58124070200023</c:v>
                </c:pt>
                <c:pt idx="5">
                  <c:v>60.971492651563906</c:v>
                </c:pt>
                <c:pt idx="6">
                  <c:v>58.972682794535878</c:v>
                </c:pt>
                <c:pt idx="7">
                  <c:v>61.426602848861052</c:v>
                </c:pt>
                <c:pt idx="8">
                  <c:v>57.913594236326219</c:v>
                </c:pt>
                <c:pt idx="9">
                  <c:v>62.879556007466121</c:v>
                </c:pt>
                <c:pt idx="10">
                  <c:v>55.502808263667461</c:v>
                </c:pt>
                <c:pt idx="11">
                  <c:v>55.973223280752208</c:v>
                </c:pt>
                <c:pt idx="12">
                  <c:v>55.70479789218232</c:v>
                </c:pt>
                <c:pt idx="13">
                  <c:v>55.539214172405082</c:v>
                </c:pt>
                <c:pt idx="14">
                  <c:v>55.464734879079067</c:v>
                </c:pt>
                <c:pt idx="15">
                  <c:v>55.296613001078306</c:v>
                </c:pt>
                <c:pt idx="16">
                  <c:v>55.129124519339911</c:v>
                </c:pt>
                <c:pt idx="17">
                  <c:v>54.920607678012217</c:v>
                </c:pt>
                <c:pt idx="18">
                  <c:v>54.700701349365787</c:v>
                </c:pt>
                <c:pt idx="19">
                  <c:v>54.466380698986534</c:v>
                </c:pt>
                <c:pt idx="20">
                  <c:v>54.258786331033242</c:v>
                </c:pt>
                <c:pt idx="21">
                  <c:v>54.043342368022422</c:v>
                </c:pt>
                <c:pt idx="22">
                  <c:v>53.828900939354476</c:v>
                </c:pt>
                <c:pt idx="23">
                  <c:v>53.644166775529683</c:v>
                </c:pt>
                <c:pt idx="24">
                  <c:v>53.479307425290699</c:v>
                </c:pt>
                <c:pt idx="25">
                  <c:v>53.31729653894994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79.420256121830249</c:v>
                </c:pt>
                <c:pt idx="1">
                  <c:v>75.130339313140141</c:v>
                </c:pt>
                <c:pt idx="2">
                  <c:v>74.385853347059467</c:v>
                </c:pt>
                <c:pt idx="3">
                  <c:v>74.374979367555966</c:v>
                </c:pt>
                <c:pt idx="4">
                  <c:v>78.061981064935921</c:v>
                </c:pt>
                <c:pt idx="5">
                  <c:v>80.327306402516001</c:v>
                </c:pt>
                <c:pt idx="6">
                  <c:v>78.977289190971916</c:v>
                </c:pt>
                <c:pt idx="7">
                  <c:v>82.135197329947687</c:v>
                </c:pt>
                <c:pt idx="8">
                  <c:v>81.75701676184201</c:v>
                </c:pt>
                <c:pt idx="9">
                  <c:v>84.514703641324644</c:v>
                </c:pt>
                <c:pt idx="10">
                  <c:v>81.962232106409374</c:v>
                </c:pt>
                <c:pt idx="11">
                  <c:v>84.740492995245191</c:v>
                </c:pt>
                <c:pt idx="12">
                  <c:v>85.761596697654085</c:v>
                </c:pt>
                <c:pt idx="13">
                  <c:v>86.812075739234444</c:v>
                </c:pt>
                <c:pt idx="14">
                  <c:v>87.973300081415744</c:v>
                </c:pt>
                <c:pt idx="15">
                  <c:v>88.936519167301157</c:v>
                </c:pt>
                <c:pt idx="16">
                  <c:v>89.860442086107511</c:v>
                </c:pt>
                <c:pt idx="17">
                  <c:v>90.761624028496769</c:v>
                </c:pt>
                <c:pt idx="18">
                  <c:v>91.549946112006296</c:v>
                </c:pt>
                <c:pt idx="19">
                  <c:v>92.399854400912517</c:v>
                </c:pt>
                <c:pt idx="20">
                  <c:v>93.274501119453049</c:v>
                </c:pt>
                <c:pt idx="21">
                  <c:v>94.182906497888936</c:v>
                </c:pt>
                <c:pt idx="22">
                  <c:v>95.090702022960073</c:v>
                </c:pt>
                <c:pt idx="23">
                  <c:v>95.943736820794427</c:v>
                </c:pt>
                <c:pt idx="24">
                  <c:v>96.758270120063074</c:v>
                </c:pt>
                <c:pt idx="25">
                  <c:v>97.533508146460818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55.937936546946474</c:v>
                </c:pt>
                <c:pt idx="1">
                  <c:v>60.686449673444059</c:v>
                </c:pt>
                <c:pt idx="2">
                  <c:v>65.340471540956074</c:v>
                </c:pt>
                <c:pt idx="3">
                  <c:v>63.917812382895313</c:v>
                </c:pt>
                <c:pt idx="4">
                  <c:v>66.594568668862976</c:v>
                </c:pt>
                <c:pt idx="5">
                  <c:v>65.573017771097611</c:v>
                </c:pt>
                <c:pt idx="6">
                  <c:v>64.138146846287682</c:v>
                </c:pt>
                <c:pt idx="7">
                  <c:v>66.903201729874084</c:v>
                </c:pt>
                <c:pt idx="8">
                  <c:v>65.570235116859905</c:v>
                </c:pt>
                <c:pt idx="9">
                  <c:v>67.764234144222399</c:v>
                </c:pt>
                <c:pt idx="10">
                  <c:v>65.387609231793263</c:v>
                </c:pt>
                <c:pt idx="11">
                  <c:v>65.558274538491546</c:v>
                </c:pt>
                <c:pt idx="12">
                  <c:v>65.862614503125485</c:v>
                </c:pt>
                <c:pt idx="13">
                  <c:v>66.11361969200118</c:v>
                </c:pt>
                <c:pt idx="14">
                  <c:v>66.473541393195418</c:v>
                </c:pt>
                <c:pt idx="15">
                  <c:v>66.679788493434671</c:v>
                </c:pt>
                <c:pt idx="16">
                  <c:v>66.855562019707165</c:v>
                </c:pt>
                <c:pt idx="17">
                  <c:v>67.008391227398576</c:v>
                </c:pt>
                <c:pt idx="18">
                  <c:v>67.146497052691387</c:v>
                </c:pt>
                <c:pt idx="19">
                  <c:v>67.251011839961834</c:v>
                </c:pt>
                <c:pt idx="20">
                  <c:v>67.364052134397895</c:v>
                </c:pt>
                <c:pt idx="21">
                  <c:v>67.426056117176657</c:v>
                </c:pt>
                <c:pt idx="22">
                  <c:v>67.506296345027039</c:v>
                </c:pt>
                <c:pt idx="23">
                  <c:v>67.568765414220621</c:v>
                </c:pt>
                <c:pt idx="24">
                  <c:v>67.643760104904686</c:v>
                </c:pt>
                <c:pt idx="25">
                  <c:v>67.702521431148057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45.383904229790446</c:v>
                </c:pt>
                <c:pt idx="1">
                  <c:v>45.478509306458903</c:v>
                </c:pt>
                <c:pt idx="2">
                  <c:v>43.922570385441588</c:v>
                </c:pt>
                <c:pt idx="3">
                  <c:v>43.587656447173813</c:v>
                </c:pt>
                <c:pt idx="4">
                  <c:v>47.458367705374243</c:v>
                </c:pt>
                <c:pt idx="5">
                  <c:v>45.849076392562473</c:v>
                </c:pt>
                <c:pt idx="6">
                  <c:v>49.018862502978081</c:v>
                </c:pt>
                <c:pt idx="7">
                  <c:v>49.613660528886683</c:v>
                </c:pt>
                <c:pt idx="8">
                  <c:v>49.085223676561377</c:v>
                </c:pt>
                <c:pt idx="9">
                  <c:v>50.578260947795258</c:v>
                </c:pt>
                <c:pt idx="10">
                  <c:v>44.737114626915449</c:v>
                </c:pt>
                <c:pt idx="11">
                  <c:v>49.433389832601833</c:v>
                </c:pt>
                <c:pt idx="12">
                  <c:v>49.380637632606437</c:v>
                </c:pt>
                <c:pt idx="13">
                  <c:v>49.397404095811794</c:v>
                </c:pt>
                <c:pt idx="14">
                  <c:v>49.485816118014512</c:v>
                </c:pt>
                <c:pt idx="15">
                  <c:v>49.506998211749369</c:v>
                </c:pt>
                <c:pt idx="16">
                  <c:v>49.465948571290049</c:v>
                </c:pt>
                <c:pt idx="17">
                  <c:v>49.384279274221726</c:v>
                </c:pt>
                <c:pt idx="18">
                  <c:v>49.31806766730201</c:v>
                </c:pt>
                <c:pt idx="19">
                  <c:v>49.256501786716271</c:v>
                </c:pt>
                <c:pt idx="20">
                  <c:v>49.237824429461511</c:v>
                </c:pt>
                <c:pt idx="21">
                  <c:v>49.212655268699606</c:v>
                </c:pt>
                <c:pt idx="22">
                  <c:v>49.160825670616056</c:v>
                </c:pt>
                <c:pt idx="23">
                  <c:v>49.085134403355006</c:v>
                </c:pt>
                <c:pt idx="24">
                  <c:v>49.054504325359069</c:v>
                </c:pt>
                <c:pt idx="25">
                  <c:v>49.034547187168819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74.780526435185791</c:v>
                </c:pt>
                <c:pt idx="1">
                  <c:v>73.016917430646032</c:v>
                </c:pt>
                <c:pt idx="2">
                  <c:v>71.847042409141025</c:v>
                </c:pt>
                <c:pt idx="3">
                  <c:v>74.028017165132312</c:v>
                </c:pt>
                <c:pt idx="4">
                  <c:v>77.690382749281497</c:v>
                </c:pt>
                <c:pt idx="5">
                  <c:v>78.12297822746865</c:v>
                </c:pt>
                <c:pt idx="6">
                  <c:v>78.992489727895162</c:v>
                </c:pt>
                <c:pt idx="7">
                  <c:v>77.371072941907755</c:v>
                </c:pt>
                <c:pt idx="8">
                  <c:v>76.308456343905974</c:v>
                </c:pt>
                <c:pt idx="9">
                  <c:v>80.318083133119487</c:v>
                </c:pt>
                <c:pt idx="10">
                  <c:v>70.883382628047812</c:v>
                </c:pt>
                <c:pt idx="11">
                  <c:v>71.684496040163339</c:v>
                </c:pt>
                <c:pt idx="12">
                  <c:v>71.508999331466697</c:v>
                </c:pt>
                <c:pt idx="13">
                  <c:v>71.503081526708769</c:v>
                </c:pt>
                <c:pt idx="14">
                  <c:v>71.642210922057956</c:v>
                </c:pt>
                <c:pt idx="15">
                  <c:v>71.579468466933477</c:v>
                </c:pt>
                <c:pt idx="16">
                  <c:v>71.442748447533461</c:v>
                </c:pt>
                <c:pt idx="17">
                  <c:v>71.296228160084453</c:v>
                </c:pt>
                <c:pt idx="18">
                  <c:v>71.097499750879834</c:v>
                </c:pt>
                <c:pt idx="19">
                  <c:v>70.890610479061891</c:v>
                </c:pt>
                <c:pt idx="20">
                  <c:v>70.681365844596911</c:v>
                </c:pt>
                <c:pt idx="21">
                  <c:v>70.453057072878693</c:v>
                </c:pt>
                <c:pt idx="22">
                  <c:v>70.202353302740988</c:v>
                </c:pt>
                <c:pt idx="23">
                  <c:v>69.975142802628426</c:v>
                </c:pt>
                <c:pt idx="24">
                  <c:v>69.783011918925666</c:v>
                </c:pt>
                <c:pt idx="25">
                  <c:v>69.577875308935759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75.218571755488057</c:v>
                </c:pt>
                <c:pt idx="1">
                  <c:v>192.16683462820973</c:v>
                </c:pt>
                <c:pt idx="2">
                  <c:v>93.550685863068296</c:v>
                </c:pt>
                <c:pt idx="3">
                  <c:v>80.591159140570454</c:v>
                </c:pt>
                <c:pt idx="4">
                  <c:v>53.31729653894994</c:v>
                </c:pt>
                <c:pt idx="5">
                  <c:v>97.533508146460818</c:v>
                </c:pt>
                <c:pt idx="6">
                  <c:v>67.702521431148057</c:v>
                </c:pt>
                <c:pt idx="7">
                  <c:v>49.034547187168819</c:v>
                </c:pt>
                <c:pt idx="8">
                  <c:v>69.577875308935759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64.259733449598755</c:v>
                </c:pt>
                <c:pt idx="1">
                  <c:v>158.50888372948435</c:v>
                </c:pt>
                <c:pt idx="2">
                  <c:v>88.460061163968945</c:v>
                </c:pt>
                <c:pt idx="3">
                  <c:v>91.616174800114237</c:v>
                </c:pt>
                <c:pt idx="4">
                  <c:v>55.502808263667461</c:v>
                </c:pt>
                <c:pt idx="5">
                  <c:v>81.962232106409374</c:v>
                </c:pt>
                <c:pt idx="6">
                  <c:v>65.387609231793263</c:v>
                </c:pt>
                <c:pt idx="7">
                  <c:v>44.737114626915449</c:v>
                </c:pt>
                <c:pt idx="8">
                  <c:v>70.883382628047812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9.6595926450460023</c:v>
                </c:pt>
                <c:pt idx="1">
                  <c:v>24.678125349554925</c:v>
                </c:pt>
                <c:pt idx="2">
                  <c:v>12.013808505157783</c:v>
                </c:pt>
                <c:pt idx="3">
                  <c:v>10.349542007000249</c:v>
                </c:pt>
                <c:pt idx="4">
                  <c:v>6.8470239926325185</c:v>
                </c:pt>
                <c:pt idx="5">
                  <c:v>12.525283795598627</c:v>
                </c:pt>
                <c:pt idx="6">
                  <c:v>8.6943790982001978</c:v>
                </c:pt>
                <c:pt idx="7">
                  <c:v>6.2970319737263356</c:v>
                </c:pt>
                <c:pt idx="8">
                  <c:v>8.9352126330833546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8.9086551908587879</c:v>
                </c:pt>
                <c:pt idx="1">
                  <c:v>21.974896471387716</c:v>
                </c:pt>
                <c:pt idx="2">
                  <c:v>12.263670276350929</c:v>
                </c:pt>
                <c:pt idx="3">
                  <c:v>12.701218436267265</c:v>
                </c:pt>
                <c:pt idx="4">
                  <c:v>7.6946379077837372</c:v>
                </c:pt>
                <c:pt idx="5">
                  <c:v>11.362843032672057</c:v>
                </c:pt>
                <c:pt idx="6">
                  <c:v>9.0650183735596919</c:v>
                </c:pt>
                <c:pt idx="7">
                  <c:v>6.2021347903304065</c:v>
                </c:pt>
                <c:pt idx="8">
                  <c:v>9.8269255207894251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7.9880212129465695</c:v>
                </c:pt>
                <c:pt idx="1">
                  <c:v>19.221943421170572</c:v>
                </c:pt>
                <c:pt idx="2">
                  <c:v>11.038034477809829</c:v>
                </c:pt>
                <c:pt idx="3">
                  <c:v>12.785826959072203</c:v>
                </c:pt>
                <c:pt idx="4">
                  <c:v>9.0240169807156718</c:v>
                </c:pt>
                <c:pt idx="5">
                  <c:v>11.888752357334035</c:v>
                </c:pt>
                <c:pt idx="6">
                  <c:v>9.7050605145055044</c:v>
                </c:pt>
                <c:pt idx="7">
                  <c:v>6.7858408236951924</c:v>
                </c:pt>
                <c:pt idx="8">
                  <c:v>11.562503252750449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7.0058399879042763E-2</c:v>
                </c:pt>
                <c:pt idx="1">
                  <c:v>7.766992205841601E-2</c:v>
                </c:pt>
                <c:pt idx="2">
                  <c:v>7.8999899557467015E-2</c:v>
                </c:pt>
                <c:pt idx="3">
                  <c:v>7.995029362252716E-2</c:v>
                </c:pt>
                <c:pt idx="4">
                  <c:v>7.6744385295674095E-2</c:v>
                </c:pt>
                <c:pt idx="5">
                  <c:v>7.9880212129465694E-2</c:v>
                </c:pt>
                <c:pt idx="6">
                  <c:v>7.9290549343528541E-2</c:v>
                </c:pt>
                <c:pt idx="7">
                  <c:v>8.1848874124340748E-2</c:v>
                </c:pt>
                <c:pt idx="8">
                  <c:v>8.2592043267089452E-2</c:v>
                </c:pt>
                <c:pt idx="9">
                  <c:v>8.4851123459229932E-2</c:v>
                </c:pt>
                <c:pt idx="10">
                  <c:v>8.9086551908587885E-2</c:v>
                </c:pt>
                <c:pt idx="11">
                  <c:v>8.6904227880335416E-2</c:v>
                </c:pt>
                <c:pt idx="12">
                  <c:v>8.7392778037923891E-2</c:v>
                </c:pt>
                <c:pt idx="13">
                  <c:v>8.7996187268858495E-2</c:v>
                </c:pt>
                <c:pt idx="14">
                  <c:v>8.861920757726359E-2</c:v>
                </c:pt>
                <c:pt idx="15">
                  <c:v>8.9237972740737595E-2</c:v>
                </c:pt>
                <c:pt idx="16">
                  <c:v>8.9893535636192498E-2</c:v>
                </c:pt>
                <c:pt idx="17">
                  <c:v>9.0584006085483879E-2</c:v>
                </c:pt>
                <c:pt idx="18">
                  <c:v>9.1298592932802874E-2</c:v>
                </c:pt>
                <c:pt idx="19">
                  <c:v>9.202612029385332E-2</c:v>
                </c:pt>
                <c:pt idx="20">
                  <c:v>9.2765052222852792E-2</c:v>
                </c:pt>
                <c:pt idx="21">
                  <c:v>9.3486578064293238E-2</c:v>
                </c:pt>
                <c:pt idx="22">
                  <c:v>9.4206910624377194E-2</c:v>
                </c:pt>
                <c:pt idx="23">
                  <c:v>9.4975685916641683E-2</c:v>
                </c:pt>
                <c:pt idx="24">
                  <c:v>9.5780890597903581E-2</c:v>
                </c:pt>
                <c:pt idx="25">
                  <c:v>9.6595926450460015E-2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0.19748916908274505</c:v>
                </c:pt>
                <c:pt idx="1">
                  <c:v>0.19370655354695396</c:v>
                </c:pt>
                <c:pt idx="2">
                  <c:v>0.18964309332494941</c:v>
                </c:pt>
                <c:pt idx="3">
                  <c:v>0.19187370974894943</c:v>
                </c:pt>
                <c:pt idx="4">
                  <c:v>0.19068050677023693</c:v>
                </c:pt>
                <c:pt idx="5">
                  <c:v>0.19221943421170573</c:v>
                </c:pt>
                <c:pt idx="6">
                  <c:v>0.19664680401404913</c:v>
                </c:pt>
                <c:pt idx="7">
                  <c:v>0.19500146259400064</c:v>
                </c:pt>
                <c:pt idx="8">
                  <c:v>0.20292246052532925</c:v>
                </c:pt>
                <c:pt idx="9">
                  <c:v>0.20549978162032204</c:v>
                </c:pt>
                <c:pt idx="10">
                  <c:v>0.21974896471387717</c:v>
                </c:pt>
                <c:pt idx="11">
                  <c:v>0.22510776909284971</c:v>
                </c:pt>
                <c:pt idx="12">
                  <c:v>0.22680202471115279</c:v>
                </c:pt>
                <c:pt idx="13">
                  <c:v>0.22831406604471788</c:v>
                </c:pt>
                <c:pt idx="14">
                  <c:v>0.22969625263219387</c:v>
                </c:pt>
                <c:pt idx="15">
                  <c:v>0.23106390993430104</c:v>
                </c:pt>
                <c:pt idx="16">
                  <c:v>0.23249710547972202</c:v>
                </c:pt>
                <c:pt idx="17">
                  <c:v>0.2340413396928728</c:v>
                </c:pt>
                <c:pt idx="18">
                  <c:v>0.23567563525495944</c:v>
                </c:pt>
                <c:pt idx="19">
                  <c:v>0.23729435998469511</c:v>
                </c:pt>
                <c:pt idx="20">
                  <c:v>0.2388838326367542</c:v>
                </c:pt>
                <c:pt idx="21">
                  <c:v>0.24046906058566225</c:v>
                </c:pt>
                <c:pt idx="22">
                  <c:v>0.24202534359169472</c:v>
                </c:pt>
                <c:pt idx="23">
                  <c:v>0.243590552453955</c:v>
                </c:pt>
                <c:pt idx="24">
                  <c:v>0.2451041903792191</c:v>
                </c:pt>
                <c:pt idx="25">
                  <c:v>0.24678125349554925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0.11243639222128653</c:v>
                </c:pt>
                <c:pt idx="1">
                  <c:v>0.11585313186667606</c:v>
                </c:pt>
                <c:pt idx="2">
                  <c:v>0.11486630936646659</c:v>
                </c:pt>
                <c:pt idx="3">
                  <c:v>0.11315090031819788</c:v>
                </c:pt>
                <c:pt idx="4">
                  <c:v>0.11096981817473939</c:v>
                </c:pt>
                <c:pt idx="5">
                  <c:v>0.11038034477809829</c:v>
                </c:pt>
                <c:pt idx="6">
                  <c:v>0.11293210916666151</c:v>
                </c:pt>
                <c:pt idx="7">
                  <c:v>0.11518719058945739</c:v>
                </c:pt>
                <c:pt idx="8">
                  <c:v>0.1186707915705818</c:v>
                </c:pt>
                <c:pt idx="9">
                  <c:v>0.11691099214168713</c:v>
                </c:pt>
                <c:pt idx="10">
                  <c:v>0.1226367027635093</c:v>
                </c:pt>
                <c:pt idx="11">
                  <c:v>0.11527958526427221</c:v>
                </c:pt>
                <c:pt idx="12">
                  <c:v>0.11519563122880513</c:v>
                </c:pt>
                <c:pt idx="13">
                  <c:v>0.11538699372454725</c:v>
                </c:pt>
                <c:pt idx="14">
                  <c:v>0.11561803528541256</c:v>
                </c:pt>
                <c:pt idx="15">
                  <c:v>0.11598745945965555</c:v>
                </c:pt>
                <c:pt idx="16">
                  <c:v>0.1163555199275985</c:v>
                </c:pt>
                <c:pt idx="17">
                  <c:v>0.11673739410789462</c:v>
                </c:pt>
                <c:pt idx="18">
                  <c:v>0.11709938178864894</c:v>
                </c:pt>
                <c:pt idx="19">
                  <c:v>0.11755012612181499</c:v>
                </c:pt>
                <c:pt idx="20">
                  <c:v>0.11795049235842145</c:v>
                </c:pt>
                <c:pt idx="21">
                  <c:v>0.11838365908535047</c:v>
                </c:pt>
                <c:pt idx="22">
                  <c:v>0.11879084805373073</c:v>
                </c:pt>
                <c:pt idx="23">
                  <c:v>0.1192459048570752</c:v>
                </c:pt>
                <c:pt idx="24">
                  <c:v>0.11964673288083091</c:v>
                </c:pt>
                <c:pt idx="25">
                  <c:v>0.12013808505157783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0.13004205760749912</c:v>
                </c:pt>
                <c:pt idx="1">
                  <c:v>0.13171384639542841</c:v>
                </c:pt>
                <c:pt idx="2">
                  <c:v>0.13223959303708688</c:v>
                </c:pt>
                <c:pt idx="3">
                  <c:v>0.12864090806723461</c:v>
                </c:pt>
                <c:pt idx="4">
                  <c:v>0.12790117338255741</c:v>
                </c:pt>
                <c:pt idx="5">
                  <c:v>0.12785826959072202</c:v>
                </c:pt>
                <c:pt idx="6">
                  <c:v>0.12277870010610595</c:v>
                </c:pt>
                <c:pt idx="7">
                  <c:v>0.12757552154739019</c:v>
                </c:pt>
                <c:pt idx="8">
                  <c:v>0.12321838905181788</c:v>
                </c:pt>
                <c:pt idx="9">
                  <c:v>0.12138484152572142</c:v>
                </c:pt>
                <c:pt idx="10">
                  <c:v>0.12701218436267264</c:v>
                </c:pt>
                <c:pt idx="11">
                  <c:v>0.1216376403271754</c:v>
                </c:pt>
                <c:pt idx="12">
                  <c:v>0.12064055473646865</c:v>
                </c:pt>
                <c:pt idx="13">
                  <c:v>0.11952408618689378</c:v>
                </c:pt>
                <c:pt idx="14">
                  <c:v>0.11839748112667083</c:v>
                </c:pt>
                <c:pt idx="15">
                  <c:v>0.11727270500158019</c:v>
                </c:pt>
                <c:pt idx="16">
                  <c:v>0.11603091476329418</c:v>
                </c:pt>
                <c:pt idx="17">
                  <c:v>0.11462313891135201</c:v>
                </c:pt>
                <c:pt idx="18">
                  <c:v>0.11333251220793407</c:v>
                </c:pt>
                <c:pt idx="19">
                  <c:v>0.11191630547084194</c:v>
                </c:pt>
                <c:pt idx="20">
                  <c:v>0.11052279208329578</c:v>
                </c:pt>
                <c:pt idx="21">
                  <c:v>0.10912898225513898</c:v>
                </c:pt>
                <c:pt idx="22">
                  <c:v>0.10781927204889173</c:v>
                </c:pt>
                <c:pt idx="23">
                  <c:v>0.10647444608515103</c:v>
                </c:pt>
                <c:pt idx="24">
                  <c:v>0.10508640839252216</c:v>
                </c:pt>
                <c:pt idx="25">
                  <c:v>0.10349542007000249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9.4446492805245572E-2</c:v>
                </c:pt>
                <c:pt idx="1">
                  <c:v>9.0120934848527193E-2</c:v>
                </c:pt>
                <c:pt idx="2">
                  <c:v>9.1889700049234593E-2</c:v>
                </c:pt>
                <c:pt idx="3">
                  <c:v>9.1035422508054936E-2</c:v>
                </c:pt>
                <c:pt idx="4">
                  <c:v>9.4155931355475675E-2</c:v>
                </c:pt>
                <c:pt idx="5">
                  <c:v>9.0240169807156725E-2</c:v>
                </c:pt>
                <c:pt idx="6">
                  <c:v>8.7244665690063797E-2</c:v>
                </c:pt>
                <c:pt idx="7">
                  <c:v>8.7445730039064487E-2</c:v>
                </c:pt>
                <c:pt idx="8">
                  <c:v>8.2779471273870336E-2</c:v>
                </c:pt>
                <c:pt idx="9">
                  <c:v>8.5646783533943782E-2</c:v>
                </c:pt>
                <c:pt idx="10">
                  <c:v>7.6946379077837371E-2</c:v>
                </c:pt>
                <c:pt idx="11">
                  <c:v>7.7118711171790005E-2</c:v>
                </c:pt>
                <c:pt idx="12">
                  <c:v>7.6368095269811573E-2</c:v>
                </c:pt>
                <c:pt idx="13">
                  <c:v>7.5675267806769281E-2</c:v>
                </c:pt>
                <c:pt idx="14">
                  <c:v>7.5005659264665236E-2</c:v>
                </c:pt>
                <c:pt idx="15">
                  <c:v>7.4357085132752701E-2</c:v>
                </c:pt>
                <c:pt idx="16">
                  <c:v>7.3762487866847942E-2</c:v>
                </c:pt>
                <c:pt idx="17">
                  <c:v>7.3148281697698297E-2</c:v>
                </c:pt>
                <c:pt idx="18">
                  <c:v>7.2526283943212491E-2</c:v>
                </c:pt>
                <c:pt idx="19">
                  <c:v>7.1893037249042779E-2</c:v>
                </c:pt>
                <c:pt idx="20">
                  <c:v>7.1284524804355015E-2</c:v>
                </c:pt>
                <c:pt idx="21">
                  <c:v>7.0678337158266283E-2</c:v>
                </c:pt>
                <c:pt idx="22">
                  <c:v>7.0078856192015163E-2</c:v>
                </c:pt>
                <c:pt idx="23">
                  <c:v>6.9519050518604575E-2</c:v>
                </c:pt>
                <c:pt idx="24">
                  <c:v>6.8990602585879038E-2</c:v>
                </c:pt>
                <c:pt idx="25">
                  <c:v>6.8470239926325185E-2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0.12293586384816534</c:v>
                </c:pt>
                <c:pt idx="1">
                  <c:v>0.11549238813313023</c:v>
                </c:pt>
                <c:pt idx="2">
                  <c:v>0.11423327576620647</c:v>
                </c:pt>
                <c:pt idx="3">
                  <c:v>0.1149006784627111</c:v>
                </c:pt>
                <c:pt idx="4">
                  <c:v>0.11560011175420995</c:v>
                </c:pt>
                <c:pt idx="5">
                  <c:v>0.11888752357334034</c:v>
                </c:pt>
                <c:pt idx="6">
                  <c:v>0.11683964279834765</c:v>
                </c:pt>
                <c:pt idx="7">
                  <c:v>0.11692608673300689</c:v>
                </c:pt>
                <c:pt idx="8">
                  <c:v>0.11686034530782312</c:v>
                </c:pt>
                <c:pt idx="9">
                  <c:v>0.11511551588157645</c:v>
                </c:pt>
                <c:pt idx="10">
                  <c:v>0.11362843032672057</c:v>
                </c:pt>
                <c:pt idx="11">
                  <c:v>0.1167536407734921</c:v>
                </c:pt>
                <c:pt idx="12">
                  <c:v>0.11757424916564974</c:v>
                </c:pt>
                <c:pt idx="13">
                  <c:v>0.11828628075354017</c:v>
                </c:pt>
                <c:pt idx="14">
                  <c:v>0.11896740126281077</c:v>
                </c:pt>
                <c:pt idx="15">
                  <c:v>0.11959250247397155</c:v>
                </c:pt>
                <c:pt idx="16">
                  <c:v>0.12023281390512207</c:v>
                </c:pt>
                <c:pt idx="17">
                  <c:v>0.12088462095504179</c:v>
                </c:pt>
                <c:pt idx="18">
                  <c:v>0.12138377064487409</c:v>
                </c:pt>
                <c:pt idx="19">
                  <c:v>0.12196342200454928</c:v>
                </c:pt>
                <c:pt idx="20">
                  <c:v>0.12254289006941142</c:v>
                </c:pt>
                <c:pt idx="21">
                  <c:v>0.12317319633328309</c:v>
                </c:pt>
                <c:pt idx="22">
                  <c:v>0.12379683619720397</c:v>
                </c:pt>
                <c:pt idx="23">
                  <c:v>0.12433630509908597</c:v>
                </c:pt>
                <c:pt idx="24">
                  <c:v>0.12482232254177551</c:v>
                </c:pt>
                <c:pt idx="25">
                  <c:v>0.12525283795598627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8.6587211966853664E-2</c:v>
                </c:pt>
                <c:pt idx="1">
                  <c:v>9.3288850605274018E-2</c:v>
                </c:pt>
                <c:pt idx="2">
                  <c:v>0.1003424141604885</c:v>
                </c:pt>
                <c:pt idx="3">
                  <c:v>9.8745573727858443E-2</c:v>
                </c:pt>
                <c:pt idx="4">
                  <c:v>9.8618296324559054E-2</c:v>
                </c:pt>
                <c:pt idx="5">
                  <c:v>9.7050605145055036E-2</c:v>
                </c:pt>
                <c:pt idx="6">
                  <c:v>9.4886495143528732E-2</c:v>
                </c:pt>
                <c:pt idx="7">
                  <c:v>9.52421108426659E-2</c:v>
                </c:pt>
                <c:pt idx="8">
                  <c:v>9.3723580203426665E-2</c:v>
                </c:pt>
                <c:pt idx="9">
                  <c:v>9.230009022971751E-2</c:v>
                </c:pt>
                <c:pt idx="10">
                  <c:v>9.0650183735596926E-2</c:v>
                </c:pt>
                <c:pt idx="11">
                  <c:v>9.0324790010679917E-2</c:v>
                </c:pt>
                <c:pt idx="12">
                  <c:v>9.0293881486274083E-2</c:v>
                </c:pt>
                <c:pt idx="13">
                  <c:v>9.0083483362516328E-2</c:v>
                </c:pt>
                <c:pt idx="14">
                  <c:v>8.9893006911933901E-2</c:v>
                </c:pt>
                <c:pt idx="15">
                  <c:v>8.9663985559903653E-2</c:v>
                </c:pt>
                <c:pt idx="16">
                  <c:v>8.9452401526527933E-2</c:v>
                </c:pt>
                <c:pt idx="17">
                  <c:v>8.9247895914554676E-2</c:v>
                </c:pt>
                <c:pt idx="18">
                  <c:v>8.9027851396864019E-2</c:v>
                </c:pt>
                <c:pt idx="19">
                  <c:v>8.8768143526308449E-2</c:v>
                </c:pt>
                <c:pt idx="20">
                  <c:v>8.8502061509434182E-2</c:v>
                </c:pt>
                <c:pt idx="21">
                  <c:v>8.8180362625420977E-2</c:v>
                </c:pt>
                <c:pt idx="22">
                  <c:v>8.7885205736385988E-2</c:v>
                </c:pt>
                <c:pt idx="23">
                  <c:v>8.7564346669164267E-2</c:v>
                </c:pt>
                <c:pt idx="24">
                  <c:v>8.7263354659770101E-2</c:v>
                </c:pt>
                <c:pt idx="25">
                  <c:v>8.6943790982001973E-2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7.0250459312710622E-2</c:v>
                </c:pt>
                <c:pt idx="1">
                  <c:v>6.991079364949826E-2</c:v>
                </c:pt>
                <c:pt idx="2">
                  <c:v>6.7451254095199614E-2</c:v>
                </c:pt>
                <c:pt idx="3">
                  <c:v>6.7337851263519766E-2</c:v>
                </c:pt>
                <c:pt idx="4">
                  <c:v>7.0279956203647423E-2</c:v>
                </c:pt>
                <c:pt idx="5">
                  <c:v>6.7858408236951925E-2</c:v>
                </c:pt>
                <c:pt idx="6">
                  <c:v>7.2518903141638641E-2</c:v>
                </c:pt>
                <c:pt idx="7">
                  <c:v>7.0629052619654312E-2</c:v>
                </c:pt>
                <c:pt idx="8">
                  <c:v>7.0160536863325018E-2</c:v>
                </c:pt>
                <c:pt idx="9">
                  <c:v>6.8891475098914357E-2</c:v>
                </c:pt>
                <c:pt idx="10">
                  <c:v>6.2021347903304061E-2</c:v>
                </c:pt>
                <c:pt idx="11">
                  <c:v>6.8108268370062855E-2</c:v>
                </c:pt>
                <c:pt idx="12">
                  <c:v>6.769803287878319E-2</c:v>
                </c:pt>
                <c:pt idx="13">
                  <c:v>6.7306710035646894E-2</c:v>
                </c:pt>
                <c:pt idx="14">
                  <c:v>6.6920292150926888E-2</c:v>
                </c:pt>
                <c:pt idx="15">
                  <c:v>6.6571818433550325E-2</c:v>
                </c:pt>
                <c:pt idx="16">
                  <c:v>6.618518728756323E-2</c:v>
                </c:pt>
                <c:pt idx="17">
                  <c:v>6.5774493846957383E-2</c:v>
                </c:pt>
                <c:pt idx="18">
                  <c:v>6.5389585342323656E-2</c:v>
                </c:pt>
                <c:pt idx="19">
                  <c:v>6.50162443743178E-2</c:v>
                </c:pt>
                <c:pt idx="20">
                  <c:v>6.4688046935671067E-2</c:v>
                </c:pt>
                <c:pt idx="21">
                  <c:v>6.4360723987951937E-2</c:v>
                </c:pt>
                <c:pt idx="22">
                  <c:v>6.4001574847928608E-2</c:v>
                </c:pt>
                <c:pt idx="23">
                  <c:v>6.3610866631186272E-2</c:v>
                </c:pt>
                <c:pt idx="24">
                  <c:v>6.3282416618538243E-2</c:v>
                </c:pt>
                <c:pt idx="25">
                  <c:v>6.2970319737263358E-2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0.11575395327645124</c:v>
                </c:pt>
                <c:pt idx="1">
                  <c:v>0.11224357889609581</c:v>
                </c:pt>
                <c:pt idx="2">
                  <c:v>0.11033446064290099</c:v>
                </c:pt>
                <c:pt idx="3">
                  <c:v>0.11436466228094681</c:v>
                </c:pt>
                <c:pt idx="4">
                  <c:v>0.11504982073890002</c:v>
                </c:pt>
                <c:pt idx="5">
                  <c:v>0.1156250325275045</c:v>
                </c:pt>
                <c:pt idx="6">
                  <c:v>0.11686213059607593</c:v>
                </c:pt>
                <c:pt idx="7">
                  <c:v>0.11014397091041933</c:v>
                </c:pt>
                <c:pt idx="8">
                  <c:v>0.10907238193673648</c:v>
                </c:pt>
                <c:pt idx="9">
                  <c:v>0.10939939650888751</c:v>
                </c:pt>
                <c:pt idx="10">
                  <c:v>9.8269255207894243E-2</c:v>
                </c:pt>
                <c:pt idx="11">
                  <c:v>9.8765367109342361E-2</c:v>
                </c:pt>
                <c:pt idx="12">
                  <c:v>9.8034752485130994E-2</c:v>
                </c:pt>
                <c:pt idx="13">
                  <c:v>9.7426924816509761E-2</c:v>
                </c:pt>
                <c:pt idx="14">
                  <c:v>9.6882663788122297E-2</c:v>
                </c:pt>
                <c:pt idx="15">
                  <c:v>9.6252561263547379E-2</c:v>
                </c:pt>
                <c:pt idx="16">
                  <c:v>9.5590033607131808E-2</c:v>
                </c:pt>
                <c:pt idx="17">
                  <c:v>9.4958828788144711E-2</c:v>
                </c:pt>
                <c:pt idx="18">
                  <c:v>9.4266386488380469E-2</c:v>
                </c:pt>
                <c:pt idx="19">
                  <c:v>9.3572240974576282E-2</c:v>
                </c:pt>
                <c:pt idx="20">
                  <c:v>9.2860307379804094E-2</c:v>
                </c:pt>
                <c:pt idx="21">
                  <c:v>9.2139099904632885E-2</c:v>
                </c:pt>
                <c:pt idx="22">
                  <c:v>9.1395152707771862E-2</c:v>
                </c:pt>
                <c:pt idx="23">
                  <c:v>9.0682841769135894E-2</c:v>
                </c:pt>
                <c:pt idx="24">
                  <c:v>9.0023081343561198E-2</c:v>
                </c:pt>
                <c:pt idx="25">
                  <c:v>8.9352126330833545E-2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8.3236994964626803</c:v>
                </c:pt>
                <c:pt idx="1">
                  <c:v>20.99779269092403</c:v>
                </c:pt>
                <c:pt idx="2">
                  <c:v>11.253530841558529</c:v>
                </c:pt>
                <c:pt idx="3">
                  <c:v>2.7290105423354021</c:v>
                </c:pt>
                <c:pt idx="4">
                  <c:v>1.9080633559022147</c:v>
                </c:pt>
                <c:pt idx="5">
                  <c:v>4.1873972388086429</c:v>
                </c:pt>
                <c:pt idx="6">
                  <c:v>2.1912163731247887</c:v>
                </c:pt>
                <c:pt idx="7">
                  <c:v>4.7291845552327842</c:v>
                </c:pt>
                <c:pt idx="8">
                  <c:v>2.1951049056508367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1.9643295861655332</c:v>
                </c:pt>
                <c:pt idx="1">
                  <c:v>7.6364925579476335</c:v>
                </c:pt>
                <c:pt idx="2">
                  <c:v>2.6271673303300673</c:v>
                </c:pt>
                <c:pt idx="3">
                  <c:v>2.4987015426507497</c:v>
                </c:pt>
                <c:pt idx="4">
                  <c:v>-7.3767477437986599</c:v>
                </c:pt>
                <c:pt idx="5">
                  <c:v>-2.55247153491527</c:v>
                </c:pt>
                <c:pt idx="6">
                  <c:v>-2.3766249124291363</c:v>
                </c:pt>
                <c:pt idx="7">
                  <c:v>-5.8411463208798082</c:v>
                </c:pt>
                <c:pt idx="8">
                  <c:v>-9.4347005050716746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2.1032450726964242</c:v>
                </c:pt>
                <c:pt idx="1">
                  <c:v>13.324796723987873</c:v>
                </c:pt>
                <c:pt idx="2">
                  <c:v>-2.204479099823061</c:v>
                </c:pt>
                <c:pt idx="3">
                  <c:v>-4.4048031805240555</c:v>
                </c:pt>
                <c:pt idx="4">
                  <c:v>-0.20619526258915499</c:v>
                </c:pt>
                <c:pt idx="5">
                  <c:v>6.9742870608917826</c:v>
                </c:pt>
                <c:pt idx="6">
                  <c:v>1.2921792616414081</c:v>
                </c:pt>
                <c:pt idx="7">
                  <c:v>4.7698835848339201</c:v>
                </c:pt>
                <c:pt idx="8">
                  <c:v>0.696085838885665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8.8555932331928773</c:v>
                </c:pt>
                <c:pt idx="1">
                  <c:v>20.333154174737501</c:v>
                </c:pt>
                <c:pt idx="2">
                  <c:v>7.2951037989224119</c:v>
                </c:pt>
                <c:pt idx="3">
                  <c:v>-6.6202124790197274</c:v>
                </c:pt>
                <c:pt idx="4">
                  <c:v>-1.9793164621283665</c:v>
                </c:pt>
                <c:pt idx="5">
                  <c:v>8.5969889791596614</c:v>
                </c:pt>
                <c:pt idx="6">
                  <c:v>1.0227329377133856</c:v>
                </c:pt>
                <c:pt idx="7">
                  <c:v>-0.47245102458055044</c:v>
                </c:pt>
                <c:pt idx="8">
                  <c:v>-2.0015931579977178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10.958838305889302</c:v>
                </c:pt>
                <c:pt idx="1">
                  <c:v>33.657950898725375</c:v>
                </c:pt>
                <c:pt idx="2">
                  <c:v>5.0906246990993509</c:v>
                </c:pt>
                <c:pt idx="3">
                  <c:v>-11.025015659543783</c:v>
                </c:pt>
                <c:pt idx="4">
                  <c:v>-2.1855117247175215</c:v>
                </c:pt>
                <c:pt idx="5">
                  <c:v>15.571276040051444</c:v>
                </c:pt>
                <c:pt idx="6">
                  <c:v>2.3149121993547936</c:v>
                </c:pt>
                <c:pt idx="7">
                  <c:v>4.2974325602533696</c:v>
                </c:pt>
                <c:pt idx="8">
                  <c:v>-1.3055073191120528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6.8989515353930457</c:v>
                </c:pt>
                <c:pt idx="1">
                  <c:v>22.378399806472729</c:v>
                </c:pt>
                <c:pt idx="2">
                  <c:v>7.9318062016663262</c:v>
                </c:pt>
                <c:pt idx="3">
                  <c:v>-13.918446510145358</c:v>
                </c:pt>
                <c:pt idx="4">
                  <c:v>1.2975618385905401</c:v>
                </c:pt>
                <c:pt idx="5">
                  <c:v>11.211563665385967</c:v>
                </c:pt>
                <c:pt idx="6">
                  <c:v>-0.36257404625995093</c:v>
                </c:pt>
                <c:pt idx="7">
                  <c:v>1.1963889958959602</c:v>
                </c:pt>
                <c:pt idx="8">
                  <c:v>-1.0441607705408558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4.0598867704961918</c:v>
                </c:pt>
                <c:pt idx="1">
                  <c:v>11.279551092252518</c:v>
                </c:pt>
                <c:pt idx="2">
                  <c:v>-2.8411815025670961</c:v>
                </c:pt>
                <c:pt idx="3">
                  <c:v>2.8934308506016819</c:v>
                </c:pt>
                <c:pt idx="4">
                  <c:v>-3.4830735633080536</c:v>
                </c:pt>
                <c:pt idx="5">
                  <c:v>4.3597123746654951</c:v>
                </c:pt>
                <c:pt idx="6">
                  <c:v>2.6774862456146842</c:v>
                </c:pt>
                <c:pt idx="7">
                  <c:v>3.1010435643573686</c:v>
                </c:pt>
                <c:pt idx="8">
                  <c:v>-0.26134654857132489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1.9409312811546791</c:v>
                </c:pt>
                <c:pt idx="1">
                  <c:v>0.36715994750069392</c:v>
                </c:pt>
                <c:pt idx="2">
                  <c:v>0.63543244696647605</c:v>
                </c:pt>
                <c:pt idx="3">
                  <c:v>-0.21582004408904965</c:v>
                </c:pt>
                <c:pt idx="4">
                  <c:v>1.084246423393278</c:v>
                </c:pt>
                <c:pt idx="5">
                  <c:v>1.1858120308038842</c:v>
                </c:pt>
                <c:pt idx="6">
                  <c:v>-0.48794151453790979</c:v>
                </c:pt>
                <c:pt idx="7">
                  <c:v>1.8537736079159206</c:v>
                </c:pt>
                <c:pt idx="8">
                  <c:v>1.6557491549921135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2.8708499423808025</c:v>
                </c:pt>
                <c:pt idx="1">
                  <c:v>8.4852182088901067</c:v>
                </c:pt>
                <c:pt idx="2">
                  <c:v>1.5573949878269602</c:v>
                </c:pt>
                <c:pt idx="3">
                  <c:v>-5.8960283768716586</c:v>
                </c:pt>
                <c:pt idx="4">
                  <c:v>1.1036595804063669</c:v>
                </c:pt>
                <c:pt idx="5">
                  <c:v>4.9519165112991033</c:v>
                </c:pt>
                <c:pt idx="6">
                  <c:v>1.5266238717383587</c:v>
                </c:pt>
                <c:pt idx="7">
                  <c:v>2.0174575174101754</c:v>
                </c:pt>
                <c:pt idx="8">
                  <c:v>-2.9600910233153996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6.1470570823537827</c:v>
                </c:pt>
                <c:pt idx="1">
                  <c:v>24.805572742334476</c:v>
                </c:pt>
                <c:pt idx="2">
                  <c:v>2.8977972643058933</c:v>
                </c:pt>
                <c:pt idx="3">
                  <c:v>-4.913167238582993</c:v>
                </c:pt>
                <c:pt idx="4">
                  <c:v>-4.3734177285171647</c:v>
                </c:pt>
                <c:pt idx="5">
                  <c:v>9.4335474979485099</c:v>
                </c:pt>
                <c:pt idx="6">
                  <c:v>1.2762298421543115</c:v>
                </c:pt>
                <c:pt idx="7">
                  <c:v>0.42620143492726115</c:v>
                </c:pt>
                <c:pt idx="8">
                  <c:v>-1.1654507888323451E-3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0.63237198893016577</c:v>
                </c:pt>
                <c:pt idx="1">
                  <c:v>1.4322875824953627</c:v>
                </c:pt>
                <c:pt idx="2">
                  <c:v>0.99604059517115662</c:v>
                </c:pt>
                <c:pt idx="3">
                  <c:v>-0.49749105775821145</c:v>
                </c:pt>
                <c:pt idx="4">
                  <c:v>0.38697993293485977</c:v>
                </c:pt>
                <c:pt idx="5">
                  <c:v>0.64724784361165444</c:v>
                </c:pt>
                <c:pt idx="6">
                  <c:v>-0.21033642865788726</c:v>
                </c:pt>
                <c:pt idx="7">
                  <c:v>0.14046323685295992</c:v>
                </c:pt>
                <c:pt idx="8">
                  <c:v>0.53795143902867237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1.6592932750638241</c:v>
                </c:pt>
                <c:pt idx="1">
                  <c:v>5.9573585131416564</c:v>
                </c:pt>
                <c:pt idx="2">
                  <c:v>1.9752921278924003</c:v>
                </c:pt>
                <c:pt idx="3">
                  <c:v>-6.3215095290675585</c:v>
                </c:pt>
                <c:pt idx="4">
                  <c:v>0.46579920395292751</c:v>
                </c:pt>
                <c:pt idx="5">
                  <c:v>3.7932617936894069</c:v>
                </c:pt>
                <c:pt idx="6">
                  <c:v>0.35554684970869488</c:v>
                </c:pt>
                <c:pt idx="7">
                  <c:v>0.76275978888769091</c:v>
                </c:pt>
                <c:pt idx="8">
                  <c:v>-2.4630920401211149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4.607286271399067</c:v>
                </c:pt>
                <c:pt idx="1">
                  <c:v>14.988753710835695</c:v>
                </c:pt>
                <c:pt idx="2">
                  <c:v>4.9604734786027791</c:v>
                </c:pt>
                <c:pt idx="3">
                  <c:v>-7.099445923319589</c:v>
                </c:pt>
                <c:pt idx="4">
                  <c:v>0.4447827017027568</c:v>
                </c:pt>
                <c:pt idx="5">
                  <c:v>6.7710540280849401</c:v>
                </c:pt>
                <c:pt idx="6">
                  <c:v>-0.50778446731073679</c:v>
                </c:pt>
                <c:pt idx="7">
                  <c:v>0.29316597015531487</c:v>
                </c:pt>
                <c:pt idx="8">
                  <c:v>0.8809798305516221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1.3085592922245173</c:v>
                </c:pt>
                <c:pt idx="1">
                  <c:v>-1.0651276349946697</c:v>
                </c:pt>
                <c:pt idx="2">
                  <c:v>-0.36060814820467701</c:v>
                </c:pt>
                <c:pt idx="3">
                  <c:v>0.28167101366916225</c:v>
                </c:pt>
                <c:pt idx="4">
                  <c:v>0.69726649045841782</c:v>
                </c:pt>
                <c:pt idx="5">
                  <c:v>0.53856418719222976</c:v>
                </c:pt>
                <c:pt idx="6">
                  <c:v>-0.27760508588002319</c:v>
                </c:pt>
                <c:pt idx="7">
                  <c:v>1.7133103710629634</c:v>
                </c:pt>
                <c:pt idx="8">
                  <c:v>1.117797715963444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1.211556667316978</c:v>
                </c:pt>
                <c:pt idx="1">
                  <c:v>2.5278596957484583</c:v>
                </c:pt>
                <c:pt idx="2">
                  <c:v>-0.41789714006543566</c:v>
                </c:pt>
                <c:pt idx="3">
                  <c:v>0.4254811521959212</c:v>
                </c:pt>
                <c:pt idx="4">
                  <c:v>0.63786037645344074</c:v>
                </c:pt>
                <c:pt idx="5">
                  <c:v>1.1586547176096884</c:v>
                </c:pt>
                <c:pt idx="6">
                  <c:v>1.1710770220296673</c:v>
                </c:pt>
                <c:pt idx="7">
                  <c:v>1.2546977285224772</c:v>
                </c:pt>
                <c:pt idx="8">
                  <c:v>-0.49699898319426516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1.539770810954689</c:v>
                </c:pt>
                <c:pt idx="1">
                  <c:v>9.8168190314987669</c:v>
                </c:pt>
                <c:pt idx="2">
                  <c:v>-2.0626762142969497</c:v>
                </c:pt>
                <c:pt idx="3">
                  <c:v>2.1862786847366031</c:v>
                </c:pt>
                <c:pt idx="4">
                  <c:v>-4.8182004302199104</c:v>
                </c:pt>
                <c:pt idx="5">
                  <c:v>2.6624934698635681</c:v>
                </c:pt>
                <c:pt idx="6">
                  <c:v>1.7840143094650358</c:v>
                </c:pt>
                <c:pt idx="7">
                  <c:v>0.13303546477190764</c:v>
                </c:pt>
                <c:pt idx="8">
                  <c:v>-0.88214528134047754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39.414967591570672</c:v>
                </c:pt>
                <c:pt idx="1">
                  <c:v>41.421820366435554</c:v>
                </c:pt>
                <c:pt idx="2">
                  <c:v>36.670388973505879</c:v>
                </c:pt>
                <c:pt idx="3">
                  <c:v>39.225158459761261</c:v>
                </c:pt>
                <c:pt idx="4">
                  <c:v>37.531856876542989</c:v>
                </c:pt>
                <c:pt idx="5">
                  <c:v>39.541407781026599</c:v>
                </c:pt>
                <c:pt idx="6">
                  <c:v>33.165677124612735</c:v>
                </c:pt>
                <c:pt idx="7">
                  <c:v>35.071904583074904</c:v>
                </c:pt>
                <c:pt idx="8">
                  <c:v>35.598323054210262</c:v>
                </c:pt>
                <c:pt idx="9">
                  <c:v>32.092860056482088</c:v>
                </c:pt>
                <c:pt idx="10">
                  <c:v>32.612023927570199</c:v>
                </c:pt>
                <c:pt idx="11">
                  <c:v>35.934195448365358</c:v>
                </c:pt>
                <c:pt idx="12">
                  <c:v>31.505402750251861</c:v>
                </c:pt>
                <c:pt idx="13">
                  <c:v>30.402604173889838</c:v>
                </c:pt>
                <c:pt idx="14">
                  <c:v>29.329531140995243</c:v>
                </c:pt>
                <c:pt idx="15">
                  <c:v>28.962331252386512</c:v>
                </c:pt>
                <c:pt idx="16">
                  <c:v>28.643470728571877</c:v>
                </c:pt>
                <c:pt idx="17">
                  <c:v>28.299456972150935</c:v>
                </c:pt>
                <c:pt idx="18">
                  <c:v>27.933124262250224</c:v>
                </c:pt>
                <c:pt idx="19">
                  <c:v>27.54111001502196</c:v>
                </c:pt>
                <c:pt idx="20">
                  <c:v>27.145483307855887</c:v>
                </c:pt>
                <c:pt idx="21">
                  <c:v>26.720653297849683</c:v>
                </c:pt>
                <c:pt idx="22">
                  <c:v>26.270435231591012</c:v>
                </c:pt>
                <c:pt idx="23">
                  <c:v>25.795478209294306</c:v>
                </c:pt>
                <c:pt idx="24">
                  <c:v>25.357552293414045</c:v>
                </c:pt>
                <c:pt idx="25">
                  <c:v>25.810785378160006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100.39371919075607</c:v>
                </c:pt>
                <c:pt idx="1">
                  <c:v>102.54562229003665</c:v>
                </c:pt>
                <c:pt idx="2">
                  <c:v>95.160017796387166</c:v>
                </c:pt>
                <c:pt idx="3">
                  <c:v>94.245862462222647</c:v>
                </c:pt>
                <c:pt idx="4">
                  <c:v>94.193898689309847</c:v>
                </c:pt>
                <c:pt idx="5">
                  <c:v>89.110740214516568</c:v>
                </c:pt>
                <c:pt idx="6">
                  <c:v>87.034560485664983</c:v>
                </c:pt>
                <c:pt idx="7">
                  <c:v>83.575916381105714</c:v>
                </c:pt>
                <c:pt idx="8">
                  <c:v>84.828034137362351</c:v>
                </c:pt>
                <c:pt idx="9">
                  <c:v>90.284455419240174</c:v>
                </c:pt>
                <c:pt idx="10">
                  <c:v>83.603672360071087</c:v>
                </c:pt>
                <c:pt idx="11">
                  <c:v>80.713443234381444</c:v>
                </c:pt>
                <c:pt idx="12">
                  <c:v>78.370924917898719</c:v>
                </c:pt>
                <c:pt idx="13">
                  <c:v>76.262966781562213</c:v>
                </c:pt>
                <c:pt idx="14">
                  <c:v>74.233515782083288</c:v>
                </c:pt>
                <c:pt idx="15">
                  <c:v>71.971077078171803</c:v>
                </c:pt>
                <c:pt idx="16">
                  <c:v>69.635768804777072</c:v>
                </c:pt>
                <c:pt idx="17">
                  <c:v>67.259894330215801</c:v>
                </c:pt>
                <c:pt idx="18">
                  <c:v>64.88008370031028</c:v>
                </c:pt>
                <c:pt idx="19">
                  <c:v>62.473992999354103</c:v>
                </c:pt>
                <c:pt idx="20">
                  <c:v>60.05077271862082</c:v>
                </c:pt>
                <c:pt idx="21">
                  <c:v>57.594235440946086</c:v>
                </c:pt>
                <c:pt idx="22">
                  <c:v>55.116882397965327</c:v>
                </c:pt>
                <c:pt idx="23">
                  <c:v>52.620570096227283</c:v>
                </c:pt>
                <c:pt idx="24">
                  <c:v>50.078686541825796</c:v>
                </c:pt>
                <c:pt idx="25">
                  <c:v>47.409076458716392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145.46596855412812</c:v>
                </c:pt>
                <c:pt idx="1">
                  <c:v>154.084453209202</c:v>
                </c:pt>
                <c:pt idx="2">
                  <c:v>150.60959143580814</c:v>
                </c:pt>
                <c:pt idx="3">
                  <c:v>143.83490986546144</c:v>
                </c:pt>
                <c:pt idx="4">
                  <c:v>153.53682459873195</c:v>
                </c:pt>
                <c:pt idx="5">
                  <c:v>152.00190412878183</c:v>
                </c:pt>
                <c:pt idx="6">
                  <c:v>146.38009923709831</c:v>
                </c:pt>
                <c:pt idx="7">
                  <c:v>156.95391913794543</c:v>
                </c:pt>
                <c:pt idx="8">
                  <c:v>142.42927617445136</c:v>
                </c:pt>
                <c:pt idx="9">
                  <c:v>155.96214382145999</c:v>
                </c:pt>
                <c:pt idx="10">
                  <c:v>141.36625690663286</c:v>
                </c:pt>
                <c:pt idx="11">
                  <c:v>152.86926052191214</c:v>
                </c:pt>
                <c:pt idx="12">
                  <c:v>145.88157211466813</c:v>
                </c:pt>
                <c:pt idx="13">
                  <c:v>144.62211094207152</c:v>
                </c:pt>
                <c:pt idx="14">
                  <c:v>143.51927519651545</c:v>
                </c:pt>
                <c:pt idx="15">
                  <c:v>141.93819005974379</c:v>
                </c:pt>
                <c:pt idx="16">
                  <c:v>140.21965812439666</c:v>
                </c:pt>
                <c:pt idx="17">
                  <c:v>138.40458303184846</c:v>
                </c:pt>
                <c:pt idx="18">
                  <c:v>136.56230996077818</c:v>
                </c:pt>
                <c:pt idx="19">
                  <c:v>134.68364798818737</c:v>
                </c:pt>
                <c:pt idx="20">
                  <c:v>132.81347709434374</c:v>
                </c:pt>
                <c:pt idx="21">
                  <c:v>130.89181023554585</c:v>
                </c:pt>
                <c:pt idx="22">
                  <c:v>128.93991665483969</c:v>
                </c:pt>
                <c:pt idx="23">
                  <c:v>126.96180295334071</c:v>
                </c:pt>
                <c:pt idx="24">
                  <c:v>124.94404478497134</c:v>
                </c:pt>
                <c:pt idx="25">
                  <c:v>122.720628325717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129.59021337964305</c:v>
                </c:pt>
                <c:pt idx="1">
                  <c:v>135.37403502979458</c:v>
                </c:pt>
                <c:pt idx="2">
                  <c:v>144.15725628381441</c:v>
                </c:pt>
                <c:pt idx="3">
                  <c:v>134.32811571160045</c:v>
                </c:pt>
                <c:pt idx="4">
                  <c:v>145.54836955723596</c:v>
                </c:pt>
                <c:pt idx="5">
                  <c:v>143.08624022278207</c:v>
                </c:pt>
                <c:pt idx="6">
                  <c:v>142.91991164102683</c:v>
                </c:pt>
                <c:pt idx="7">
                  <c:v>151.70831281483342</c:v>
                </c:pt>
                <c:pt idx="8">
                  <c:v>156.25072693148769</c:v>
                </c:pt>
                <c:pt idx="9">
                  <c:v>153.98067785862384</c:v>
                </c:pt>
                <c:pt idx="10">
                  <c:v>154.34857763025016</c:v>
                </c:pt>
                <c:pt idx="11">
                  <c:v>143.07558171712665</c:v>
                </c:pt>
                <c:pt idx="12">
                  <c:v>151.32123169392824</c:v>
                </c:pt>
                <c:pt idx="13">
                  <c:v>151.75106480013733</c:v>
                </c:pt>
                <c:pt idx="14">
                  <c:v>152.40462189519599</c:v>
                </c:pt>
                <c:pt idx="15">
                  <c:v>152.59718299217479</c:v>
                </c:pt>
                <c:pt idx="16">
                  <c:v>152.68123262789979</c:v>
                </c:pt>
                <c:pt idx="17">
                  <c:v>152.71175334405882</c:v>
                </c:pt>
                <c:pt idx="18">
                  <c:v>152.73928638590928</c:v>
                </c:pt>
                <c:pt idx="19">
                  <c:v>152.77988944218956</c:v>
                </c:pt>
                <c:pt idx="20">
                  <c:v>152.86634919825826</c:v>
                </c:pt>
                <c:pt idx="21">
                  <c:v>152.9540343727856</c:v>
                </c:pt>
                <c:pt idx="22">
                  <c:v>153.05746867036888</c:v>
                </c:pt>
                <c:pt idx="23">
                  <c:v>153.18697807526317</c:v>
                </c:pt>
                <c:pt idx="24">
                  <c:v>153.32027376000667</c:v>
                </c:pt>
                <c:pt idx="25">
                  <c:v>153.29970819699631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31.955738418200028</c:v>
                </c:pt>
                <c:pt idx="1">
                  <c:v>28.994851952460625</c:v>
                </c:pt>
                <c:pt idx="2">
                  <c:v>30.945449727972537</c:v>
                </c:pt>
                <c:pt idx="3">
                  <c:v>32.222895901182994</c:v>
                </c:pt>
                <c:pt idx="4">
                  <c:v>32.185115137781587</c:v>
                </c:pt>
                <c:pt idx="5">
                  <c:v>32.150170129320138</c:v>
                </c:pt>
                <c:pt idx="6">
                  <c:v>33.573072799783795</c:v>
                </c:pt>
                <c:pt idx="7">
                  <c:v>35.366527007215062</c:v>
                </c:pt>
                <c:pt idx="8">
                  <c:v>35.219629548532907</c:v>
                </c:pt>
                <c:pt idx="9">
                  <c:v>38.856055332922587</c:v>
                </c:pt>
                <c:pt idx="10">
                  <c:v>38.840738724831418</c:v>
                </c:pt>
                <c:pt idx="11">
                  <c:v>38.587808075109002</c:v>
                </c:pt>
                <c:pt idx="12">
                  <c:v>39.583809510274484</c:v>
                </c:pt>
                <c:pt idx="13">
                  <c:v>40.436519417856431</c:v>
                </c:pt>
                <c:pt idx="14">
                  <c:v>41.364283890054175</c:v>
                </c:pt>
                <c:pt idx="15">
                  <c:v>42.178398937669861</c:v>
                </c:pt>
                <c:pt idx="16">
                  <c:v>43.013769989958845</c:v>
                </c:pt>
                <c:pt idx="17">
                  <c:v>43.876335098716652</c:v>
                </c:pt>
                <c:pt idx="18" formatCode="General">
                  <c:v>44.737267037897652</c:v>
                </c:pt>
                <c:pt idx="19" formatCode="General">
                  <c:v>45.616861004930051</c:v>
                </c:pt>
                <c:pt idx="20" formatCode="General">
                  <c:v>46.546041174618892</c:v>
                </c:pt>
                <c:pt idx="21" formatCode="General">
                  <c:v>47.499653582840935</c:v>
                </c:pt>
                <c:pt idx="22">
                  <c:v>48.48381126601452</c:v>
                </c:pt>
                <c:pt idx="23">
                  <c:v>49.496449132984125</c:v>
                </c:pt>
                <c:pt idx="24">
                  <c:v>50.524947841581387</c:v>
                </c:pt>
                <c:pt idx="25">
                  <c:v>51.473471729378609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43.522609436950248</c:v>
                </c:pt>
                <c:pt idx="1">
                  <c:v>39.549968581206542</c:v>
                </c:pt>
                <c:pt idx="2">
                  <c:v>40.753631615534701</c:v>
                </c:pt>
                <c:pt idx="3">
                  <c:v>40.377353095213905</c:v>
                </c:pt>
                <c:pt idx="4">
                  <c:v>39.940346426282744</c:v>
                </c:pt>
                <c:pt idx="5">
                  <c:v>39.910737689002026</c:v>
                </c:pt>
                <c:pt idx="6">
                  <c:v>38.445450757501419</c:v>
                </c:pt>
                <c:pt idx="7">
                  <c:v>40.249337138353816</c:v>
                </c:pt>
                <c:pt idx="8">
                  <c:v>40.445015774851271</c:v>
                </c:pt>
                <c:pt idx="9">
                  <c:v>42.564907162405447</c:v>
                </c:pt>
                <c:pt idx="10">
                  <c:v>41.350549933545892</c:v>
                </c:pt>
                <c:pt idx="11">
                  <c:v>40.532094422448722</c:v>
                </c:pt>
                <c:pt idx="12">
                  <c:v>40.970986756384569</c:v>
                </c:pt>
                <c:pt idx="13">
                  <c:v>41.221375154468006</c:v>
                </c:pt>
                <c:pt idx="14">
                  <c:v>41.596380464889272</c:v>
                </c:pt>
                <c:pt idx="15">
                  <c:v>41.874442320369454</c:v>
                </c:pt>
                <c:pt idx="16">
                  <c:v>42.162567612801674</c:v>
                </c:pt>
                <c:pt idx="17">
                  <c:v>42.507498731325533</c:v>
                </c:pt>
                <c:pt idx="18" formatCode="General">
                  <c:v>42.918238871948439</c:v>
                </c:pt>
                <c:pt idx="19" formatCode="General">
                  <c:v>43.364659856946595</c:v>
                </c:pt>
                <c:pt idx="20" formatCode="General">
                  <c:v>43.850052602462668</c:v>
                </c:pt>
                <c:pt idx="21" formatCode="General">
                  <c:v>44.394691647292447</c:v>
                </c:pt>
                <c:pt idx="22">
                  <c:v>44.967512186464056</c:v>
                </c:pt>
                <c:pt idx="23">
                  <c:v>45.564713877951789</c:v>
                </c:pt>
                <c:pt idx="24">
                  <c:v>46.197882589189213</c:v>
                </c:pt>
                <c:pt idx="25">
                  <c:v>46.929186604087036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102.10814583844567</c:v>
                </c:pt>
                <c:pt idx="1">
                  <c:v>97.773006366696805</c:v>
                </c:pt>
                <c:pt idx="2">
                  <c:v>106.1303393062458</c:v>
                </c:pt>
                <c:pt idx="3">
                  <c:v>109.9493497529071</c:v>
                </c:pt>
                <c:pt idx="4">
                  <c:v>112.83462874471974</c:v>
                </c:pt>
                <c:pt idx="5">
                  <c:v>116.55777076432864</c:v>
                </c:pt>
                <c:pt idx="6">
                  <c:v>118.76660400140321</c:v>
                </c:pt>
                <c:pt idx="7">
                  <c:v>128.21359876581062</c:v>
                </c:pt>
                <c:pt idx="8">
                  <c:v>131.11089170323396</c:v>
                </c:pt>
                <c:pt idx="9">
                  <c:v>143.36889502642777</c:v>
                </c:pt>
                <c:pt idx="10">
                  <c:v>142.86734410104998</c:v>
                </c:pt>
                <c:pt idx="11">
                  <c:v>144.65886845924567</c:v>
                </c:pt>
                <c:pt idx="12">
                  <c:v>149.03582556941299</c:v>
                </c:pt>
                <c:pt idx="13">
                  <c:v>152.68365997328513</c:v>
                </c:pt>
                <c:pt idx="14">
                  <c:v>156.59473286885705</c:v>
                </c:pt>
                <c:pt idx="15">
                  <c:v>160.13232488384023</c:v>
                </c:pt>
                <c:pt idx="16">
                  <c:v>163.5602660388075</c:v>
                </c:pt>
                <c:pt idx="17">
                  <c:v>166.90744450956456</c:v>
                </c:pt>
                <c:pt idx="18" formatCode="General">
                  <c:v>170.27650205086888</c:v>
                </c:pt>
                <c:pt idx="19" formatCode="General">
                  <c:v>173.69314759293522</c:v>
                </c:pt>
                <c:pt idx="20" formatCode="General">
                  <c:v>177.18392189282153</c:v>
                </c:pt>
                <c:pt idx="21" formatCode="General">
                  <c:v>180.68555160281861</c:v>
                </c:pt>
                <c:pt idx="22" formatCode="General">
                  <c:v>184.24159806639619</c:v>
                </c:pt>
                <c:pt idx="23" formatCode="General">
                  <c:v>187.87615724642831</c:v>
                </c:pt>
                <c:pt idx="24" formatCode="General">
                  <c:v>191.56118979316645</c:v>
                </c:pt>
                <c:pt idx="25" formatCode="General">
                  <c:v>195.01749540574264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46.665303943874321</c:v>
                </c:pt>
                <c:pt idx="1">
                  <c:v>43.690642861967163</c:v>
                </c:pt>
                <c:pt idx="2">
                  <c:v>40.313857248833102</c:v>
                </c:pt>
                <c:pt idx="3">
                  <c:v>46.147702770767914</c:v>
                </c:pt>
                <c:pt idx="4">
                  <c:v>51.532681517444921</c:v>
                </c:pt>
                <c:pt idx="5">
                  <c:v>54.752826484064521</c:v>
                </c:pt>
                <c:pt idx="6">
                  <c:v>65.655859882080932</c:v>
                </c:pt>
                <c:pt idx="7">
                  <c:v>61.8076043714496</c:v>
                </c:pt>
                <c:pt idx="8">
                  <c:v>63.638217041962953</c:v>
                </c:pt>
                <c:pt idx="9">
                  <c:v>66.709989046883507</c:v>
                </c:pt>
                <c:pt idx="10">
                  <c:v>74.647810272965259</c:v>
                </c:pt>
                <c:pt idx="11">
                  <c:v>77.090216507862735</c:v>
                </c:pt>
                <c:pt idx="12">
                  <c:v>80.093648034437535</c:v>
                </c:pt>
                <c:pt idx="13">
                  <c:v>83.363571445130134</c:v>
                </c:pt>
                <c:pt idx="14">
                  <c:v>86.740347196973175</c:v>
                </c:pt>
                <c:pt idx="15">
                  <c:v>89.839131944988409</c:v>
                </c:pt>
                <c:pt idx="16">
                  <c:v>92.836125448185541</c:v>
                </c:pt>
                <c:pt idx="17">
                  <c:v>95.763522502436942</c:v>
                </c:pt>
                <c:pt idx="18" formatCode="General">
                  <c:v>98.649602678059352</c:v>
                </c:pt>
                <c:pt idx="19" formatCode="General">
                  <c:v>101.4933538106192</c:v>
                </c:pt>
                <c:pt idx="20" formatCode="General">
                  <c:v>104.31849661323059</c:v>
                </c:pt>
                <c:pt idx="21" formatCode="General">
                  <c:v>107.09739140018063</c:v>
                </c:pt>
                <c:pt idx="22" formatCode="General">
                  <c:v>109.83346683544136</c:v>
                </c:pt>
                <c:pt idx="23" formatCode="General">
                  <c:v>112.53373624635702</c:v>
                </c:pt>
                <c:pt idx="24" formatCode="General">
                  <c:v>115.18198447678762</c:v>
                </c:pt>
                <c:pt idx="25" formatCode="General">
                  <c:v>117.66925864697555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6.9133336464324726</c:v>
                </c:pt>
                <c:pt idx="1">
                  <c:v>7.0875993422004591</c:v>
                </c:pt>
                <c:pt idx="2">
                  <c:v>6.4344676118983859</c:v>
                </c:pt>
                <c:pt idx="3">
                  <c:v>6.9666519808826335</c:v>
                </c:pt>
                <c:pt idx="4">
                  <c:v>7.9722784519503103</c:v>
                </c:pt>
                <c:pt idx="5">
                  <c:v>8.5462025861781274</c:v>
                </c:pt>
                <c:pt idx="6">
                  <c:v>10.00476407082769</c:v>
                </c:pt>
                <c:pt idx="7">
                  <c:v>9.5068798002115198</c:v>
                </c:pt>
                <c:pt idx="8">
                  <c:v>10.09288563390659</c:v>
                </c:pt>
                <c:pt idx="9">
                  <c:v>10.353016275554968</c:v>
                </c:pt>
                <c:pt idx="10">
                  <c:v>11.68102614308412</c:v>
                </c:pt>
                <c:pt idx="11">
                  <c:v>12.344531613548556</c:v>
                </c:pt>
                <c:pt idx="12">
                  <c:v>12.661598652743763</c:v>
                </c:pt>
                <c:pt idx="13">
                  <c:v>13.17112731159985</c:v>
                </c:pt>
                <c:pt idx="14">
                  <c:v>13.691311564437003</c:v>
                </c:pt>
                <c:pt idx="15">
                  <c:v>14.169920530655856</c:v>
                </c:pt>
                <c:pt idx="16">
                  <c:v>14.634140624600999</c:v>
                </c:pt>
                <c:pt idx="17">
                  <c:v>15.081511479682977</c:v>
                </c:pt>
                <c:pt idx="18" formatCode="General">
                  <c:v>15.522585051978314</c:v>
                </c:pt>
                <c:pt idx="19" formatCode="General">
                  <c:v>15.956337289815457</c:v>
                </c:pt>
                <c:pt idx="20" formatCode="General">
                  <c:v>16.383405397786781</c:v>
                </c:pt>
                <c:pt idx="21" formatCode="General">
                  <c:v>16.799978419740441</c:v>
                </c:pt>
                <c:pt idx="22" formatCode="General">
                  <c:v>17.2079086909193</c:v>
                </c:pt>
                <c:pt idx="23" formatCode="General">
                  <c:v>17.611114162153022</c:v>
                </c:pt>
                <c:pt idx="24" formatCode="General">
                  <c:v>18.00143791905678</c:v>
                </c:pt>
                <c:pt idx="25" formatCode="General">
                  <c:v>18.363389254226405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39.414967591570672</c:v>
                </c:pt>
                <c:pt idx="1">
                  <c:v>41.421820366435554</c:v>
                </c:pt>
                <c:pt idx="2">
                  <c:v>36.670388973505879</c:v>
                </c:pt>
                <c:pt idx="3">
                  <c:v>39.225158459761261</c:v>
                </c:pt>
                <c:pt idx="4">
                  <c:v>37.531856876542989</c:v>
                </c:pt>
                <c:pt idx="5">
                  <c:v>39.541407781026599</c:v>
                </c:pt>
                <c:pt idx="6">
                  <c:v>33.165677124612735</c:v>
                </c:pt>
                <c:pt idx="7">
                  <c:v>35.071904583074904</c:v>
                </c:pt>
                <c:pt idx="8">
                  <c:v>35.598323054210262</c:v>
                </c:pt>
                <c:pt idx="9">
                  <c:v>32.092860056482088</c:v>
                </c:pt>
                <c:pt idx="10">
                  <c:v>32.612023927570199</c:v>
                </c:pt>
                <c:pt idx="11">
                  <c:v>35.934195448365358</c:v>
                </c:pt>
                <c:pt idx="12">
                  <c:v>31.505402750251861</c:v>
                </c:pt>
                <c:pt idx="13">
                  <c:v>30.402604173889838</c:v>
                </c:pt>
                <c:pt idx="14">
                  <c:v>29.329531140995243</c:v>
                </c:pt>
                <c:pt idx="15">
                  <c:v>28.962331252386512</c:v>
                </c:pt>
                <c:pt idx="16">
                  <c:v>28.643470728571877</c:v>
                </c:pt>
                <c:pt idx="17">
                  <c:v>28.299456972150935</c:v>
                </c:pt>
                <c:pt idx="18">
                  <c:v>27.933124262250224</c:v>
                </c:pt>
                <c:pt idx="19">
                  <c:v>27.54111001502196</c:v>
                </c:pt>
                <c:pt idx="20">
                  <c:v>27.145483307855887</c:v>
                </c:pt>
                <c:pt idx="21">
                  <c:v>26.720653297849683</c:v>
                </c:pt>
                <c:pt idx="22">
                  <c:v>26.270435231591012</c:v>
                </c:pt>
                <c:pt idx="23">
                  <c:v>25.795478209294306</c:v>
                </c:pt>
                <c:pt idx="24">
                  <c:v>25.357552293414045</c:v>
                </c:pt>
                <c:pt idx="25">
                  <c:v>25.810785378160006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100.39371919075607</c:v>
                </c:pt>
                <c:pt idx="1">
                  <c:v>102.54562229003665</c:v>
                </c:pt>
                <c:pt idx="2">
                  <c:v>95.160017796387166</c:v>
                </c:pt>
                <c:pt idx="3">
                  <c:v>94.245862462222647</c:v>
                </c:pt>
                <c:pt idx="4">
                  <c:v>94.193898689309847</c:v>
                </c:pt>
                <c:pt idx="5">
                  <c:v>89.110740214516568</c:v>
                </c:pt>
                <c:pt idx="6">
                  <c:v>87.034560485664983</c:v>
                </c:pt>
                <c:pt idx="7">
                  <c:v>83.575916381105714</c:v>
                </c:pt>
                <c:pt idx="8">
                  <c:v>84.828034137362351</c:v>
                </c:pt>
                <c:pt idx="9">
                  <c:v>90.284455419240174</c:v>
                </c:pt>
                <c:pt idx="10">
                  <c:v>83.603672360071087</c:v>
                </c:pt>
                <c:pt idx="11">
                  <c:v>80.713443234381444</c:v>
                </c:pt>
                <c:pt idx="12">
                  <c:v>78.370924917898719</c:v>
                </c:pt>
                <c:pt idx="13">
                  <c:v>76.262966781562213</c:v>
                </c:pt>
                <c:pt idx="14">
                  <c:v>74.233515782083288</c:v>
                </c:pt>
                <c:pt idx="15">
                  <c:v>71.971077078171803</c:v>
                </c:pt>
                <c:pt idx="16">
                  <c:v>69.635768804777072</c:v>
                </c:pt>
                <c:pt idx="17">
                  <c:v>67.259894330215801</c:v>
                </c:pt>
                <c:pt idx="18">
                  <c:v>64.88008370031028</c:v>
                </c:pt>
                <c:pt idx="19">
                  <c:v>62.473992999354103</c:v>
                </c:pt>
                <c:pt idx="20">
                  <c:v>60.05077271862082</c:v>
                </c:pt>
                <c:pt idx="21">
                  <c:v>57.594235440946086</c:v>
                </c:pt>
                <c:pt idx="22">
                  <c:v>55.116882397965327</c:v>
                </c:pt>
                <c:pt idx="23">
                  <c:v>52.620570096227283</c:v>
                </c:pt>
                <c:pt idx="24">
                  <c:v>50.078686541825796</c:v>
                </c:pt>
                <c:pt idx="25">
                  <c:v>47.409076458716392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145.46596855412812</c:v>
                </c:pt>
                <c:pt idx="1">
                  <c:v>154.084453209202</c:v>
                </c:pt>
                <c:pt idx="2">
                  <c:v>150.60959143580814</c:v>
                </c:pt>
                <c:pt idx="3">
                  <c:v>143.83490986546144</c:v>
                </c:pt>
                <c:pt idx="4">
                  <c:v>153.53682459873195</c:v>
                </c:pt>
                <c:pt idx="5">
                  <c:v>152.00190412878183</c:v>
                </c:pt>
                <c:pt idx="6">
                  <c:v>146.38009923709831</c:v>
                </c:pt>
                <c:pt idx="7">
                  <c:v>156.95391913794543</c:v>
                </c:pt>
                <c:pt idx="8">
                  <c:v>142.42927617445136</c:v>
                </c:pt>
                <c:pt idx="9">
                  <c:v>155.96214382145999</c:v>
                </c:pt>
                <c:pt idx="10">
                  <c:v>141.36625690663286</c:v>
                </c:pt>
                <c:pt idx="11">
                  <c:v>152.86926052191214</c:v>
                </c:pt>
                <c:pt idx="12">
                  <c:v>145.88157211466813</c:v>
                </c:pt>
                <c:pt idx="13">
                  <c:v>144.62211094207152</c:v>
                </c:pt>
                <c:pt idx="14">
                  <c:v>143.51927519651545</c:v>
                </c:pt>
                <c:pt idx="15">
                  <c:v>141.93819005974379</c:v>
                </c:pt>
                <c:pt idx="16">
                  <c:v>140.21965812439666</c:v>
                </c:pt>
                <c:pt idx="17">
                  <c:v>138.40458303184846</c:v>
                </c:pt>
                <c:pt idx="18">
                  <c:v>136.56230996077818</c:v>
                </c:pt>
                <c:pt idx="19">
                  <c:v>134.68364798818737</c:v>
                </c:pt>
                <c:pt idx="20">
                  <c:v>132.81347709434374</c:v>
                </c:pt>
                <c:pt idx="21">
                  <c:v>130.89181023554585</c:v>
                </c:pt>
                <c:pt idx="22">
                  <c:v>128.93991665483969</c:v>
                </c:pt>
                <c:pt idx="23">
                  <c:v>126.96180295334071</c:v>
                </c:pt>
                <c:pt idx="24">
                  <c:v>124.94404478497134</c:v>
                </c:pt>
                <c:pt idx="25">
                  <c:v>122.720628325717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129.59021337964305</c:v>
                </c:pt>
                <c:pt idx="1">
                  <c:v>135.37403502979458</c:v>
                </c:pt>
                <c:pt idx="2">
                  <c:v>144.15725628381441</c:v>
                </c:pt>
                <c:pt idx="3">
                  <c:v>134.32811571160045</c:v>
                </c:pt>
                <c:pt idx="4">
                  <c:v>145.54836955723596</c:v>
                </c:pt>
                <c:pt idx="5">
                  <c:v>143.08624022278207</c:v>
                </c:pt>
                <c:pt idx="6">
                  <c:v>142.91991164102683</c:v>
                </c:pt>
                <c:pt idx="7">
                  <c:v>151.70831281483342</c:v>
                </c:pt>
                <c:pt idx="8">
                  <c:v>156.25072693148769</c:v>
                </c:pt>
                <c:pt idx="9">
                  <c:v>153.98067785862384</c:v>
                </c:pt>
                <c:pt idx="10">
                  <c:v>154.34857763025016</c:v>
                </c:pt>
                <c:pt idx="11">
                  <c:v>143.07558171712665</c:v>
                </c:pt>
                <c:pt idx="12">
                  <c:v>151.32123169392824</c:v>
                </c:pt>
                <c:pt idx="13">
                  <c:v>151.75106480013733</c:v>
                </c:pt>
                <c:pt idx="14">
                  <c:v>152.40462189519599</c:v>
                </c:pt>
                <c:pt idx="15">
                  <c:v>152.59718299217479</c:v>
                </c:pt>
                <c:pt idx="16">
                  <c:v>152.68123262789979</c:v>
                </c:pt>
                <c:pt idx="17">
                  <c:v>152.71175334405882</c:v>
                </c:pt>
                <c:pt idx="18">
                  <c:v>152.73928638590928</c:v>
                </c:pt>
                <c:pt idx="19">
                  <c:v>152.77988944218956</c:v>
                </c:pt>
                <c:pt idx="20">
                  <c:v>152.86634919825826</c:v>
                </c:pt>
                <c:pt idx="21">
                  <c:v>152.9540343727856</c:v>
                </c:pt>
                <c:pt idx="22">
                  <c:v>153.05746867036888</c:v>
                </c:pt>
                <c:pt idx="23">
                  <c:v>153.18697807526317</c:v>
                </c:pt>
                <c:pt idx="24">
                  <c:v>153.32027376000667</c:v>
                </c:pt>
                <c:pt idx="25">
                  <c:v>153.29970819699631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31.955738418200028</c:v>
                </c:pt>
                <c:pt idx="1">
                  <c:v>28.994851952460625</c:v>
                </c:pt>
                <c:pt idx="2">
                  <c:v>30.945449727972537</c:v>
                </c:pt>
                <c:pt idx="3">
                  <c:v>32.222895901182994</c:v>
                </c:pt>
                <c:pt idx="4">
                  <c:v>32.185115137781587</c:v>
                </c:pt>
                <c:pt idx="5">
                  <c:v>32.150170129320138</c:v>
                </c:pt>
                <c:pt idx="6">
                  <c:v>33.573072799783795</c:v>
                </c:pt>
                <c:pt idx="7">
                  <c:v>35.366527007215062</c:v>
                </c:pt>
                <c:pt idx="8">
                  <c:v>35.219629548532907</c:v>
                </c:pt>
                <c:pt idx="9">
                  <c:v>38.856055332922587</c:v>
                </c:pt>
                <c:pt idx="10">
                  <c:v>38.840738724831418</c:v>
                </c:pt>
                <c:pt idx="11">
                  <c:v>38.587808075109002</c:v>
                </c:pt>
                <c:pt idx="12">
                  <c:v>39.583809510274484</c:v>
                </c:pt>
                <c:pt idx="13">
                  <c:v>40.436519417856431</c:v>
                </c:pt>
                <c:pt idx="14">
                  <c:v>41.364283890054175</c:v>
                </c:pt>
                <c:pt idx="15">
                  <c:v>42.178398937669861</c:v>
                </c:pt>
                <c:pt idx="16">
                  <c:v>43.013769989958845</c:v>
                </c:pt>
                <c:pt idx="17">
                  <c:v>43.876335098716652</c:v>
                </c:pt>
                <c:pt idx="18" formatCode="General">
                  <c:v>44.737267037897652</c:v>
                </c:pt>
                <c:pt idx="19" formatCode="General">
                  <c:v>45.616861004930051</c:v>
                </c:pt>
                <c:pt idx="20" formatCode="General">
                  <c:v>46.546041174618892</c:v>
                </c:pt>
                <c:pt idx="21" formatCode="General">
                  <c:v>47.499653582840935</c:v>
                </c:pt>
                <c:pt idx="22">
                  <c:v>48.48381126601452</c:v>
                </c:pt>
                <c:pt idx="23">
                  <c:v>49.496449132984125</c:v>
                </c:pt>
                <c:pt idx="24">
                  <c:v>50.524947841581387</c:v>
                </c:pt>
                <c:pt idx="25">
                  <c:v>51.473471729378609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43.522609436950248</c:v>
                </c:pt>
                <c:pt idx="1">
                  <c:v>39.549968581206542</c:v>
                </c:pt>
                <c:pt idx="2">
                  <c:v>40.753631615534701</c:v>
                </c:pt>
                <c:pt idx="3">
                  <c:v>40.377353095213905</c:v>
                </c:pt>
                <c:pt idx="4">
                  <c:v>39.940346426282744</c:v>
                </c:pt>
                <c:pt idx="5">
                  <c:v>39.910737689002026</c:v>
                </c:pt>
                <c:pt idx="6">
                  <c:v>38.445450757501419</c:v>
                </c:pt>
                <c:pt idx="7">
                  <c:v>40.249337138353816</c:v>
                </c:pt>
                <c:pt idx="8">
                  <c:v>40.445015774851271</c:v>
                </c:pt>
                <c:pt idx="9">
                  <c:v>42.564907162405447</c:v>
                </c:pt>
                <c:pt idx="10">
                  <c:v>41.350549933545892</c:v>
                </c:pt>
                <c:pt idx="11">
                  <c:v>40.532094422448722</c:v>
                </c:pt>
                <c:pt idx="12">
                  <c:v>40.970986756384569</c:v>
                </c:pt>
                <c:pt idx="13">
                  <c:v>41.221375154468006</c:v>
                </c:pt>
                <c:pt idx="14">
                  <c:v>41.596380464889272</c:v>
                </c:pt>
                <c:pt idx="15">
                  <c:v>41.874442320369454</c:v>
                </c:pt>
                <c:pt idx="16">
                  <c:v>42.162567612801674</c:v>
                </c:pt>
                <c:pt idx="17">
                  <c:v>42.507498731325533</c:v>
                </c:pt>
                <c:pt idx="18" formatCode="General">
                  <c:v>42.918238871948439</c:v>
                </c:pt>
                <c:pt idx="19" formatCode="General">
                  <c:v>43.364659856946595</c:v>
                </c:pt>
                <c:pt idx="20" formatCode="General">
                  <c:v>43.850052602462668</c:v>
                </c:pt>
                <c:pt idx="21" formatCode="General">
                  <c:v>44.394691647292447</c:v>
                </c:pt>
                <c:pt idx="22">
                  <c:v>44.967512186464056</c:v>
                </c:pt>
                <c:pt idx="23">
                  <c:v>45.564713877951789</c:v>
                </c:pt>
                <c:pt idx="24">
                  <c:v>46.197882589189213</c:v>
                </c:pt>
                <c:pt idx="25">
                  <c:v>46.929186604087036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102.10814583844567</c:v>
                </c:pt>
                <c:pt idx="1">
                  <c:v>97.773006366696805</c:v>
                </c:pt>
                <c:pt idx="2">
                  <c:v>106.1303393062458</c:v>
                </c:pt>
                <c:pt idx="3">
                  <c:v>109.9493497529071</c:v>
                </c:pt>
                <c:pt idx="4">
                  <c:v>112.83462874471974</c:v>
                </c:pt>
                <c:pt idx="5">
                  <c:v>116.55777076432864</c:v>
                </c:pt>
                <c:pt idx="6">
                  <c:v>118.76660400140321</c:v>
                </c:pt>
                <c:pt idx="7">
                  <c:v>128.21359876581062</c:v>
                </c:pt>
                <c:pt idx="8">
                  <c:v>131.11089170323396</c:v>
                </c:pt>
                <c:pt idx="9">
                  <c:v>143.36889502642777</c:v>
                </c:pt>
                <c:pt idx="10">
                  <c:v>142.86734410104998</c:v>
                </c:pt>
                <c:pt idx="11">
                  <c:v>144.65886845924567</c:v>
                </c:pt>
                <c:pt idx="12">
                  <c:v>149.03582556941299</c:v>
                </c:pt>
                <c:pt idx="13">
                  <c:v>152.68365997328513</c:v>
                </c:pt>
                <c:pt idx="14">
                  <c:v>156.59473286885705</c:v>
                </c:pt>
                <c:pt idx="15">
                  <c:v>160.13232488384023</c:v>
                </c:pt>
                <c:pt idx="16">
                  <c:v>163.5602660388075</c:v>
                </c:pt>
                <c:pt idx="17">
                  <c:v>166.90744450956456</c:v>
                </c:pt>
                <c:pt idx="18" formatCode="General">
                  <c:v>170.27650205086888</c:v>
                </c:pt>
                <c:pt idx="19" formatCode="General">
                  <c:v>173.69314759293522</c:v>
                </c:pt>
                <c:pt idx="20" formatCode="General">
                  <c:v>177.18392189282153</c:v>
                </c:pt>
                <c:pt idx="21" formatCode="General">
                  <c:v>180.68555160281861</c:v>
                </c:pt>
                <c:pt idx="22" formatCode="General">
                  <c:v>184.24159806639619</c:v>
                </c:pt>
                <c:pt idx="23" formatCode="General">
                  <c:v>187.87615724642831</c:v>
                </c:pt>
                <c:pt idx="24" formatCode="General">
                  <c:v>191.56118979316645</c:v>
                </c:pt>
                <c:pt idx="25" formatCode="General">
                  <c:v>195.01749540574264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46.665303943874321</c:v>
                </c:pt>
                <c:pt idx="1">
                  <c:v>43.690642861967163</c:v>
                </c:pt>
                <c:pt idx="2">
                  <c:v>40.313857248833102</c:v>
                </c:pt>
                <c:pt idx="3">
                  <c:v>46.147702770767914</c:v>
                </c:pt>
                <c:pt idx="4">
                  <c:v>51.532681517444921</c:v>
                </c:pt>
                <c:pt idx="5">
                  <c:v>54.752826484064521</c:v>
                </c:pt>
                <c:pt idx="6">
                  <c:v>65.655859882080932</c:v>
                </c:pt>
                <c:pt idx="7">
                  <c:v>61.8076043714496</c:v>
                </c:pt>
                <c:pt idx="8">
                  <c:v>63.638217041962953</c:v>
                </c:pt>
                <c:pt idx="9">
                  <c:v>66.709989046883507</c:v>
                </c:pt>
                <c:pt idx="10">
                  <c:v>74.647810272965259</c:v>
                </c:pt>
                <c:pt idx="11">
                  <c:v>77.090216507862735</c:v>
                </c:pt>
                <c:pt idx="12">
                  <c:v>80.093648034437535</c:v>
                </c:pt>
                <c:pt idx="13">
                  <c:v>83.363571445130134</c:v>
                </c:pt>
                <c:pt idx="14">
                  <c:v>86.740347196973175</c:v>
                </c:pt>
                <c:pt idx="15">
                  <c:v>89.839131944988409</c:v>
                </c:pt>
                <c:pt idx="16">
                  <c:v>92.836125448185541</c:v>
                </c:pt>
                <c:pt idx="17">
                  <c:v>95.763522502436942</c:v>
                </c:pt>
                <c:pt idx="18" formatCode="General">
                  <c:v>98.649602678059352</c:v>
                </c:pt>
                <c:pt idx="19" formatCode="General">
                  <c:v>101.4933538106192</c:v>
                </c:pt>
                <c:pt idx="20" formatCode="General">
                  <c:v>104.31849661323059</c:v>
                </c:pt>
                <c:pt idx="21" formatCode="General">
                  <c:v>107.09739140018063</c:v>
                </c:pt>
                <c:pt idx="22" formatCode="General">
                  <c:v>109.83346683544136</c:v>
                </c:pt>
                <c:pt idx="23" formatCode="General">
                  <c:v>112.53373624635702</c:v>
                </c:pt>
                <c:pt idx="24" formatCode="General">
                  <c:v>115.18198447678762</c:v>
                </c:pt>
                <c:pt idx="25" formatCode="General">
                  <c:v>117.66925864697555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6.9133336464324726</c:v>
                </c:pt>
                <c:pt idx="1">
                  <c:v>7.0875993422004591</c:v>
                </c:pt>
                <c:pt idx="2">
                  <c:v>6.4344676118983859</c:v>
                </c:pt>
                <c:pt idx="3">
                  <c:v>6.9666519808826335</c:v>
                </c:pt>
                <c:pt idx="4">
                  <c:v>7.9722784519503103</c:v>
                </c:pt>
                <c:pt idx="5">
                  <c:v>8.5462025861781274</c:v>
                </c:pt>
                <c:pt idx="6">
                  <c:v>10.00476407082769</c:v>
                </c:pt>
                <c:pt idx="7">
                  <c:v>9.5068798002115198</c:v>
                </c:pt>
                <c:pt idx="8">
                  <c:v>10.09288563390659</c:v>
                </c:pt>
                <c:pt idx="9">
                  <c:v>10.353016275554968</c:v>
                </c:pt>
                <c:pt idx="10">
                  <c:v>11.68102614308412</c:v>
                </c:pt>
                <c:pt idx="11">
                  <c:v>12.344531613548556</c:v>
                </c:pt>
                <c:pt idx="12">
                  <c:v>12.661598652743763</c:v>
                </c:pt>
                <c:pt idx="13">
                  <c:v>13.17112731159985</c:v>
                </c:pt>
                <c:pt idx="14">
                  <c:v>13.691311564437003</c:v>
                </c:pt>
                <c:pt idx="15">
                  <c:v>14.169920530655856</c:v>
                </c:pt>
                <c:pt idx="16">
                  <c:v>14.634140624600999</c:v>
                </c:pt>
                <c:pt idx="17">
                  <c:v>15.081511479682977</c:v>
                </c:pt>
                <c:pt idx="18" formatCode="General">
                  <c:v>15.522585051978314</c:v>
                </c:pt>
                <c:pt idx="19" formatCode="General">
                  <c:v>15.956337289815457</c:v>
                </c:pt>
                <c:pt idx="20" formatCode="General">
                  <c:v>16.383405397786781</c:v>
                </c:pt>
                <c:pt idx="21" formatCode="General">
                  <c:v>16.799978419740441</c:v>
                </c:pt>
                <c:pt idx="22" formatCode="General">
                  <c:v>17.2079086909193</c:v>
                </c:pt>
                <c:pt idx="23" formatCode="General">
                  <c:v>17.611114162153022</c:v>
                </c:pt>
                <c:pt idx="24" formatCode="General">
                  <c:v>18.00143791905678</c:v>
                </c:pt>
                <c:pt idx="25" formatCode="General">
                  <c:v>18.363389254226405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34.743634218080587</c:v>
                </c:pt>
                <c:pt idx="1">
                  <c:v>19.228070148889959</c:v>
                </c:pt>
                <c:pt idx="2">
                  <c:v>30.382454817703753</c:v>
                </c:pt>
                <c:pt idx="3">
                  <c:v>32.880809676325043</c:v>
                </c:pt>
                <c:pt idx="4">
                  <c:v>35.925326564997505</c:v>
                </c:pt>
                <c:pt idx="5">
                  <c:v>30.68600742158641</c:v>
                </c:pt>
                <c:pt idx="6">
                  <c:v>10.650701606583436</c:v>
                </c:pt>
                <c:pt idx="7">
                  <c:v>14.980896217151191</c:v>
                </c:pt>
                <c:pt idx="8">
                  <c:v>7.5385046891874365</c:v>
                </c:pt>
                <c:pt idx="9">
                  <c:v>7.7002002082204877</c:v>
                </c:pt>
                <c:pt idx="10">
                  <c:v>33.709060270937805</c:v>
                </c:pt>
                <c:pt idx="11">
                  <c:v>70.49613311937317</c:v>
                </c:pt>
                <c:pt idx="12">
                  <c:v>15.892329595754921</c:v>
                </c:pt>
                <c:pt idx="13">
                  <c:v>5.5262712216288774</c:v>
                </c:pt>
                <c:pt idx="14">
                  <c:v>22.898545046990407</c:v>
                </c:pt>
                <c:pt idx="15">
                  <c:v>19.162952019824345</c:v>
                </c:pt>
                <c:pt idx="16">
                  <c:v>13.383724363120276</c:v>
                </c:pt>
                <c:pt idx="17">
                  <c:v>64.350305466787106</c:v>
                </c:pt>
                <c:pt idx="18">
                  <c:v>15.270127809036563</c:v>
                </c:pt>
                <c:pt idx="19">
                  <c:v>0.70687312669233249</c:v>
                </c:pt>
                <c:pt idx="20">
                  <c:v>52.806202778340158</c:v>
                </c:pt>
                <c:pt idx="21">
                  <c:v>12.766814992757451</c:v>
                </c:pt>
                <c:pt idx="22">
                  <c:v>15.873936397934683</c:v>
                </c:pt>
                <c:pt idx="23">
                  <c:v>29.975139994627789</c:v>
                </c:pt>
                <c:pt idx="24">
                  <c:v>11.596719842397626</c:v>
                </c:pt>
                <c:pt idx="25">
                  <c:v>66.526258385071017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42.764478238048731</c:v>
                </c:pt>
                <c:pt idx="1">
                  <c:v>21.49525521155002</c:v>
                </c:pt>
                <c:pt idx="2">
                  <c:v>36.730214764279218</c:v>
                </c:pt>
                <c:pt idx="3">
                  <c:v>39.122885265035379</c:v>
                </c:pt>
                <c:pt idx="4">
                  <c:v>40.788020034635899</c:v>
                </c:pt>
                <c:pt idx="5">
                  <c:v>41.867763665533872</c:v>
                </c:pt>
                <c:pt idx="6">
                  <c:v>14.060572101578746</c:v>
                </c:pt>
                <c:pt idx="7">
                  <c:v>17.967943903432356</c:v>
                </c:pt>
                <c:pt idx="8">
                  <c:v>8.4660366407807324</c:v>
                </c:pt>
                <c:pt idx="9">
                  <c:v>9.2137882038488765</c:v>
                </c:pt>
                <c:pt idx="10">
                  <c:v>38.751720314328239</c:v>
                </c:pt>
                <c:pt idx="11">
                  <c:v>76.542636340218806</c:v>
                </c:pt>
                <c:pt idx="12">
                  <c:v>15.073538459895426</c:v>
                </c:pt>
                <c:pt idx="13">
                  <c:v>5.7793051010973517</c:v>
                </c:pt>
                <c:pt idx="14">
                  <c:v>20.929752307374756</c:v>
                </c:pt>
                <c:pt idx="15">
                  <c:v>16.866861193916868</c:v>
                </c:pt>
                <c:pt idx="16">
                  <c:v>11.926889661278487</c:v>
                </c:pt>
                <c:pt idx="17">
                  <c:v>66.798689340588211</c:v>
                </c:pt>
                <c:pt idx="18">
                  <c:v>14.380451956126183</c:v>
                </c:pt>
                <c:pt idx="19">
                  <c:v>0.78309080969498313</c:v>
                </c:pt>
                <c:pt idx="20">
                  <c:v>51.116353303611341</c:v>
                </c:pt>
                <c:pt idx="21">
                  <c:v>14.271255928181921</c:v>
                </c:pt>
                <c:pt idx="22">
                  <c:v>13.516978253697255</c:v>
                </c:pt>
                <c:pt idx="23">
                  <c:v>31.220136373218192</c:v>
                </c:pt>
                <c:pt idx="24">
                  <c:v>9.1773276129895702</c:v>
                </c:pt>
                <c:pt idx="25">
                  <c:v>61.706055015058247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44.271920188434777</c:v>
                </c:pt>
                <c:pt idx="1">
                  <c:v>30.946651567053284</c:v>
                </c:pt>
                <c:pt idx="2">
                  <c:v>43.137693634342476</c:v>
                </c:pt>
                <c:pt idx="3">
                  <c:v>47.390023011021498</c:v>
                </c:pt>
                <c:pt idx="4">
                  <c:v>48.836490200411653</c:v>
                </c:pt>
                <c:pt idx="5">
                  <c:v>52.802627782434122</c:v>
                </c:pt>
                <c:pt idx="6">
                  <c:v>13.181857433736411</c:v>
                </c:pt>
                <c:pt idx="7">
                  <c:v>20.907812467030777</c:v>
                </c:pt>
                <c:pt idx="8">
                  <c:v>10.729879968242635</c:v>
                </c:pt>
                <c:pt idx="9">
                  <c:v>9.7685114421398627</c:v>
                </c:pt>
                <c:pt idx="10">
                  <c:v>38.962624551918609</c:v>
                </c:pt>
                <c:pt idx="11">
                  <c:v>69.188044701503799</c:v>
                </c:pt>
                <c:pt idx="12">
                  <c:v>11.403114439066663</c:v>
                </c:pt>
                <c:pt idx="13">
                  <c:v>6.4980746483360985</c:v>
                </c:pt>
                <c:pt idx="14">
                  <c:v>18.83041337562387</c:v>
                </c:pt>
                <c:pt idx="15">
                  <c:v>16.567477790689377</c:v>
                </c:pt>
                <c:pt idx="16">
                  <c:v>11.421330724300594</c:v>
                </c:pt>
                <c:pt idx="17">
                  <c:v>82.333730921768648</c:v>
                </c:pt>
                <c:pt idx="18">
                  <c:v>14.514253960638227</c:v>
                </c:pt>
                <c:pt idx="19">
                  <c:v>0.68552326405394381</c:v>
                </c:pt>
                <c:pt idx="20">
                  <c:v>45.944419736005138</c:v>
                </c:pt>
                <c:pt idx="21">
                  <c:v>21.758101695142912</c:v>
                </c:pt>
                <c:pt idx="22">
                  <c:v>15.033494337388314</c:v>
                </c:pt>
                <c:pt idx="23">
                  <c:v>34.001052849780507</c:v>
                </c:pt>
                <c:pt idx="24">
                  <c:v>7.2210399757755317</c:v>
                </c:pt>
                <c:pt idx="25">
                  <c:v>62.356835333160227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8.0208440199681448</c:v>
                </c:pt>
                <c:pt idx="1">
                  <c:v>2.2671850626600616</c:v>
                </c:pt>
                <c:pt idx="2">
                  <c:v>6.3477599465754651</c:v>
                </c:pt>
                <c:pt idx="3">
                  <c:v>6.2420755887103354</c:v>
                </c:pt>
                <c:pt idx="4">
                  <c:v>4.8626934696383941</c:v>
                </c:pt>
                <c:pt idx="5">
                  <c:v>11.181756243947461</c:v>
                </c:pt>
                <c:pt idx="6">
                  <c:v>3.4098704949953103</c:v>
                </c:pt>
                <c:pt idx="7">
                  <c:v>2.9870476862811657</c:v>
                </c:pt>
                <c:pt idx="8">
                  <c:v>0.92753195159329582</c:v>
                </c:pt>
                <c:pt idx="9">
                  <c:v>1.5135879956283889</c:v>
                </c:pt>
                <c:pt idx="10">
                  <c:v>5.0426600433904341</c:v>
                </c:pt>
                <c:pt idx="11">
                  <c:v>6.0465032208456364</c:v>
                </c:pt>
                <c:pt idx="12">
                  <c:v>-0.81879113585949526</c:v>
                </c:pt>
                <c:pt idx="13">
                  <c:v>0.25303387946847433</c:v>
                </c:pt>
                <c:pt idx="14">
                  <c:v>-1.968792739615651</c:v>
                </c:pt>
                <c:pt idx="15">
                  <c:v>-2.296090825907477</c:v>
                </c:pt>
                <c:pt idx="16">
                  <c:v>-1.4568347018417889</c:v>
                </c:pt>
                <c:pt idx="17">
                  <c:v>2.4483838738011059</c:v>
                </c:pt>
                <c:pt idx="18">
                  <c:v>-0.88967585291037921</c:v>
                </c:pt>
                <c:pt idx="19">
                  <c:v>7.6217683002650638E-2</c:v>
                </c:pt>
                <c:pt idx="20">
                  <c:v>-1.6898494747288169</c:v>
                </c:pt>
                <c:pt idx="21">
                  <c:v>1.5044409354244692</c:v>
                </c:pt>
                <c:pt idx="22">
                  <c:v>-2.3569581442374279</c:v>
                </c:pt>
                <c:pt idx="23">
                  <c:v>1.2449963785904039</c:v>
                </c:pt>
                <c:pt idx="24">
                  <c:v>-2.4193922294080554</c:v>
                </c:pt>
                <c:pt idx="25">
                  <c:v>-4.82020337001277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  <c:pt idx="25">
                  <c:v>0.65078031810197956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5.1421923840286903</c:v>
                </c:pt>
                <c:pt idx="1">
                  <c:v>5.92865812832187</c:v>
                </c:pt>
                <c:pt idx="2">
                  <c:v>5.6854139164516404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2.845828828917877</c:v>
                </c:pt>
                <c:pt idx="1">
                  <c:v>2.9799970625369152</c:v>
                </c:pt>
                <c:pt idx="2">
                  <c:v>3.9741787285943602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1.5763450749615087</c:v>
                </c:pt>
                <c:pt idx="1">
                  <c:v>1.9492889546051464</c:v>
                </c:pt>
                <c:pt idx="2">
                  <c:v>1.69281827802952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2.2172306428919928</c:v>
                </c:pt>
                <c:pt idx="1">
                  <c:v>2.4909878726764565</c:v>
                </c:pt>
                <c:pt idx="2">
                  <c:v>2.6849878536253406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1.1157278814411187</c:v>
                </c:pt>
                <c:pt idx="1">
                  <c:v>1.1736899177312552</c:v>
                </c:pt>
                <c:pt idx="2">
                  <c:v>1.3779345606346318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1.1396594443076946</c:v>
                </c:pt>
                <c:pt idx="1">
                  <c:v>1.2773545376448223</c:v>
                </c:pt>
                <c:pt idx="2">
                  <c:v>1.2544753121114305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4.9890714342075118</c:v>
                </c:pt>
                <c:pt idx="1">
                  <c:v>5.3723489936932465</c:v>
                </c:pt>
                <c:pt idx="2">
                  <c:v>5.0035925007568585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10.433700647276156</c:v>
                </c:pt>
                <c:pt idx="1">
                  <c:v>10.611496779536742</c:v>
                </c:pt>
                <c:pt idx="2">
                  <c:v>8.8851504638546626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2.3521263117960438</c:v>
                </c:pt>
                <c:pt idx="1">
                  <c:v>2.089721656730517</c:v>
                </c:pt>
                <c:pt idx="2">
                  <c:v>1.4643915431455865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9.5240943593929295</c:v>
                </c:pt>
                <c:pt idx="1">
                  <c:v>9.2606436191233605</c:v>
                </c:pt>
                <c:pt idx="2">
                  <c:v>10.573323623272412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2.2600380383324925</c:v>
                </c:pt>
                <c:pt idx="1">
                  <c:v>1.9936355333051703</c:v>
                </c:pt>
                <c:pt idx="2">
                  <c:v>1.8639250591232008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0.10461995960860851</c:v>
                </c:pt>
                <c:pt idx="1">
                  <c:v>0.10856388024352415</c:v>
                </c:pt>
                <c:pt idx="2">
                  <c:v>8.8035113203013729E-2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7.8155224652620303</c:v>
                </c:pt>
                <c:pt idx="1">
                  <c:v>7.0865212435585079</c:v>
                </c:pt>
                <c:pt idx="2">
                  <c:v>5.9001968344399049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1.8895380492434701</c:v>
                </c:pt>
                <c:pt idx="1">
                  <c:v>1.978497130001182</c:v>
                </c:pt>
                <c:pt idx="2">
                  <c:v>2.7941822637602893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2.3494040473042093</c:v>
                </c:pt>
                <c:pt idx="1">
                  <c:v>1.8739277619160011</c:v>
                </c:pt>
                <c:pt idx="2">
                  <c:v>1.9306060716339188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4.4364367763909804</c:v>
                </c:pt>
                <c:pt idx="1">
                  <c:v>4.3282070284144023</c:v>
                </c:pt>
                <c:pt idx="2">
                  <c:v>4.3664259020924172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4.4967209472401324</c:v>
                </c:pt>
                <c:pt idx="1">
                  <c:v>5.0920973501672258</c:v>
                </c:pt>
                <c:pt idx="2">
                  <c:v>5.5397561856010604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4.8664871393996707</c:v>
                </c:pt>
                <c:pt idx="1">
                  <c:v>5.4238054873211805</c:v>
                </c:pt>
                <c:pt idx="2">
                  <c:v>6.0858416617359463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5.3170874266267081</c:v>
                </c:pt>
                <c:pt idx="1">
                  <c:v>5.6546516286347925</c:v>
                </c:pt>
                <c:pt idx="2">
                  <c:v>6.2715974331876163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4.541647907904057</c:v>
                </c:pt>
                <c:pt idx="1">
                  <c:v>5.8043420052645134</c:v>
                </c:pt>
                <c:pt idx="2">
                  <c:v>6.7809300690302994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0.81790953731456961</c:v>
                </c:pt>
                <c:pt idx="1">
                  <c:v>0.80121459621101276</c:v>
                </c:pt>
                <c:pt idx="2">
                  <c:v>0.83448479032636713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3.3890733251127632</c:v>
                </c:pt>
                <c:pt idx="1">
                  <c:v>2.9015985054268385</c:v>
                </c:pt>
                <c:pt idx="2">
                  <c:v>2.4182076088553344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2.8361910936930128</c:v>
                </c:pt>
                <c:pt idx="1">
                  <c:v>2.3383391505434323</c:v>
                </c:pt>
                <c:pt idx="2">
                  <c:v>2.1276007092255069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1.9808430245953232</c:v>
                </c:pt>
                <c:pt idx="1">
                  <c:v>1.6534856556024515</c:v>
                </c:pt>
                <c:pt idx="2">
                  <c:v>1.4667308842253099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1.7163594366377104</c:v>
                </c:pt>
                <c:pt idx="1">
                  <c:v>1.272299819634277</c:v>
                </c:pt>
                <c:pt idx="2">
                  <c:v>0.92732822508684809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9.8461438161127344</c:v>
                </c:pt>
                <c:pt idx="1">
                  <c:v>8.5546257011551461</c:v>
                </c:pt>
                <c:pt idx="2">
                  <c:v>8.0078844079965048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-1.3055073191120528</c:v>
                </c:pt>
                <c:pt idx="1">
                  <c:v>4.2974325602533696</c:v>
                </c:pt>
                <c:pt idx="2">
                  <c:v>2.3149121993547936</c:v>
                </c:pt>
                <c:pt idx="3">
                  <c:v>15.571276040051444</c:v>
                </c:pt>
                <c:pt idx="4">
                  <c:v>-2.1855117247175215</c:v>
                </c:pt>
                <c:pt idx="5">
                  <c:v>-11.025015659543783</c:v>
                </c:pt>
                <c:pt idx="6">
                  <c:v>5.0906246990993509</c:v>
                </c:pt>
                <c:pt idx="7">
                  <c:v>33.657950898725375</c:v>
                </c:pt>
                <c:pt idx="8">
                  <c:v>10.958838305889302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31.936098086922385</c:v>
                </c:pt>
                <c:pt idx="1">
                  <c:v>27.67336981408776</c:v>
                </c:pt>
                <c:pt idx="2">
                  <c:v>33.132672206901447</c:v>
                </c:pt>
                <c:pt idx="3">
                  <c:v>65.253805933676162</c:v>
                </c:pt>
                <c:pt idx="4">
                  <c:v>20.836209061037867</c:v>
                </c:pt>
                <c:pt idx="5">
                  <c:v>31.041385707922878</c:v>
                </c:pt>
                <c:pt idx="6">
                  <c:v>46.269460183404952</c:v>
                </c:pt>
                <c:pt idx="7">
                  <c:v>117.37175686160228</c:v>
                </c:pt>
                <c:pt idx="8">
                  <c:v>47.622397504648923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1.5074419503860454</c:v>
                </c:pt>
                <c:pt idx="1">
                  <c:v>9.4513963555032632</c:v>
                </c:pt>
                <c:pt idx="2">
                  <c:v>6.4074788700632581</c:v>
                </c:pt>
                <c:pt idx="3">
                  <c:v>8.2671377459861191</c:v>
                </c:pt>
                <c:pt idx="4">
                  <c:v>8.048470165775754</c:v>
                </c:pt>
                <c:pt idx="5">
                  <c:v>10.934864116900251</c:v>
                </c:pt>
                <c:pt idx="6">
                  <c:v>-0.87871466784233476</c:v>
                </c:pt>
                <c:pt idx="7">
                  <c:v>2.9398685635984201</c:v>
                </c:pt>
                <c:pt idx="8">
                  <c:v>2.2638433274619025</c:v>
                </c:pt>
                <c:pt idx="9">
                  <c:v>0.55472323829098613</c:v>
                </c:pt>
                <c:pt idx="10">
                  <c:v>0.2109042375903698</c:v>
                </c:pt>
                <c:pt idx="11">
                  <c:v>-7.3545916387150072</c:v>
                </c:pt>
                <c:pt idx="12">
                  <c:v>-3.6704240208287633</c:v>
                </c:pt>
                <c:pt idx="13">
                  <c:v>0.71876954723874675</c:v>
                </c:pt>
                <c:pt idx="14">
                  <c:v>-2.0993389317508857</c:v>
                </c:pt>
                <c:pt idx="15">
                  <c:v>-0.29938340322749113</c:v>
                </c:pt>
                <c:pt idx="16">
                  <c:v>-0.50555893697789323</c:v>
                </c:pt>
                <c:pt idx="17">
                  <c:v>15.535041581180437</c:v>
                </c:pt>
                <c:pt idx="18">
                  <c:v>0.13380200451204338</c:v>
                </c:pt>
                <c:pt idx="19">
                  <c:v>-9.756754564103931E-2</c:v>
                </c:pt>
                <c:pt idx="20">
                  <c:v>-5.171933567606203</c:v>
                </c:pt>
                <c:pt idx="21">
                  <c:v>7.4868457669609914</c:v>
                </c:pt>
                <c:pt idx="22">
                  <c:v>1.5165160836910587</c:v>
                </c:pt>
                <c:pt idx="23">
                  <c:v>2.7809164765623144</c:v>
                </c:pt>
                <c:pt idx="24">
                  <c:v>-1.9562876372140385</c:v>
                </c:pt>
                <c:pt idx="25">
                  <c:v>0.65078031810197956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22.848495563614904</c:v>
                </c:pt>
                <c:pt idx="1">
                  <c:v>24.773901941034026</c:v>
                </c:pt>
                <c:pt idx="2">
                  <c:v>21.360562715252165</c:v>
                </c:pt>
                <c:pt idx="3">
                  <c:v>31.167743144040902</c:v>
                </c:pt>
                <c:pt idx="4">
                  <c:v>30.753531971568943</c:v>
                </c:pt>
                <c:pt idx="5">
                  <c:v>34.089919030740262</c:v>
                </c:pt>
                <c:pt idx="6">
                  <c:v>4.3348735413078412</c:v>
                </c:pt>
                <c:pt idx="7">
                  <c:v>13.865027204827957</c:v>
                </c:pt>
                <c:pt idx="8">
                  <c:v>5.5535574541413801</c:v>
                </c:pt>
                <c:pt idx="9">
                  <c:v>4.7213929425504384</c:v>
                </c:pt>
                <c:pt idx="10">
                  <c:v>17.794609040577331</c:v>
                </c:pt>
                <c:pt idx="11">
                  <c:v>27.205744113875376</c:v>
                </c:pt>
                <c:pt idx="12">
                  <c:v>3.8356415940475133</c:v>
                </c:pt>
                <c:pt idx="13">
                  <c:v>4.0918254558642229</c:v>
                </c:pt>
                <c:pt idx="14">
                  <c:v>5.3609974097911799</c:v>
                </c:pt>
                <c:pt idx="15">
                  <c:v>6.8013937563021578</c:v>
                </c:pt>
                <c:pt idx="16">
                  <c:v>4.5819924390803051</c:v>
                </c:pt>
                <c:pt idx="17">
                  <c:v>57.632121378931167</c:v>
                </c:pt>
                <c:pt idx="18">
                  <c:v>7.4050608529811566</c:v>
                </c:pt>
                <c:pt idx="19">
                  <c:v>0.21662370176383589</c:v>
                </c:pt>
                <c:pt idx="20">
                  <c:v>17.123758668300901</c:v>
                </c:pt>
                <c:pt idx="21">
                  <c:v>16.008913538600538</c:v>
                </c:pt>
                <c:pt idx="22">
                  <c:v>7.4787982060213496</c:v>
                </c:pt>
                <c:pt idx="23">
                  <c:v>20.194571608066415</c:v>
                </c:pt>
                <c:pt idx="24">
                  <c:v>1.0449070751173819</c:v>
                </c:pt>
                <c:pt idx="25">
                  <c:v>30.891191011804995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524</v>
      </c>
      <c r="C2" t="s">
        <v>508</v>
      </c>
      <c r="D2" t="s">
        <v>507</v>
      </c>
    </row>
    <row r="3" spans="1:10" x14ac:dyDescent="0.2">
      <c r="B3" s="83"/>
    </row>
    <row r="11" spans="1:10" x14ac:dyDescent="0.2">
      <c r="A11" t="s">
        <v>147</v>
      </c>
      <c r="B11" s="83" t="s">
        <v>524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453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454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506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509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510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511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455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456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457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458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459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512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525</v>
      </c>
      <c r="B1" t="s">
        <v>526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504</v>
      </c>
    </row>
    <row r="4" spans="1:2" x14ac:dyDescent="0.2">
      <c r="A4" t="s">
        <v>505</v>
      </c>
      <c r="B4" t="s">
        <v>527</v>
      </c>
    </row>
    <row r="5" spans="1:2" x14ac:dyDescent="0.2">
      <c r="A5" t="s">
        <v>528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automation/Data/Results/Workbooks/MCAs/LV_MCA/LV_MCA_Database.Main.xlsx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433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434</v>
      </c>
    </row>
    <row r="13" spans="1:2" x14ac:dyDescent="0.2">
      <c r="A13" s="210" t="s">
        <v>405</v>
      </c>
      <c r="B13" s="211" t="s">
        <v>435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460</v>
      </c>
    </row>
    <row r="16" spans="1:2" x14ac:dyDescent="0.2">
      <c r="A16" s="210" t="s">
        <v>379</v>
      </c>
      <c r="B16" s="211" t="s">
        <v>461</v>
      </c>
    </row>
    <row r="17" spans="1:2" x14ac:dyDescent="0.2">
      <c r="A17" s="210" t="s">
        <v>382</v>
      </c>
      <c r="B17" s="211" t="s">
        <v>462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463</v>
      </c>
    </row>
    <row r="20" spans="1:2" x14ac:dyDescent="0.2">
      <c r="A20" s="210" t="s">
        <v>389</v>
      </c>
      <c r="B20" s="211" t="s">
        <v>464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465</v>
      </c>
    </row>
    <row r="27" spans="1:2" x14ac:dyDescent="0.2">
      <c r="A27" s="210" t="s">
        <v>400</v>
      </c>
      <c r="B27" s="211" t="s">
        <v>466</v>
      </c>
    </row>
    <row r="28" spans="1:2" x14ac:dyDescent="0.2">
      <c r="A28" s="210" t="s">
        <v>399</v>
      </c>
      <c r="B28" s="211" t="s">
        <v>467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468</v>
      </c>
    </row>
    <row r="31" spans="1:2" x14ac:dyDescent="0.2">
      <c r="A31" s="210" t="s">
        <v>403</v>
      </c>
      <c r="B31" s="211" t="s">
        <v>469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Liverpool City Region</v>
      </c>
      <c r="L1" s="19" t="str">
        <f>CONCATENATE("Industry Table 1.1  Employment by Industry Sector (SIC 2007), ",B$5,"-",F$5,", ",Info!B5)</f>
        <v>Industry Table 1.1  Employment by Industry Sector (SIC 2007), 2015-2035, Liverpool City Region</v>
      </c>
    </row>
    <row r="2" spans="1:19" x14ac:dyDescent="0.2">
      <c r="A2" s="1" t="s">
        <v>513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8.5589999999999939</v>
      </c>
      <c r="N5" s="11">
        <f t="shared" si="1"/>
        <v>10.625000000000004</v>
      </c>
      <c r="O5" s="11">
        <f t="shared" si="1"/>
        <v>10.101000000000003</v>
      </c>
      <c r="P5" s="11">
        <f t="shared" si="1"/>
        <v>10.155000000000005</v>
      </c>
      <c r="Q5" s="11">
        <f t="shared" si="1"/>
        <v>10.157999999999991</v>
      </c>
      <c r="R5" s="40">
        <f t="shared" ref="R5:R10" si="2">IF(D$5-B$5 &lt;&gt; 0,(EXP(LN(D7/B7)/(D$5-B$5))-1)*100,0)</f>
        <v>3.3685130329569546</v>
      </c>
      <c r="S5" s="40">
        <f t="shared" si="0"/>
        <v>3.7521327703204932E-2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50.473999999999876</v>
      </c>
      <c r="N6" s="11">
        <f t="shared" si="1"/>
        <v>54.327999999999982</v>
      </c>
      <c r="O6" s="11">
        <f t="shared" si="1"/>
        <v>51.643000000000072</v>
      </c>
      <c r="P6" s="11">
        <f t="shared" si="1"/>
        <v>50.02300000000011</v>
      </c>
      <c r="Q6" s="11">
        <f t="shared" si="1"/>
        <v>46.780999999999999</v>
      </c>
      <c r="R6" s="40">
        <f t="shared" si="2"/>
        <v>0.45897621550312628</v>
      </c>
      <c r="S6" s="40">
        <f t="shared" si="0"/>
        <v>-0.65701562642909161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8.5589999999999939</v>
      </c>
      <c r="C7" s="11">
        <f t="array" ref="C7:C12">MMULT(aggregation!$B$3:$W$8,'Ind T2'!C5:C26)</f>
        <v>10.625000000000004</v>
      </c>
      <c r="D7" s="11">
        <f t="array" ref="D7:D12">MMULT(aggregation!$B$3:$W$8,'Ind T2'!D5:D26)</f>
        <v>10.101000000000003</v>
      </c>
      <c r="E7" s="11">
        <f t="array" ref="E7:E12">MMULT(aggregation!$B$3:$W$8,'Ind T2'!E5:E26)</f>
        <v>10.155000000000005</v>
      </c>
      <c r="F7" s="11">
        <f t="array" ref="F7:F12">MMULT(aggregation!$B$3:$W$8,'Ind T2'!F5:F26)</f>
        <v>10.157999999999991</v>
      </c>
      <c r="G7" s="11"/>
      <c r="H7" s="11">
        <f>F7-D7</f>
        <v>5.6999999999987949E-2</v>
      </c>
      <c r="I7" s="11">
        <f t="array" ref="I7:I12">MMULT(aggregation!$B$3:$W$8,'RD T1'!AB7:AB28)</f>
        <v>4.706030328408545</v>
      </c>
      <c r="J7" s="11">
        <f>SUM(H7:I7)</f>
        <v>4.7630303284085329</v>
      </c>
      <c r="K7" s="11"/>
      <c r="L7" t="str">
        <f t="shared" si="1"/>
        <v>Construction</v>
      </c>
      <c r="M7" s="11">
        <f t="shared" si="1"/>
        <v>36.33799999999993</v>
      </c>
      <c r="N7" s="11">
        <f t="shared" si="1"/>
        <v>39.659999999999826</v>
      </c>
      <c r="O7" s="11">
        <f t="shared" si="1"/>
        <v>38.943999999999896</v>
      </c>
      <c r="P7" s="11">
        <f t="shared" si="1"/>
        <v>39.453999999999994</v>
      </c>
      <c r="Q7" s="11">
        <f t="shared" si="1"/>
        <v>40.897000000000141</v>
      </c>
      <c r="R7" s="40">
        <f>IF(D$5-B$5 &lt;&gt; 0,(EXP(LN(D9/B9)/(D$5-B$5))-1)*100,0)</f>
        <v>1.3948523625425979</v>
      </c>
      <c r="S7" s="40">
        <f t="shared" si="0"/>
        <v>0.32674594740240703</v>
      </c>
    </row>
    <row r="8" spans="1:19" x14ac:dyDescent="0.2">
      <c r="A8" t="str">
        <f>name!C5</f>
        <v>Manufacturing</v>
      </c>
      <c r="B8" s="11">
        <v>50.473999999999876</v>
      </c>
      <c r="C8" s="11">
        <v>54.327999999999982</v>
      </c>
      <c r="D8" s="11">
        <v>51.643000000000072</v>
      </c>
      <c r="E8" s="11">
        <v>50.02300000000011</v>
      </c>
      <c r="F8" s="11">
        <v>46.780999999999999</v>
      </c>
      <c r="G8" s="11"/>
      <c r="H8" s="11">
        <f t="shared" ref="H8:H12" si="3">F8-D8</f>
        <v>-4.8620000000000729</v>
      </c>
      <c r="I8" s="11">
        <v>20.580600408632385</v>
      </c>
      <c r="J8" s="11">
        <f t="shared" ref="J8:J12" si="4">SUM(H8:I8)</f>
        <v>15.718600408632312</v>
      </c>
      <c r="K8" s="11"/>
      <c r="L8" t="str">
        <f t="shared" si="1"/>
        <v>Trade, accomod. and transport</v>
      </c>
      <c r="M8" s="11">
        <f t="shared" si="1"/>
        <v>185.07599999999994</v>
      </c>
      <c r="N8" s="11">
        <f t="shared" si="1"/>
        <v>200.91600000000039</v>
      </c>
      <c r="O8" s="11">
        <f t="shared" si="1"/>
        <v>195.9259999999997</v>
      </c>
      <c r="P8" s="11">
        <f t="shared" si="1"/>
        <v>203.09500000000025</v>
      </c>
      <c r="Q8" s="11">
        <f t="shared" si="1"/>
        <v>213.65900000000005</v>
      </c>
      <c r="R8" s="40">
        <f t="shared" si="2"/>
        <v>1.1459257046679161</v>
      </c>
      <c r="S8" s="40">
        <f t="shared" si="0"/>
        <v>0.57929981756905669</v>
      </c>
    </row>
    <row r="9" spans="1:19" x14ac:dyDescent="0.2">
      <c r="A9" t="str">
        <f>name!C6</f>
        <v>Construction</v>
      </c>
      <c r="B9" s="11">
        <v>36.33799999999993</v>
      </c>
      <c r="C9" s="11">
        <v>39.659999999999826</v>
      </c>
      <c r="D9" s="11">
        <v>38.943999999999896</v>
      </c>
      <c r="E9" s="11">
        <v>39.453999999999994</v>
      </c>
      <c r="F9" s="11">
        <v>40.897000000000141</v>
      </c>
      <c r="G9" s="11"/>
      <c r="H9" s="11">
        <f t="shared" si="3"/>
        <v>1.9530000000002445</v>
      </c>
      <c r="I9" s="11">
        <v>16.569047058060061</v>
      </c>
      <c r="J9" s="11">
        <f t="shared" si="4"/>
        <v>18.522047058060306</v>
      </c>
      <c r="K9" s="11"/>
      <c r="L9" t="str">
        <f t="shared" si="1"/>
        <v>Business and other services</v>
      </c>
      <c r="M9" s="11">
        <f t="shared" si="1"/>
        <v>179.92599999999996</v>
      </c>
      <c r="N9" s="11">
        <f t="shared" si="1"/>
        <v>202.72500000000005</v>
      </c>
      <c r="O9" s="11">
        <f t="shared" si="1"/>
        <v>193.11900000000003</v>
      </c>
      <c r="P9" s="11">
        <f t="shared" si="1"/>
        <v>198.14400000000015</v>
      </c>
      <c r="Q9" s="11">
        <f t="shared" si="1"/>
        <v>207.93599999999995</v>
      </c>
      <c r="R9" s="40">
        <f t="shared" si="2"/>
        <v>1.4252801045185448</v>
      </c>
      <c r="S9" s="40">
        <f t="shared" si="0"/>
        <v>0.4940414524031489</v>
      </c>
    </row>
    <row r="10" spans="1:19" x14ac:dyDescent="0.2">
      <c r="A10" t="str">
        <f>name!C7</f>
        <v>Trade, accomod. and transport</v>
      </c>
      <c r="B10" s="11">
        <v>185.07599999999994</v>
      </c>
      <c r="C10" s="11">
        <v>200.91600000000039</v>
      </c>
      <c r="D10" s="11">
        <v>195.9259999999997</v>
      </c>
      <c r="E10" s="11">
        <v>203.09500000000025</v>
      </c>
      <c r="F10" s="11">
        <v>213.65900000000005</v>
      </c>
      <c r="G10" s="11"/>
      <c r="H10" s="11">
        <f t="shared" si="3"/>
        <v>17.733000000000345</v>
      </c>
      <c r="I10" s="11">
        <v>97.527881380023814</v>
      </c>
      <c r="J10" s="11">
        <f t="shared" si="4"/>
        <v>115.26088138002416</v>
      </c>
      <c r="K10" s="11"/>
      <c r="L10" t="str">
        <f t="shared" si="1"/>
        <v>Non-marketed services</v>
      </c>
      <c r="M10" s="11">
        <f t="shared" si="1"/>
        <v>215.28500000000014</v>
      </c>
      <c r="N10" s="11">
        <f t="shared" si="1"/>
        <v>225.91899999999976</v>
      </c>
      <c r="O10" s="11">
        <f t="shared" si="1"/>
        <v>231.58500000000004</v>
      </c>
      <c r="P10" s="11">
        <f t="shared" si="1"/>
        <v>242.79200000000029</v>
      </c>
      <c r="Q10" s="11">
        <f t="shared" si="1"/>
        <v>259.26199999999994</v>
      </c>
      <c r="R10" s="40">
        <f t="shared" si="2"/>
        <v>1.470390326046167</v>
      </c>
      <c r="S10" s="40">
        <f t="shared" si="0"/>
        <v>0.75545363805697985</v>
      </c>
    </row>
    <row r="11" spans="1:19" x14ac:dyDescent="0.2">
      <c r="A11" t="str">
        <f>name!C8</f>
        <v>Business and other services</v>
      </c>
      <c r="B11" s="11">
        <v>179.92599999999996</v>
      </c>
      <c r="C11" s="11">
        <v>202.72500000000005</v>
      </c>
      <c r="D11" s="11">
        <v>193.11900000000003</v>
      </c>
      <c r="E11" s="11">
        <v>198.14400000000015</v>
      </c>
      <c r="F11" s="11">
        <v>207.93599999999995</v>
      </c>
      <c r="G11" s="11"/>
      <c r="H11" s="11">
        <f t="shared" si="3"/>
        <v>14.816999999999922</v>
      </c>
      <c r="I11" s="11">
        <v>94.372968211574133</v>
      </c>
      <c r="J11" s="11">
        <f t="shared" si="4"/>
        <v>109.18996821157405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215.28500000000014</v>
      </c>
      <c r="C12" s="11">
        <v>225.91899999999976</v>
      </c>
      <c r="D12" s="11">
        <v>231.58500000000004</v>
      </c>
      <c r="E12" s="11">
        <v>242.79200000000029</v>
      </c>
      <c r="F12" s="11">
        <v>259.26199999999994</v>
      </c>
      <c r="G12" s="11"/>
      <c r="H12" s="11">
        <f t="shared" si="3"/>
        <v>27.676999999999907</v>
      </c>
      <c r="I12" s="11">
        <v>130.00562797350545</v>
      </c>
      <c r="J12" s="11">
        <f t="shared" si="4"/>
        <v>157.68262797350536</v>
      </c>
      <c r="K12" s="11"/>
      <c r="L12" s="24" t="str">
        <f t="shared" ref="L12:Q12" si="5">A14</f>
        <v>All industries</v>
      </c>
      <c r="M12" s="34">
        <f t="shared" si="5"/>
        <v>675.6579999999999</v>
      </c>
      <c r="N12" s="34">
        <f t="shared" si="5"/>
        <v>734.173</v>
      </c>
      <c r="O12" s="34">
        <f t="shared" si="5"/>
        <v>721.31799999999976</v>
      </c>
      <c r="P12" s="34">
        <f t="shared" si="5"/>
        <v>743.66300000000081</v>
      </c>
      <c r="Q12" s="34">
        <f t="shared" si="5"/>
        <v>778.6930000000001</v>
      </c>
      <c r="R12" s="43">
        <f>IF(D$5-B$5 &lt;&gt; 0,(EXP(LN(D14/B14)/(D$5-B$5))-1)*100,0)</f>
        <v>1.316451178182354</v>
      </c>
      <c r="S12" s="43">
        <f>F41</f>
        <v>0.51154916139344309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675.6579999999999</v>
      </c>
      <c r="C14" s="34">
        <f t="shared" ref="C14:F14" si="6">SUM(C7:C12)</f>
        <v>734.173</v>
      </c>
      <c r="D14" s="34">
        <f t="shared" si="6"/>
        <v>721.31799999999976</v>
      </c>
      <c r="E14" s="34">
        <f t="shared" si="6"/>
        <v>743.66300000000081</v>
      </c>
      <c r="F14" s="34">
        <f t="shared" si="6"/>
        <v>778.6930000000001</v>
      </c>
      <c r="G14" s="34"/>
      <c r="H14" s="34">
        <f>SUM(H7:H12)</f>
        <v>57.375000000000334</v>
      </c>
      <c r="I14" s="34">
        <f>SUM(I7:I12)</f>
        <v>363.76215536020436</v>
      </c>
      <c r="J14" s="34">
        <f t="shared" ref="J14" si="7">SUM(J7:J12)</f>
        <v>421.13715536020476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1.2667651385760246</v>
      </c>
      <c r="C20" s="18">
        <f t="shared" si="8"/>
        <v>1.4472065848240134</v>
      </c>
      <c r="D20" s="18">
        <f t="shared" si="8"/>
        <v>1.4003532422593095</v>
      </c>
      <c r="E20" s="18">
        <f t="shared" si="8"/>
        <v>1.3655378847676962</v>
      </c>
      <c r="F20" s="18">
        <f t="shared" si="8"/>
        <v>1.3044935552265129</v>
      </c>
      <c r="G20" s="351"/>
      <c r="H20" s="40">
        <f>IF(D7&gt;0,(H7/D7)*100,0)</f>
        <v>0.56430056430044484</v>
      </c>
      <c r="I20" s="40">
        <f>IF(D7&gt;0,(I7/D7)*100,0)</f>
        <v>46.589746840991424</v>
      </c>
      <c r="J20" s="40">
        <f>IF(D7&gt;0,(J7/D7)*100,0)</f>
        <v>47.15404740529187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7.4703474242886019</v>
      </c>
      <c r="C21" s="18">
        <f t="shared" si="8"/>
        <v>7.3998907614417826</v>
      </c>
      <c r="D21" s="18">
        <f t="shared" si="8"/>
        <v>7.159532966042728</v>
      </c>
      <c r="E21" s="18">
        <f t="shared" si="8"/>
        <v>6.7265683515248238</v>
      </c>
      <c r="F21" s="18">
        <f t="shared" si="8"/>
        <v>6.0076307350907214</v>
      </c>
      <c r="G21" s="351"/>
      <c r="H21" s="40">
        <f t="shared" ref="H21:H25" si="9">IF(D8&gt;0,(H8/D8)*100,0)</f>
        <v>-9.414635090912741</v>
      </c>
      <c r="I21" s="40">
        <f t="shared" ref="I21:I25" si="10">IF(D8&gt;0,(I8/D8)*100,0)</f>
        <v>39.851674783866848</v>
      </c>
      <c r="J21" s="40">
        <f t="shared" ref="J21:J27" si="11">IF(D8&gt;0,(J8/D8)*100,0)</f>
        <v>30.437039692954109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5.3781646927883537</v>
      </c>
      <c r="C22" s="18">
        <f t="shared" si="8"/>
        <v>5.4019965321524799</v>
      </c>
      <c r="D22" s="18">
        <f t="shared" si="8"/>
        <v>5.3990057089938013</v>
      </c>
      <c r="E22" s="18">
        <f t="shared" si="8"/>
        <v>5.3053600891801729</v>
      </c>
      <c r="F22" s="18">
        <f t="shared" si="8"/>
        <v>5.2520056042625445</v>
      </c>
      <c r="G22" s="351"/>
      <c r="H22" s="40">
        <f t="shared" si="9"/>
        <v>5.0148931799513399</v>
      </c>
      <c r="I22" s="40">
        <f t="shared" si="10"/>
        <v>42.545827490910291</v>
      </c>
      <c r="J22" s="40">
        <f t="shared" si="11"/>
        <v>47.560720670861635</v>
      </c>
      <c r="K22" s="351"/>
    </row>
    <row r="23" spans="1:12" x14ac:dyDescent="0.2">
      <c r="A23" t="str">
        <f>$A$10</f>
        <v>Trade, accomod. and transport</v>
      </c>
      <c r="B23" s="18">
        <f t="shared" si="8"/>
        <v>27.391964573793242</v>
      </c>
      <c r="C23" s="18">
        <f t="shared" si="8"/>
        <v>27.366301947906063</v>
      </c>
      <c r="D23" s="18">
        <f t="shared" si="8"/>
        <v>27.162222487169291</v>
      </c>
      <c r="E23" s="18">
        <f t="shared" si="8"/>
        <v>27.310085347798672</v>
      </c>
      <c r="F23" s="18">
        <f t="shared" si="8"/>
        <v>27.438155987019275</v>
      </c>
      <c r="G23" s="351"/>
      <c r="H23" s="40">
        <f t="shared" si="9"/>
        <v>9.0508661433400217</v>
      </c>
      <c r="I23" s="40">
        <f t="shared" si="10"/>
        <v>49.777916856376372</v>
      </c>
      <c r="J23" s="40">
        <f t="shared" si="11"/>
        <v>58.828782999716388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26.629744634119628</v>
      </c>
      <c r="C24" s="18">
        <f t="shared" si="8"/>
        <v>27.612701638442172</v>
      </c>
      <c r="D24" s="18">
        <f t="shared" si="8"/>
        <v>26.773073734469417</v>
      </c>
      <c r="E24" s="18">
        <f t="shared" si="8"/>
        <v>26.644326798563316</v>
      </c>
      <c r="F24" s="18">
        <f t="shared" si="8"/>
        <v>26.703206526834055</v>
      </c>
      <c r="G24" s="351"/>
      <c r="H24" s="40">
        <f t="shared" si="9"/>
        <v>7.6724713777514992</v>
      </c>
      <c r="I24" s="40">
        <f t="shared" si="10"/>
        <v>48.867780079419489</v>
      </c>
      <c r="J24" s="40">
        <f t="shared" si="11"/>
        <v>56.540251457170989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31.863013536434138</v>
      </c>
      <c r="C25" s="18">
        <f t="shared" si="8"/>
        <v>30.771902535233487</v>
      </c>
      <c r="D25" s="18">
        <f t="shared" si="8"/>
        <v>32.105811861065455</v>
      </c>
      <c r="E25" s="18">
        <f t="shared" si="8"/>
        <v>32.648121528165312</v>
      </c>
      <c r="F25" s="18">
        <f t="shared" si="8"/>
        <v>33.294507591566884</v>
      </c>
      <c r="G25" s="351"/>
      <c r="H25" s="40">
        <f t="shared" si="9"/>
        <v>11.951119459377724</v>
      </c>
      <c r="I25" s="40">
        <f t="shared" si="10"/>
        <v>56.1373266720666</v>
      </c>
      <c r="J25" s="40">
        <f t="shared" si="11"/>
        <v>68.088446131444329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7.9541894143776188</v>
      </c>
      <c r="I27" s="43">
        <f>IF(D14&gt;0,(I14/D14)*100,0)</f>
        <v>50.430206283526061</v>
      </c>
      <c r="J27" s="43">
        <f t="shared" si="11"/>
        <v>58.384395697903678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Liverpool City Region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5.5544332112004602</v>
      </c>
      <c r="C34" s="18">
        <f t="shared" si="12"/>
        <v>-4.9317647058823582</v>
      </c>
      <c r="D34" s="18">
        <f t="shared" si="12"/>
        <v>0.10669219938206354</v>
      </c>
      <c r="E34" s="18">
        <f t="shared" si="12"/>
        <v>2.9538170913667727E-3</v>
      </c>
      <c r="F34" s="18">
        <f t="shared" ref="F34:F39" si="13">IF(F$5-D$5 &lt;&gt; 0,(EXP(LN(F7/D7)/(F$5-D$5))-1)*100,0)</f>
        <v>3.7521327703204932E-2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1.8565585582037691</v>
      </c>
      <c r="C35" s="18">
        <f t="shared" si="12"/>
        <v>-4.9422029156234508</v>
      </c>
      <c r="D35" s="18">
        <f t="shared" si="12"/>
        <v>-0.63540787443544522</v>
      </c>
      <c r="E35" s="18">
        <f t="shared" si="12"/>
        <v>-0.66781774030977292</v>
      </c>
      <c r="F35" s="18">
        <f t="shared" si="13"/>
        <v>-0.65701562642909161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2.211067077965656</v>
      </c>
      <c r="C36" s="18">
        <f t="shared" si="12"/>
        <v>-1.8053454362075949</v>
      </c>
      <c r="D36" s="18">
        <f t="shared" si="12"/>
        <v>0.260553241825634</v>
      </c>
      <c r="E36" s="18">
        <f t="shared" si="12"/>
        <v>0.35985868621750683</v>
      </c>
      <c r="F36" s="18">
        <f t="shared" si="13"/>
        <v>0.32674594740240703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2.0742281593029155</v>
      </c>
      <c r="C37" s="18">
        <f t="shared" si="12"/>
        <v>-2.4836249975117353</v>
      </c>
      <c r="D37" s="18">
        <f>IF(E$5-D$5 &lt;&gt; 0,(EXP(LN(E10/D10)/(E$5-D$5))-1)*100,0)</f>
        <v>0.72132536726521312</v>
      </c>
      <c r="E37" s="18">
        <f t="shared" si="12"/>
        <v>0.50836216087395414</v>
      </c>
      <c r="F37" s="18">
        <f t="shared" si="13"/>
        <v>0.57929981756905669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3.0275437349743362</v>
      </c>
      <c r="C38" s="18">
        <f t="shared" si="12"/>
        <v>-4.7384387717351206</v>
      </c>
      <c r="D38" s="18">
        <f t="shared" si="12"/>
        <v>0.51507115164186601</v>
      </c>
      <c r="E38" s="18">
        <f t="shared" si="12"/>
        <v>0.48352825277393485</v>
      </c>
      <c r="F38" s="18">
        <f t="shared" si="13"/>
        <v>0.4940414524031489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1.2126384622678232</v>
      </c>
      <c r="C39" s="18">
        <f t="shared" si="12"/>
        <v>2.5079785232761775</v>
      </c>
      <c r="D39" s="18">
        <f t="shared" si="12"/>
        <v>0.94964342700991633</v>
      </c>
      <c r="E39" s="18">
        <f t="shared" si="12"/>
        <v>0.65849886953155412</v>
      </c>
      <c r="F39" s="18">
        <f t="shared" si="13"/>
        <v>0.75545363805697985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2.0981496602968885</v>
      </c>
      <c r="C41" s="18">
        <f>IF(D$5-C$5 &lt;&gt; 0,(EXP(LN(D14/C14)/(D$5-C$5))-1)*100,0)</f>
        <v>-1.7509497080388736</v>
      </c>
      <c r="D41" s="18">
        <f>IF(E$5-D$5 &lt;&gt; 0,(EXP(LN(E14/D14)/(E$5-D$5))-1)*100,0)</f>
        <v>0.61202287509132258</v>
      </c>
      <c r="E41" s="18">
        <f>IF(F$5-E$5 &lt;&gt; 0,(EXP(LN(F14/E14)/(F$5-E$5))-1)*100,0)</f>
        <v>0.46134993665720714</v>
      </c>
      <c r="F41" s="18">
        <f>IF(F$5-D$5 &lt;&gt; 0,(EXP(LN(F14/D14)/(F$5-D$5))-1)*100,0)</f>
        <v>0.51154916139344309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2.0660000000000096</v>
      </c>
      <c r="C45" s="27">
        <f>D7-C7</f>
        <v>-0.52400000000000091</v>
      </c>
      <c r="D45" s="27">
        <f>E7-D7</f>
        <v>5.4000000000002046E-2</v>
      </c>
      <c r="E45" s="27">
        <f>F7-E7</f>
        <v>2.9999999999859028E-3</v>
      </c>
      <c r="F45" s="27">
        <f>F7-D7</f>
        <v>5.6999999999987949E-2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3.8540000000001058</v>
      </c>
      <c r="C46" s="27">
        <f>D8-C8</f>
        <v>-2.6849999999999099</v>
      </c>
      <c r="D46" s="27">
        <f t="shared" si="14"/>
        <v>-1.6199999999999619</v>
      </c>
      <c r="E46" s="27">
        <f t="shared" si="14"/>
        <v>-3.242000000000111</v>
      </c>
      <c r="F46" s="27">
        <f t="shared" ref="F46:F52" si="15">F8-D8</f>
        <v>-4.8620000000000729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3.3219999999998961</v>
      </c>
      <c r="C47" s="27">
        <f t="shared" ref="C47:C50" si="16">D9-C9</f>
        <v>-0.71599999999993003</v>
      </c>
      <c r="D47" s="27">
        <f t="shared" si="14"/>
        <v>0.51000000000009749</v>
      </c>
      <c r="E47" s="27">
        <f t="shared" si="14"/>
        <v>1.4430000000001471</v>
      </c>
      <c r="F47" s="27">
        <f t="shared" si="15"/>
        <v>1.9530000000002445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15.840000000000458</v>
      </c>
      <c r="C48" s="27">
        <f t="shared" si="16"/>
        <v>-4.9900000000006912</v>
      </c>
      <c r="D48" s="27">
        <f t="shared" si="14"/>
        <v>7.1690000000005512</v>
      </c>
      <c r="E48" s="27">
        <f t="shared" si="14"/>
        <v>10.563999999999794</v>
      </c>
      <c r="F48" s="27">
        <f t="shared" si="15"/>
        <v>17.733000000000345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22.799000000000092</v>
      </c>
      <c r="C49" s="27">
        <f t="shared" si="16"/>
        <v>-9.606000000000023</v>
      </c>
      <c r="D49" s="27">
        <f t="shared" si="14"/>
        <v>5.0250000000001194</v>
      </c>
      <c r="E49" s="27">
        <f t="shared" si="14"/>
        <v>9.7919999999998026</v>
      </c>
      <c r="F49" s="27">
        <f t="shared" si="15"/>
        <v>14.816999999999922</v>
      </c>
    </row>
    <row r="50" spans="1:6" x14ac:dyDescent="0.2">
      <c r="A50" t="str">
        <f>$A$12</f>
        <v>Non-marketed services</v>
      </c>
      <c r="B50" s="27">
        <f t="shared" si="14"/>
        <v>10.633999999999617</v>
      </c>
      <c r="C50" s="27">
        <f t="shared" si="16"/>
        <v>5.666000000000281</v>
      </c>
      <c r="D50" s="27">
        <f t="shared" si="14"/>
        <v>11.207000000000249</v>
      </c>
      <c r="E50" s="27">
        <f t="shared" si="14"/>
        <v>16.469999999999658</v>
      </c>
      <c r="F50" s="27">
        <f t="shared" si="15"/>
        <v>27.676999999999907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58.5150000000001</v>
      </c>
      <c r="C52" s="29">
        <f>D14-C14</f>
        <v>-12.855000000000246</v>
      </c>
      <c r="D52" s="29">
        <f t="shared" si="14"/>
        <v>22.34500000000105</v>
      </c>
      <c r="E52" s="29">
        <f t="shared" si="14"/>
        <v>35.029999999999291</v>
      </c>
      <c r="F52" s="29">
        <f t="shared" si="15"/>
        <v>57.375000000000341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Liverpool City Region</v>
      </c>
    </row>
    <row r="2" spans="1:7" x14ac:dyDescent="0.2">
      <c r="A2" s="1" t="s">
        <v>514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3.3860000000000059</v>
      </c>
      <c r="C5" s="11">
        <v>3.8439999999999985</v>
      </c>
      <c r="D5" s="11">
        <v>3.8349999999999969</v>
      </c>
      <c r="E5" s="11">
        <v>3.9839999999999991</v>
      </c>
      <c r="F5" s="11">
        <v>4.1059999999999945</v>
      </c>
      <c r="G5" s="10"/>
    </row>
    <row r="6" spans="1:7" x14ac:dyDescent="0.2">
      <c r="A6" s="10" t="str">
        <f>name!B5</f>
        <v>Mining and quarrying</v>
      </c>
      <c r="B6" s="11">
        <v>0.17299999999999999</v>
      </c>
      <c r="C6" s="11">
        <v>0.4710000000000007</v>
      </c>
      <c r="D6" s="11">
        <v>0.41600000000000031</v>
      </c>
      <c r="E6" s="11">
        <v>0.313</v>
      </c>
      <c r="F6" s="11">
        <v>0.20499999999999977</v>
      </c>
    </row>
    <row r="7" spans="1:7" x14ac:dyDescent="0.2">
      <c r="A7" s="10" t="str">
        <f>name!B6</f>
        <v>Food drink and tobacco</v>
      </c>
      <c r="B7" s="11">
        <v>6.631999999999989</v>
      </c>
      <c r="C7" s="11">
        <v>7.5280000000000076</v>
      </c>
      <c r="D7" s="11">
        <v>7.3910000000000124</v>
      </c>
      <c r="E7" s="11">
        <v>7.2080000000000073</v>
      </c>
      <c r="F7" s="11">
        <v>6.4249999999999874</v>
      </c>
      <c r="G7" s="11"/>
    </row>
    <row r="8" spans="1:7" x14ac:dyDescent="0.2">
      <c r="A8" s="10" t="str">
        <f>name!B7</f>
        <v>Engineering</v>
      </c>
      <c r="B8" s="11">
        <v>5.7990000000000101</v>
      </c>
      <c r="C8" s="11">
        <v>4.7900000000000036</v>
      </c>
      <c r="D8" s="11">
        <v>4.3959999999999955</v>
      </c>
      <c r="E8" s="11">
        <v>4.7409999999999872</v>
      </c>
      <c r="F8" s="11">
        <v>4.5359999999999836</v>
      </c>
      <c r="G8" s="11"/>
    </row>
    <row r="9" spans="1:7" x14ac:dyDescent="0.2">
      <c r="A9" s="10" t="str">
        <f>name!B8</f>
        <v>Rest of manufacturing</v>
      </c>
      <c r="B9" s="11">
        <v>38.042999999999878</v>
      </c>
      <c r="C9" s="11">
        <v>42.00999999999997</v>
      </c>
      <c r="D9" s="11">
        <v>39.856000000000066</v>
      </c>
      <c r="E9" s="11">
        <v>38.074000000000112</v>
      </c>
      <c r="F9" s="11">
        <v>35.820000000000029</v>
      </c>
      <c r="G9" s="11"/>
    </row>
    <row r="10" spans="1:7" x14ac:dyDescent="0.2">
      <c r="A10" s="10" t="str">
        <f>name!B9</f>
        <v>Electricity and gas</v>
      </c>
      <c r="B10" s="11">
        <v>1.2349999999999968</v>
      </c>
      <c r="C10" s="11">
        <v>1.2120000000000017</v>
      </c>
      <c r="D10" s="11">
        <v>1.1680000000000024</v>
      </c>
      <c r="E10" s="11">
        <v>1.1369999999999982</v>
      </c>
      <c r="F10" s="11">
        <v>1.1199999999999992</v>
      </c>
      <c r="G10" s="11"/>
    </row>
    <row r="11" spans="1:7" x14ac:dyDescent="0.2">
      <c r="A11" s="10" t="str">
        <f>name!B10</f>
        <v>Water and sewerage</v>
      </c>
      <c r="B11" s="11">
        <v>3.7649999999999926</v>
      </c>
      <c r="C11" s="11">
        <v>5.0980000000000025</v>
      </c>
      <c r="D11" s="11">
        <v>4.6820000000000048</v>
      </c>
      <c r="E11" s="11">
        <v>4.7210000000000072</v>
      </c>
      <c r="F11" s="11">
        <v>4.7269999999999968</v>
      </c>
      <c r="G11" s="11"/>
    </row>
    <row r="12" spans="1:7" x14ac:dyDescent="0.2">
      <c r="A12" s="10" t="str">
        <f>name!B11</f>
        <v>Construction</v>
      </c>
      <c r="B12" s="11">
        <v>36.33799999999993</v>
      </c>
      <c r="C12" s="11">
        <v>39.659999999999826</v>
      </c>
      <c r="D12" s="11">
        <v>38.943999999999896</v>
      </c>
      <c r="E12" s="11">
        <v>39.453999999999994</v>
      </c>
      <c r="F12" s="11">
        <v>40.897000000000141</v>
      </c>
      <c r="G12" s="11"/>
    </row>
    <row r="13" spans="1:7" x14ac:dyDescent="0.2">
      <c r="A13" s="10" t="str">
        <f>name!B12</f>
        <v>Wholesale and retail trade</v>
      </c>
      <c r="B13" s="11">
        <v>102.64600000000002</v>
      </c>
      <c r="C13" s="11">
        <v>107.52100000000024</v>
      </c>
      <c r="D13" s="11">
        <v>103.95999999999982</v>
      </c>
      <c r="E13" s="11">
        <v>104.8810000000001</v>
      </c>
      <c r="F13" s="11">
        <v>106.37999999999991</v>
      </c>
      <c r="G13" s="11"/>
    </row>
    <row r="14" spans="1:7" x14ac:dyDescent="0.2">
      <c r="A14" s="10" t="str">
        <f>name!B13</f>
        <v>Transport and storage</v>
      </c>
      <c r="B14" s="11">
        <v>37.650999999999947</v>
      </c>
      <c r="C14" s="11">
        <v>45.103000000000101</v>
      </c>
      <c r="D14" s="11">
        <v>44.571999999999917</v>
      </c>
      <c r="E14" s="11">
        <v>48.166000000000096</v>
      </c>
      <c r="F14" s="11">
        <v>49.414000000000087</v>
      </c>
      <c r="G14" s="11"/>
    </row>
    <row r="15" spans="1:7" x14ac:dyDescent="0.2">
      <c r="A15" s="10" t="str">
        <f>name!B14</f>
        <v>Accommodation and food</v>
      </c>
      <c r="B15" s="11">
        <v>44.778999999999975</v>
      </c>
      <c r="C15" s="11">
        <v>48.292000000000051</v>
      </c>
      <c r="D15" s="11">
        <v>47.393999999999956</v>
      </c>
      <c r="E15" s="11">
        <v>50.048000000000044</v>
      </c>
      <c r="F15" s="11">
        <v>57.86500000000008</v>
      </c>
      <c r="G15" s="11"/>
    </row>
    <row r="16" spans="1:7" x14ac:dyDescent="0.2">
      <c r="A16" s="10" t="str">
        <f>name!B15</f>
        <v>Media</v>
      </c>
      <c r="B16" s="11">
        <v>4.2420000000000071</v>
      </c>
      <c r="C16" s="11">
        <v>5.421000000000002</v>
      </c>
      <c r="D16" s="11">
        <v>4.6290000000000102</v>
      </c>
      <c r="E16" s="11">
        <v>4.5979999999999963</v>
      </c>
      <c r="F16" s="11">
        <v>4.6999999999999957</v>
      </c>
      <c r="G16" s="11"/>
    </row>
    <row r="17" spans="1:7" x14ac:dyDescent="0.2">
      <c r="A17" s="10" t="str">
        <f>name!B16</f>
        <v>Information technology</v>
      </c>
      <c r="B17" s="11">
        <v>13.093000000000014</v>
      </c>
      <c r="C17" s="11">
        <v>11.636000000000037</v>
      </c>
      <c r="D17" s="11">
        <v>10.245999999999993</v>
      </c>
      <c r="E17" s="11">
        <v>10.95400000000004</v>
      </c>
      <c r="F17" s="11">
        <v>11.791999999999993</v>
      </c>
      <c r="G17" s="11"/>
    </row>
    <row r="18" spans="1:7" x14ac:dyDescent="0.2">
      <c r="A18" s="10" t="str">
        <f>name!B17</f>
        <v>Finance and insurance</v>
      </c>
      <c r="B18" s="11">
        <v>15.993000000000004</v>
      </c>
      <c r="C18" s="11">
        <v>18.019999999999953</v>
      </c>
      <c r="D18" s="11">
        <v>16.943000000000016</v>
      </c>
      <c r="E18" s="11">
        <v>17.040000000000013</v>
      </c>
      <c r="F18" s="11">
        <v>16.463000000000015</v>
      </c>
      <c r="G18" s="11"/>
    </row>
    <row r="19" spans="1:7" x14ac:dyDescent="0.2">
      <c r="A19" s="10" t="str">
        <f>name!B18</f>
        <v>Real estate</v>
      </c>
      <c r="B19" s="11">
        <v>11.506000000000007</v>
      </c>
      <c r="C19" s="11">
        <v>10.753999999999968</v>
      </c>
      <c r="D19" s="11">
        <v>10.671999999999978</v>
      </c>
      <c r="E19" s="11">
        <v>10.911999999999999</v>
      </c>
      <c r="F19" s="11">
        <v>12.273000000000016</v>
      </c>
      <c r="G19" s="11"/>
    </row>
    <row r="20" spans="1:7" x14ac:dyDescent="0.2">
      <c r="A20" s="10" t="str">
        <f>name!B19</f>
        <v>Professional services</v>
      </c>
      <c r="B20" s="11">
        <v>46.337999999999866</v>
      </c>
      <c r="C20" s="11">
        <v>56.873000000000097</v>
      </c>
      <c r="D20" s="11">
        <v>60.314</v>
      </c>
      <c r="E20" s="11">
        <v>63.209000000000088</v>
      </c>
      <c r="F20" s="11">
        <v>66.415999999999997</v>
      </c>
      <c r="G20" s="11"/>
    </row>
    <row r="21" spans="1:7" x14ac:dyDescent="0.2">
      <c r="A21" s="10" t="str">
        <f>name!B20</f>
        <v>Support services</v>
      </c>
      <c r="B21" s="11">
        <v>53.856000000000073</v>
      </c>
      <c r="C21" s="11">
        <v>56.121999999999993</v>
      </c>
      <c r="D21" s="11">
        <v>49.146000000000051</v>
      </c>
      <c r="E21" s="11">
        <v>51.880000000000024</v>
      </c>
      <c r="F21" s="11">
        <v>55.691999999999929</v>
      </c>
      <c r="G21" s="11"/>
    </row>
    <row r="22" spans="1:7" x14ac:dyDescent="0.2">
      <c r="A22" s="10" t="str">
        <f>name!B21</f>
        <v>Public admin. and defence</v>
      </c>
      <c r="B22" s="11">
        <v>38.131000000000029</v>
      </c>
      <c r="C22" s="11">
        <v>38.712000000000067</v>
      </c>
      <c r="D22" s="11">
        <v>41.069000000000102</v>
      </c>
      <c r="E22" s="11">
        <v>39.878000000000064</v>
      </c>
      <c r="F22" s="11">
        <v>41.109000000000044</v>
      </c>
      <c r="G22" s="11"/>
    </row>
    <row r="23" spans="1:7" x14ac:dyDescent="0.2">
      <c r="A23" s="10" t="str">
        <f>name!B22</f>
        <v>Education</v>
      </c>
      <c r="B23" s="11">
        <v>61.879000000000126</v>
      </c>
      <c r="C23" s="11">
        <v>62.607999999999912</v>
      </c>
      <c r="D23" s="11">
        <v>63.691999999999943</v>
      </c>
      <c r="E23" s="11">
        <v>66.694000000000017</v>
      </c>
      <c r="F23" s="11">
        <v>70.245000000000005</v>
      </c>
      <c r="G23" s="11"/>
    </row>
    <row r="24" spans="1:7" x14ac:dyDescent="0.2">
      <c r="A24" s="10" t="str">
        <f>name!B23</f>
        <v>Health and social work</v>
      </c>
      <c r="B24" s="11">
        <v>115.27499999999999</v>
      </c>
      <c r="C24" s="11">
        <v>124.59899999999978</v>
      </c>
      <c r="D24" s="11">
        <v>126.824</v>
      </c>
      <c r="E24" s="11">
        <v>136.2200000000002</v>
      </c>
      <c r="F24" s="11">
        <v>147.90799999999987</v>
      </c>
      <c r="G24" s="11"/>
    </row>
    <row r="25" spans="1:7" x14ac:dyDescent="0.2">
      <c r="A25" s="10" t="str">
        <f>name!B24</f>
        <v>Arts and entertainment</v>
      </c>
      <c r="B25" s="11">
        <v>15.992000000000026</v>
      </c>
      <c r="C25" s="11">
        <v>24.156999999999996</v>
      </c>
      <c r="D25" s="11">
        <v>22.320999999999948</v>
      </c>
      <c r="E25" s="11">
        <v>21.023000000000007</v>
      </c>
      <c r="F25" s="11">
        <v>22.071999999999999</v>
      </c>
      <c r="G25" s="11"/>
    </row>
    <row r="26" spans="1:7" x14ac:dyDescent="0.2">
      <c r="A26" s="10" t="str">
        <f>name!B25</f>
        <v>Other services</v>
      </c>
      <c r="B26" s="11">
        <v>18.905999999999981</v>
      </c>
      <c r="C26" s="11">
        <v>19.741999999999997</v>
      </c>
      <c r="D26" s="11">
        <v>18.848000000000045</v>
      </c>
      <c r="E26" s="11">
        <v>18.527999999999988</v>
      </c>
      <c r="F26" s="11">
        <v>18.527999999999984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675.6579999999999</v>
      </c>
      <c r="C28" s="11">
        <f t="shared" ref="C28:F28" si="0">SUM(C5:C26)</f>
        <v>734.17300000000012</v>
      </c>
      <c r="D28" s="11">
        <f t="shared" si="0"/>
        <v>721.31799999999976</v>
      </c>
      <c r="E28" s="11">
        <f t="shared" si="0"/>
        <v>743.66300000000081</v>
      </c>
      <c r="F28" s="11">
        <f t="shared" si="0"/>
        <v>778.6930000000001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0.50114110985143467</v>
      </c>
      <c r="C32" s="18">
        <f t="shared" ref="C32:E32" si="1">C5/C$28*100</f>
        <v>0.52358231642950603</v>
      </c>
      <c r="D32" s="18">
        <f t="shared" si="1"/>
        <v>0.53166564538802552</v>
      </c>
      <c r="E32" s="18">
        <f t="shared" si="1"/>
        <v>0.53572653204475618</v>
      </c>
      <c r="F32" s="18">
        <f>F5/F$28*100</f>
        <v>0.52729381155346122</v>
      </c>
    </row>
    <row r="33" spans="1:6" x14ac:dyDescent="0.2">
      <c r="A33" t="str">
        <f>$A$6</f>
        <v>Mining and quarrying</v>
      </c>
      <c r="B33" s="18">
        <f t="shared" ref="B33:F53" si="2">B6/B$28*100</f>
        <v>2.5604669818162444E-2</v>
      </c>
      <c r="C33" s="18">
        <f t="shared" si="2"/>
        <v>6.4153816607257511E-2</v>
      </c>
      <c r="D33" s="18">
        <f t="shared" si="2"/>
        <v>5.7672205601413028E-2</v>
      </c>
      <c r="E33" s="18">
        <f t="shared" si="2"/>
        <v>4.2088956960343551E-2</v>
      </c>
      <c r="F33" s="18">
        <f t="shared" si="2"/>
        <v>2.6326164483307251E-2</v>
      </c>
    </row>
    <row r="34" spans="1:6" x14ac:dyDescent="0.2">
      <c r="A34" t="str">
        <f>$A$7</f>
        <v>Food drink and tobacco</v>
      </c>
      <c r="B34" s="18">
        <f t="shared" si="2"/>
        <v>0.98156167765348601</v>
      </c>
      <c r="C34" s="18">
        <f t="shared" si="2"/>
        <v>1.0253714042875461</v>
      </c>
      <c r="D34" s="18">
        <f t="shared" si="2"/>
        <v>1.0246520951924136</v>
      </c>
      <c r="E34" s="18">
        <f t="shared" si="2"/>
        <v>0.96925623568740127</v>
      </c>
      <c r="F34" s="18">
        <f t="shared" si="2"/>
        <v>0.82510052100121434</v>
      </c>
    </row>
    <row r="35" spans="1:6" x14ac:dyDescent="0.2">
      <c r="A35" t="str">
        <f>$A$8</f>
        <v>Engineering</v>
      </c>
      <c r="B35" s="18">
        <f t="shared" si="2"/>
        <v>0.85827445245967793</v>
      </c>
      <c r="C35" s="18">
        <f t="shared" si="2"/>
        <v>0.65243478035830826</v>
      </c>
      <c r="D35" s="18">
        <f t="shared" si="2"/>
        <v>0.60943994188416162</v>
      </c>
      <c r="E35" s="18">
        <f t="shared" si="2"/>
        <v>0.63751995191370037</v>
      </c>
      <c r="F35" s="18">
        <f t="shared" si="2"/>
        <v>0.5825145468111288</v>
      </c>
    </row>
    <row r="36" spans="1:6" x14ac:dyDescent="0.2">
      <c r="A36" t="str">
        <f>$A$9</f>
        <v>Rest of manufacturing</v>
      </c>
      <c r="B36" s="18">
        <f t="shared" si="2"/>
        <v>5.6305112941754389</v>
      </c>
      <c r="C36" s="18">
        <f t="shared" si="2"/>
        <v>5.7220845767959272</v>
      </c>
      <c r="D36" s="18">
        <f t="shared" si="2"/>
        <v>5.5254409289661535</v>
      </c>
      <c r="E36" s="18">
        <f t="shared" si="2"/>
        <v>5.1197921639237221</v>
      </c>
      <c r="F36" s="18">
        <f t="shared" si="2"/>
        <v>4.6000156672783792</v>
      </c>
    </row>
    <row r="37" spans="1:6" x14ac:dyDescent="0.2">
      <c r="A37" t="str">
        <f>$A$10</f>
        <v>Electricity and gas</v>
      </c>
      <c r="B37" s="18">
        <f t="shared" si="2"/>
        <v>0.18278478164988751</v>
      </c>
      <c r="C37" s="18">
        <f t="shared" si="2"/>
        <v>0.16508370642886644</v>
      </c>
      <c r="D37" s="18">
        <f t="shared" si="2"/>
        <v>0.1619258080347368</v>
      </c>
      <c r="E37" s="18">
        <f t="shared" si="2"/>
        <v>0.15289183407000173</v>
      </c>
      <c r="F37" s="18">
        <f t="shared" si="2"/>
        <v>0.14383075229904457</v>
      </c>
    </row>
    <row r="38" spans="1:6" x14ac:dyDescent="0.2">
      <c r="A38" t="str">
        <f>$A$11</f>
        <v>Water and sewerage</v>
      </c>
      <c r="B38" s="18">
        <f t="shared" si="2"/>
        <v>0.55723457725654002</v>
      </c>
      <c r="C38" s="18">
        <f t="shared" si="2"/>
        <v>0.69438674535838307</v>
      </c>
      <c r="D38" s="18">
        <f t="shared" si="2"/>
        <v>0.64908958323513433</v>
      </c>
      <c r="E38" s="18">
        <f t="shared" si="2"/>
        <v>0.63483056169259489</v>
      </c>
      <c r="F38" s="18">
        <f t="shared" si="2"/>
        <v>0.60704282689069966</v>
      </c>
    </row>
    <row r="39" spans="1:6" x14ac:dyDescent="0.2">
      <c r="A39" t="str">
        <f>$A$12</f>
        <v>Construction</v>
      </c>
      <c r="B39" s="18">
        <f t="shared" si="2"/>
        <v>5.3781646927883537</v>
      </c>
      <c r="C39" s="18">
        <f t="shared" si="2"/>
        <v>5.401996532152479</v>
      </c>
      <c r="D39" s="18">
        <f t="shared" si="2"/>
        <v>5.3990057089938013</v>
      </c>
      <c r="E39" s="18">
        <f t="shared" si="2"/>
        <v>5.3053600891801729</v>
      </c>
      <c r="F39" s="18">
        <f t="shared" si="2"/>
        <v>5.2520056042625445</v>
      </c>
    </row>
    <row r="40" spans="1:6" x14ac:dyDescent="0.2">
      <c r="A40" t="str">
        <f>$A$13</f>
        <v>Wholesale and retail trade</v>
      </c>
      <c r="B40" s="18">
        <f t="shared" si="2"/>
        <v>15.192005422861868</v>
      </c>
      <c r="C40" s="18">
        <f t="shared" si="2"/>
        <v>14.645185807704756</v>
      </c>
      <c r="D40" s="18">
        <f t="shared" si="2"/>
        <v>14.412505995968472</v>
      </c>
      <c r="E40" s="18">
        <f t="shared" si="2"/>
        <v>14.103296789002542</v>
      </c>
      <c r="F40" s="18">
        <f t="shared" si="2"/>
        <v>13.661353062118179</v>
      </c>
    </row>
    <row r="41" spans="1:6" x14ac:dyDescent="0.2">
      <c r="A41" t="str">
        <f>$A$14</f>
        <v>Transport and storage</v>
      </c>
      <c r="B41" s="18">
        <f t="shared" si="2"/>
        <v>5.5724937764371845</v>
      </c>
      <c r="C41" s="18">
        <f t="shared" si="2"/>
        <v>6.1433749266181259</v>
      </c>
      <c r="D41" s="18">
        <f t="shared" si="2"/>
        <v>6.179244105928305</v>
      </c>
      <c r="E41" s="18">
        <f t="shared" si="2"/>
        <v>6.4768584694949256</v>
      </c>
      <c r="F41" s="18">
        <f t="shared" si="2"/>
        <v>6.3457614233080415</v>
      </c>
    </row>
    <row r="42" spans="1:6" x14ac:dyDescent="0.2">
      <c r="A42" t="str">
        <f>$A$15</f>
        <v>Accommodation and food</v>
      </c>
      <c r="B42" s="18">
        <f t="shared" si="2"/>
        <v>6.6274653744941947</v>
      </c>
      <c r="C42" s="18">
        <f t="shared" si="2"/>
        <v>6.577741213583181</v>
      </c>
      <c r="D42" s="18">
        <f t="shared" si="2"/>
        <v>6.5704723852725104</v>
      </c>
      <c r="E42" s="18">
        <f t="shared" si="2"/>
        <v>6.7299300893012006</v>
      </c>
      <c r="F42" s="18">
        <f t="shared" si="2"/>
        <v>7.4310415015930635</v>
      </c>
    </row>
    <row r="43" spans="1:6" x14ac:dyDescent="0.2">
      <c r="A43" t="str">
        <f>$A$16</f>
        <v>Media</v>
      </c>
      <c r="B43" s="18">
        <f t="shared" si="2"/>
        <v>0.62783242409621542</v>
      </c>
      <c r="C43" s="18">
        <f t="shared" si="2"/>
        <v>0.73838182553703302</v>
      </c>
      <c r="D43" s="18">
        <f t="shared" si="2"/>
        <v>0.64174192242533967</v>
      </c>
      <c r="E43" s="18">
        <f t="shared" si="2"/>
        <v>0.6182908118327779</v>
      </c>
      <c r="F43" s="18">
        <f t="shared" si="2"/>
        <v>0.60357547839777625</v>
      </c>
    </row>
    <row r="44" spans="1:6" x14ac:dyDescent="0.2">
      <c r="A44" t="str">
        <f>$A$17</f>
        <v>Information technology</v>
      </c>
      <c r="B44" s="18">
        <f t="shared" si="2"/>
        <v>1.9378146932323772</v>
      </c>
      <c r="C44" s="18">
        <f t="shared" si="2"/>
        <v>1.5849125478599777</v>
      </c>
      <c r="D44" s="18">
        <f t="shared" si="2"/>
        <v>1.4204553331540315</v>
      </c>
      <c r="E44" s="18">
        <f t="shared" si="2"/>
        <v>1.4729790241009741</v>
      </c>
      <c r="F44" s="18">
        <f t="shared" si="2"/>
        <v>1.5143323492056551</v>
      </c>
    </row>
    <row r="45" spans="1:6" x14ac:dyDescent="0.2">
      <c r="A45" t="str">
        <f>$A$18</f>
        <v>Finance and insurance</v>
      </c>
      <c r="B45" s="18">
        <f t="shared" si="2"/>
        <v>2.3670259213981049</v>
      </c>
      <c r="C45" s="18">
        <f t="shared" si="2"/>
        <v>2.4544623678615189</v>
      </c>
      <c r="D45" s="18">
        <f t="shared" si="2"/>
        <v>2.3488946622710123</v>
      </c>
      <c r="E45" s="18">
        <f t="shared" si="2"/>
        <v>2.2913604683841999</v>
      </c>
      <c r="F45" s="18">
        <f t="shared" si="2"/>
        <v>2.1141836384814057</v>
      </c>
    </row>
    <row r="46" spans="1:6" x14ac:dyDescent="0.2">
      <c r="A46" t="str">
        <f>$A$19</f>
        <v>Real estate</v>
      </c>
      <c r="B46" s="18">
        <f t="shared" si="2"/>
        <v>1.7029325487154758</v>
      </c>
      <c r="C46" s="18">
        <f t="shared" si="2"/>
        <v>1.4647773753597539</v>
      </c>
      <c r="D46" s="18">
        <f t="shared" si="2"/>
        <v>1.47951388985163</v>
      </c>
      <c r="E46" s="18">
        <f t="shared" si="2"/>
        <v>1.4673313046366414</v>
      </c>
      <c r="F46" s="18">
        <f t="shared" si="2"/>
        <v>1.5761025205055155</v>
      </c>
    </row>
    <row r="47" spans="1:6" x14ac:dyDescent="0.2">
      <c r="A47" s="10" t="str">
        <f>$A$20</f>
        <v>Professional services</v>
      </c>
      <c r="B47" s="18">
        <f t="shared" si="2"/>
        <v>6.8582034106012015</v>
      </c>
      <c r="C47" s="18">
        <f t="shared" si="2"/>
        <v>7.7465393034067018</v>
      </c>
      <c r="D47" s="18">
        <f t="shared" si="2"/>
        <v>8.3616380015471705</v>
      </c>
      <c r="E47" s="18">
        <f t="shared" si="2"/>
        <v>8.4996833243014667</v>
      </c>
      <c r="F47" s="18">
        <f t="shared" si="2"/>
        <v>8.5291636113333489</v>
      </c>
    </row>
    <row r="48" spans="1:6" x14ac:dyDescent="0.2">
      <c r="A48" s="10" t="str">
        <f>$A$21</f>
        <v>Support services</v>
      </c>
      <c r="B48" s="18">
        <f t="shared" si="2"/>
        <v>7.9708965186529399</v>
      </c>
      <c r="C48" s="18">
        <f t="shared" si="2"/>
        <v>7.6442473367993617</v>
      </c>
      <c r="D48" s="18">
        <f t="shared" si="2"/>
        <v>6.8133610973246288</v>
      </c>
      <c r="E48" s="18">
        <f t="shared" si="2"/>
        <v>6.9762782335547096</v>
      </c>
      <c r="F48" s="18">
        <f t="shared" si="2"/>
        <v>7.1519841580699861</v>
      </c>
    </row>
    <row r="49" spans="1:9" x14ac:dyDescent="0.2">
      <c r="A49" s="10" t="str">
        <f>$A$22</f>
        <v>Public admin. and defence</v>
      </c>
      <c r="B49" s="18">
        <f t="shared" si="2"/>
        <v>5.6435356348922143</v>
      </c>
      <c r="C49" s="18">
        <f t="shared" si="2"/>
        <v>5.2728716528665664</v>
      </c>
      <c r="D49" s="18">
        <f t="shared" si="2"/>
        <v>5.6936053169337395</v>
      </c>
      <c r="E49" s="18">
        <f t="shared" si="2"/>
        <v>5.3623751618676767</v>
      </c>
      <c r="F49" s="18">
        <f t="shared" si="2"/>
        <v>5.2792307109477088</v>
      </c>
    </row>
    <row r="50" spans="1:9" x14ac:dyDescent="0.2">
      <c r="A50" s="10" t="str">
        <f>$A$23</f>
        <v>Education</v>
      </c>
      <c r="B50" s="18">
        <f t="shared" si="2"/>
        <v>9.1583315819542044</v>
      </c>
      <c r="C50" s="18">
        <f t="shared" si="2"/>
        <v>8.5276903400152158</v>
      </c>
      <c r="D50" s="18">
        <f t="shared" si="2"/>
        <v>8.8299474018394051</v>
      </c>
      <c r="E50" s="18">
        <f t="shared" si="2"/>
        <v>8.9683095703295628</v>
      </c>
      <c r="F50" s="18">
        <f t="shared" si="2"/>
        <v>9.0208849957557078</v>
      </c>
    </row>
    <row r="51" spans="1:9" x14ac:dyDescent="0.2">
      <c r="A51" s="10" t="str">
        <f>$A$24</f>
        <v>Health and social work</v>
      </c>
      <c r="B51" s="18">
        <f t="shared" si="2"/>
        <v>17.061146319587721</v>
      </c>
      <c r="C51" s="18">
        <f t="shared" si="2"/>
        <v>16.971340542351701</v>
      </c>
      <c r="D51" s="18">
        <f t="shared" si="2"/>
        <v>17.582259142292308</v>
      </c>
      <c r="E51" s="18">
        <f t="shared" si="2"/>
        <v>18.317436795968074</v>
      </c>
      <c r="F51" s="18">
        <f t="shared" si="2"/>
        <v>18.994391884863465</v>
      </c>
    </row>
    <row r="52" spans="1:9" x14ac:dyDescent="0.2">
      <c r="A52" s="10" t="str">
        <f>$A$25</f>
        <v>Arts and entertainment</v>
      </c>
      <c r="B52" s="18">
        <f t="shared" si="2"/>
        <v>2.3668779175263266</v>
      </c>
      <c r="C52" s="18">
        <f t="shared" si="2"/>
        <v>3.2903688912558744</v>
      </c>
      <c r="D52" s="18">
        <f t="shared" si="2"/>
        <v>3.0944742818008084</v>
      </c>
      <c r="E52" s="18">
        <f t="shared" si="2"/>
        <v>2.8269525309179002</v>
      </c>
      <c r="F52" s="18">
        <f t="shared" si="2"/>
        <v>2.8344931828076012</v>
      </c>
    </row>
    <row r="53" spans="1:9" x14ac:dyDescent="0.2">
      <c r="A53" s="10" t="str">
        <f>$A$26</f>
        <v>Other services</v>
      </c>
      <c r="B53" s="18">
        <f t="shared" si="2"/>
        <v>2.7981611998969869</v>
      </c>
      <c r="C53" s="18">
        <f t="shared" si="2"/>
        <v>2.6890119903619438</v>
      </c>
      <c r="D53" s="18">
        <f t="shared" si="2"/>
        <v>2.6129945460947948</v>
      </c>
      <c r="E53" s="18">
        <f t="shared" si="2"/>
        <v>2.4914511008346478</v>
      </c>
      <c r="F53" s="18">
        <f t="shared" si="2"/>
        <v>2.3793715880327655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Liverpool City Region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3.2224365489119888</v>
      </c>
      <c r="C63" s="18">
        <f>IF(AND(D$3-C$3 &lt;&gt; 0,C5&lt;&gt;0,D5&lt;&gt;0),(EXP(LN(D5/C5)/(D$3-C$3))-1)*100,0)</f>
        <v>-0.23413111342356352</v>
      </c>
      <c r="D63" s="18">
        <f t="shared" ref="B63:E78" si="3">IF(AND(E$3-D$3 &lt;&gt; 0,D5&lt;&gt;0,E5&lt;&gt;0),(EXP(LN(E5/D5)/(E$3-D$3))-1)*100,0)</f>
        <v>0.76525129303457451</v>
      </c>
      <c r="E63" s="18">
        <f t="shared" si="3"/>
        <v>0.30208514911025386</v>
      </c>
      <c r="F63" s="18">
        <f>IF(AND(F$3-D$3 &lt;&gt; 0,D5&lt;&gt;0,F5&lt;&gt;0),(EXP(LN(F5/D5)/(F$3-D$3))-1)*100,0)</f>
        <v>0.45623683064979215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28.452837146540631</v>
      </c>
      <c r="C64" s="18">
        <f t="shared" ref="C64:C78" si="4">IF(AND(D$3-C$3 &lt;&gt; 0,C6&lt;&gt;0,D6&lt;&gt;0),(EXP(LN(D6/C6)/(D$3-C$3))-1)*100,0)</f>
        <v>-11.677282377919385</v>
      </c>
      <c r="D64" s="18">
        <f t="shared" si="3"/>
        <v>-5.5308078791564181</v>
      </c>
      <c r="E64" s="18">
        <f t="shared" si="3"/>
        <v>-4.143635793827638</v>
      </c>
      <c r="F64" s="18">
        <f t="shared" ref="F64:F84" si="5">IF(AND(F$3-D$3 &lt;&gt; 0,D6&lt;&gt;0,F6&lt;&gt;0),(EXP(LN(F6/D6)/(F$3-D$3))-1)*100,0)</f>
        <v>-4.6082750702982516</v>
      </c>
    </row>
    <row r="65" spans="1:6" x14ac:dyDescent="0.2">
      <c r="A65" t="str">
        <f>$A$7</f>
        <v>Food drink and tobacco</v>
      </c>
      <c r="B65" s="18">
        <f t="shared" si="3"/>
        <v>3.2187922690725346</v>
      </c>
      <c r="C65" s="18">
        <f t="shared" si="4"/>
        <v>-1.8198724760892016</v>
      </c>
      <c r="D65" s="18">
        <f t="shared" si="3"/>
        <v>-0.50017540598733534</v>
      </c>
      <c r="E65" s="18">
        <f t="shared" si="3"/>
        <v>-1.1433622547816213</v>
      </c>
      <c r="F65" s="18">
        <f t="shared" si="5"/>
        <v>-0.92942993620004355</v>
      </c>
    </row>
    <row r="66" spans="1:6" x14ac:dyDescent="0.2">
      <c r="A66" t="str">
        <f>$A$8</f>
        <v>Engineering</v>
      </c>
      <c r="B66" s="18">
        <f t="shared" si="3"/>
        <v>-4.6664860605006631</v>
      </c>
      <c r="C66" s="18">
        <f t="shared" si="4"/>
        <v>-8.2254697286014196</v>
      </c>
      <c r="D66" s="18">
        <f t="shared" si="3"/>
        <v>1.5225351949500698</v>
      </c>
      <c r="E66" s="18">
        <f t="shared" si="3"/>
        <v>-0.44104968150702195</v>
      </c>
      <c r="F66" s="18">
        <f t="shared" si="5"/>
        <v>0.20922209718634566</v>
      </c>
    </row>
    <row r="67" spans="1:6" x14ac:dyDescent="0.2">
      <c r="A67" t="str">
        <f>$A$9</f>
        <v>Rest of manufacturing</v>
      </c>
      <c r="B67" s="18">
        <f t="shared" si="3"/>
        <v>2.5107665478269592</v>
      </c>
      <c r="C67" s="18">
        <f t="shared" si="4"/>
        <v>-5.1273506308019634</v>
      </c>
      <c r="D67" s="18">
        <f t="shared" si="3"/>
        <v>-0.91065467456363791</v>
      </c>
      <c r="E67" s="18">
        <f t="shared" si="3"/>
        <v>-0.60839412062545506</v>
      </c>
      <c r="F67" s="18">
        <f t="shared" si="5"/>
        <v>-0.70924994560309651</v>
      </c>
    </row>
    <row r="68" spans="1:6" x14ac:dyDescent="0.2">
      <c r="A68" t="str">
        <f>$A$10</f>
        <v>Electricity and gas</v>
      </c>
      <c r="B68" s="18">
        <f t="shared" si="3"/>
        <v>-0.468874396730945</v>
      </c>
      <c r="C68" s="18">
        <f t="shared" si="4"/>
        <v>-3.6303630363035744</v>
      </c>
      <c r="D68" s="18">
        <f t="shared" si="3"/>
        <v>-0.53654880006499539</v>
      </c>
      <c r="E68" s="18">
        <f t="shared" si="3"/>
        <v>-0.15053188154763308</v>
      </c>
      <c r="F68" s="18">
        <f t="shared" si="5"/>
        <v>-0.27937036000234006</v>
      </c>
    </row>
    <row r="69" spans="1:6" x14ac:dyDescent="0.2">
      <c r="A69" t="str">
        <f>$A$11</f>
        <v>Water and sewerage</v>
      </c>
      <c r="B69" s="18">
        <f t="shared" si="3"/>
        <v>7.8719954814532755</v>
      </c>
      <c r="C69" s="18">
        <f t="shared" si="4"/>
        <v>-8.1600627697135604</v>
      </c>
      <c r="D69" s="18">
        <f t="shared" si="3"/>
        <v>0.16604314913981622</v>
      </c>
      <c r="E69" s="18">
        <f t="shared" si="3"/>
        <v>1.2701909093637553E-2</v>
      </c>
      <c r="F69" s="18">
        <f t="shared" si="5"/>
        <v>6.3789555171189782E-2</v>
      </c>
    </row>
    <row r="70" spans="1:6" x14ac:dyDescent="0.2">
      <c r="A70" t="str">
        <f>$A$12</f>
        <v>Construction</v>
      </c>
      <c r="B70" s="18">
        <f t="shared" si="3"/>
        <v>2.211067077965656</v>
      </c>
      <c r="C70" s="18">
        <f t="shared" si="4"/>
        <v>-1.8053454362075949</v>
      </c>
      <c r="D70" s="18">
        <f t="shared" si="3"/>
        <v>0.260553241825634</v>
      </c>
      <c r="E70" s="18">
        <f t="shared" si="3"/>
        <v>0.35985868621750683</v>
      </c>
      <c r="F70" s="18">
        <f t="shared" si="5"/>
        <v>0.32674594740240703</v>
      </c>
    </row>
    <row r="71" spans="1:6" x14ac:dyDescent="0.2">
      <c r="A71" t="str">
        <f>$A$13</f>
        <v>Wholesale and retail trade</v>
      </c>
      <c r="B71" s="18">
        <f t="shared" si="3"/>
        <v>1.166754140780446</v>
      </c>
      <c r="C71" s="18">
        <f t="shared" si="4"/>
        <v>-3.3119111615409147</v>
      </c>
      <c r="D71" s="18">
        <f t="shared" si="3"/>
        <v>0.1765589689880942</v>
      </c>
      <c r="E71" s="18">
        <f t="shared" si="3"/>
        <v>0.14201289492274949</v>
      </c>
      <c r="F71" s="18">
        <f t="shared" si="5"/>
        <v>0.15352692904400111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4.618196393103835</v>
      </c>
      <c r="C72" s="18">
        <f t="shared" si="4"/>
        <v>-1.1773052790284066</v>
      </c>
      <c r="D72" s="18">
        <f t="shared" si="3"/>
        <v>1.5630400314601944</v>
      </c>
      <c r="E72" s="18">
        <f t="shared" si="3"/>
        <v>0.25613152671595252</v>
      </c>
      <c r="F72" s="18">
        <f t="shared" si="5"/>
        <v>0.68988834543699529</v>
      </c>
    </row>
    <row r="73" spans="1:6" x14ac:dyDescent="0.2">
      <c r="A73" t="str">
        <f>$A$15</f>
        <v>Accommodation and food</v>
      </c>
      <c r="B73" s="18">
        <f t="shared" si="6"/>
        <v>1.9061044764713042</v>
      </c>
      <c r="C73" s="18">
        <f>IF(AND(D$3-C$3 &lt;&gt; 0,C15&lt;&gt;0,D15&lt;&gt;0),(EXP(LN(D15/C15)/(D$3-C$3))-1)*100,0)</f>
        <v>-1.8595212457551913</v>
      </c>
      <c r="D73" s="18">
        <f t="shared" si="3"/>
        <v>1.0956974033645484</v>
      </c>
      <c r="E73" s="18">
        <f t="shared" si="3"/>
        <v>1.4618841791331105</v>
      </c>
      <c r="F73" s="18">
        <f t="shared" si="5"/>
        <v>1.3396747801575071</v>
      </c>
    </row>
    <row r="74" spans="1:6" x14ac:dyDescent="0.2">
      <c r="A74" t="str">
        <f>$A$16</f>
        <v>Media</v>
      </c>
      <c r="B74" s="18">
        <f t="shared" si="6"/>
        <v>6.3229911019160756</v>
      </c>
      <c r="C74" s="18">
        <f>IF(AND(D$3-C$3 &lt;&gt; 0,C16&lt;&gt;0,D16&lt;&gt;0),(EXP(LN(D16/C16)/(D$3-C$3))-1)*100,0)</f>
        <v>-14.609850581073447</v>
      </c>
      <c r="D74" s="18">
        <f t="shared" si="3"/>
        <v>-0.13429845296860643</v>
      </c>
      <c r="E74" s="18">
        <f t="shared" si="3"/>
        <v>0.21965170543940538</v>
      </c>
      <c r="F74" s="18">
        <f t="shared" si="5"/>
        <v>0.10152915042833666</v>
      </c>
    </row>
    <row r="75" spans="1:6" x14ac:dyDescent="0.2">
      <c r="A75" t="str">
        <f>$A$17</f>
        <v>Information technology</v>
      </c>
      <c r="B75" s="18">
        <f t="shared" si="6"/>
        <v>-2.9062810222632018</v>
      </c>
      <c r="C75" s="18">
        <f t="shared" si="4"/>
        <v>-11.945685802681671</v>
      </c>
      <c r="D75" s="18">
        <f t="shared" si="3"/>
        <v>1.3453150280846593</v>
      </c>
      <c r="E75" s="18">
        <f t="shared" si="3"/>
        <v>0.73989025180150048</v>
      </c>
      <c r="F75" s="18">
        <f t="shared" si="5"/>
        <v>0.94129558041209371</v>
      </c>
    </row>
    <row r="76" spans="1:6" x14ac:dyDescent="0.2">
      <c r="A76" t="str">
        <f>$A$18</f>
        <v>Finance and insurance</v>
      </c>
      <c r="B76" s="18">
        <f t="shared" si="6"/>
        <v>3.0282237213403063</v>
      </c>
      <c r="C76" s="18">
        <f t="shared" si="4"/>
        <v>-5.9766925638176538</v>
      </c>
      <c r="D76" s="18">
        <f t="shared" si="3"/>
        <v>0.11424024902133567</v>
      </c>
      <c r="E76" s="18">
        <f t="shared" si="3"/>
        <v>-0.34388817287310802</v>
      </c>
      <c r="F76" s="18">
        <f t="shared" si="5"/>
        <v>-0.19141210965014643</v>
      </c>
    </row>
    <row r="77" spans="1:6" x14ac:dyDescent="0.2">
      <c r="A77" t="str">
        <f>$A$19</f>
        <v>Real estate</v>
      </c>
      <c r="B77" s="18">
        <f t="shared" si="6"/>
        <v>-1.6755749383378871</v>
      </c>
      <c r="C77" s="18">
        <f t="shared" si="4"/>
        <v>-0.76250697414906865</v>
      </c>
      <c r="D77" s="18">
        <f t="shared" si="3"/>
        <v>0.4457829074957953</v>
      </c>
      <c r="E77" s="18">
        <f t="shared" si="3"/>
        <v>1.1823210731304989</v>
      </c>
      <c r="F77" s="18">
        <f t="shared" si="5"/>
        <v>0.93621020873762006</v>
      </c>
    </row>
    <row r="78" spans="1:6" x14ac:dyDescent="0.2">
      <c r="A78" t="str">
        <f>$A$20</f>
        <v>Professional services</v>
      </c>
      <c r="B78" s="18">
        <f t="shared" si="6"/>
        <v>5.254873364243684</v>
      </c>
      <c r="C78" s="18">
        <f t="shared" si="4"/>
        <v>6.0503226487083506</v>
      </c>
      <c r="D78" s="18">
        <f t="shared" si="3"/>
        <v>0.94205863578769033</v>
      </c>
      <c r="E78" s="18">
        <f t="shared" si="3"/>
        <v>0.49613966937636089</v>
      </c>
      <c r="F78" s="18">
        <f t="shared" si="5"/>
        <v>0.64456001846746602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1.0356782653899499</v>
      </c>
      <c r="C79" s="18">
        <f t="shared" ref="C79:C84" si="8">IF(AND(D$3-C$3 &lt;&gt; 0,C21&lt;&gt;0,D21&lt;&gt;0),(EXP(LN(D21/C21)/(D$3-C$3))-1)*100,0)</f>
        <v>-12.430063076868148</v>
      </c>
      <c r="D79" s="18">
        <f t="shared" ref="D79:D84" si="9">IF(AND(E$3-D$3 &lt;&gt; 0,D21&lt;&gt;0,E21&lt;&gt;0),(EXP(LN(E21/D21)/(E$3-D$3))-1)*100,0)</f>
        <v>1.0886410319492779</v>
      </c>
      <c r="E79" s="18">
        <f t="shared" ref="E79:E84" si="10">IF(AND(F$3-E$3 &lt;&gt; 0,E21&lt;&gt;0,F21&lt;&gt;0),(EXP(LN(F21/E21)/(F$3-E$3))-1)*100,0)</f>
        <v>0.71155108572158454</v>
      </c>
      <c r="F79" s="18">
        <f t="shared" si="5"/>
        <v>0.83709117979267056</v>
      </c>
    </row>
    <row r="80" spans="1:6" x14ac:dyDescent="0.2">
      <c r="A80" s="10" t="str">
        <f>$A$22</f>
        <v>Public admin. and defence</v>
      </c>
      <c r="B80" s="18">
        <f t="shared" si="7"/>
        <v>0.37876626063995111</v>
      </c>
      <c r="C80" s="18">
        <f t="shared" si="8"/>
        <v>6.0885513535855251</v>
      </c>
      <c r="D80" s="18">
        <f t="shared" si="9"/>
        <v>-0.58684699870007462</v>
      </c>
      <c r="E80" s="18">
        <f t="shared" si="10"/>
        <v>0.30448544056029814</v>
      </c>
      <c r="F80" s="18">
        <f t="shared" si="5"/>
        <v>6.4901881578371956E-3</v>
      </c>
    </row>
    <row r="81" spans="1:6" x14ac:dyDescent="0.2">
      <c r="A81" s="10" t="str">
        <f>$A$23</f>
        <v>Education</v>
      </c>
      <c r="B81" s="18">
        <f t="shared" si="7"/>
        <v>0.29323409765547037</v>
      </c>
      <c r="C81" s="18">
        <f t="shared" si="8"/>
        <v>1.7314081267570058</v>
      </c>
      <c r="D81" s="18">
        <f t="shared" si="9"/>
        <v>0.92537592824237791</v>
      </c>
      <c r="E81" s="18">
        <f t="shared" si="10"/>
        <v>0.52008916708679021</v>
      </c>
      <c r="F81" s="18">
        <f t="shared" si="5"/>
        <v>0.65500359585921597</v>
      </c>
    </row>
    <row r="82" spans="1:6" x14ac:dyDescent="0.2">
      <c r="A82" s="10" t="str">
        <f>$A$24</f>
        <v>Health and social work</v>
      </c>
      <c r="B82" s="18">
        <f t="shared" si="7"/>
        <v>1.9635286026782994</v>
      </c>
      <c r="C82" s="18">
        <f t="shared" si="8"/>
        <v>1.7857286174048248</v>
      </c>
      <c r="D82" s="18">
        <f t="shared" si="9"/>
        <v>1.4396835841412159</v>
      </c>
      <c r="E82" s="18">
        <f t="shared" si="10"/>
        <v>0.82658987486550206</v>
      </c>
      <c r="F82" s="18">
        <f t="shared" si="5"/>
        <v>1.0305416134582801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10.862598698576331</v>
      </c>
      <c r="C83" s="18">
        <f t="shared" si="8"/>
        <v>-7.6002814919073121</v>
      </c>
      <c r="D83" s="18">
        <f t="shared" si="9"/>
        <v>-1.1910672210431628</v>
      </c>
      <c r="E83" s="18">
        <f t="shared" si="10"/>
        <v>0.48811502328716116</v>
      </c>
      <c r="F83" s="18">
        <f t="shared" si="5"/>
        <v>-7.4759390977818807E-2</v>
      </c>
    </row>
    <row r="84" spans="1:6" x14ac:dyDescent="0.2">
      <c r="A84" s="10" t="str">
        <f>$A$26</f>
        <v>Other services</v>
      </c>
      <c r="B84" s="18">
        <f t="shared" si="7"/>
        <v>1.0875971516317806</v>
      </c>
      <c r="C84" s="18">
        <f t="shared" si="8"/>
        <v>-4.5284165738018078</v>
      </c>
      <c r="D84" s="18">
        <f t="shared" si="9"/>
        <v>-0.34188834785076061</v>
      </c>
      <c r="E84" s="18">
        <f t="shared" si="10"/>
        <v>0</v>
      </c>
      <c r="F84" s="18">
        <f t="shared" si="5"/>
        <v>-0.11409290502104596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2.0981496602968885</v>
      </c>
      <c r="C86" s="18">
        <f>IF(AND(D$3-C$3 &lt;&gt; 0,C28&lt;&gt;0,D28&lt;&gt;0),(EXP(LN(D28/C28)/(D$3-C$3))-1)*100,0)</f>
        <v>-1.7509497080388847</v>
      </c>
      <c r="D86" s="18">
        <f>IF(AND(E$3-D$3 &lt;&gt; 0,D28&lt;&gt;0,E28&lt;&gt;0),(EXP(LN(E28/D28)/(E$3-D$3))-1)*100,0)</f>
        <v>0.61202287509132258</v>
      </c>
      <c r="E86" s="18">
        <f>IF(AND(F$3-E$3 &lt;&gt; 0,E28&lt;&gt;0,F28&lt;&gt;0),(EXP(LN(F28/E28)/(F$3-E$3))-1)*100,0)</f>
        <v>0.46134993665720714</v>
      </c>
      <c r="F86" s="18">
        <f>IF(AND(F$3-D$3 &lt;&gt; 0,D28&lt;&gt;0,F28&lt;&gt;0),(EXP(LN(F28/D28)/(F$3-D$3))-1)*100,0)</f>
        <v>0.51154916139344309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0.45799999999999264</v>
      </c>
      <c r="C90" s="27">
        <f>D5-C5</f>
        <v>-9.0000000000016733E-3</v>
      </c>
      <c r="D90" s="27">
        <f t="shared" si="11"/>
        <v>0.14900000000000224</v>
      </c>
      <c r="E90" s="27">
        <f t="shared" si="11"/>
        <v>0.12199999999999545</v>
      </c>
      <c r="F90" s="27">
        <f>F5-D5</f>
        <v>0.27099999999999769</v>
      </c>
    </row>
    <row r="91" spans="1:6" x14ac:dyDescent="0.2">
      <c r="A91" t="str">
        <f>$A$6</f>
        <v>Mining and quarrying</v>
      </c>
      <c r="B91" s="27">
        <f t="shared" si="11"/>
        <v>0.29800000000000071</v>
      </c>
      <c r="C91" s="27">
        <f t="shared" ref="C91:C105" si="12">D6-C6</f>
        <v>-5.5000000000000382E-2</v>
      </c>
      <c r="D91" s="27">
        <f t="shared" si="11"/>
        <v>-0.10300000000000031</v>
      </c>
      <c r="E91" s="27">
        <f t="shared" si="11"/>
        <v>-0.10800000000000023</v>
      </c>
      <c r="F91" s="27">
        <f t="shared" ref="F91:F111" si="13">F6-D6</f>
        <v>-0.21100000000000055</v>
      </c>
    </row>
    <row r="92" spans="1:6" x14ac:dyDescent="0.2">
      <c r="A92" t="str">
        <f>$A$7</f>
        <v>Food drink and tobacco</v>
      </c>
      <c r="B92" s="27">
        <f t="shared" si="11"/>
        <v>0.89600000000001856</v>
      </c>
      <c r="C92" s="27">
        <f t="shared" si="12"/>
        <v>-0.13699999999999513</v>
      </c>
      <c r="D92" s="27">
        <f t="shared" si="11"/>
        <v>-0.18300000000000516</v>
      </c>
      <c r="E92" s="27">
        <f t="shared" si="11"/>
        <v>-0.7830000000000199</v>
      </c>
      <c r="F92" s="27">
        <f t="shared" si="13"/>
        <v>-0.96600000000002506</v>
      </c>
    </row>
    <row r="93" spans="1:6" x14ac:dyDescent="0.2">
      <c r="A93" t="str">
        <f>$A$8</f>
        <v>Engineering</v>
      </c>
      <c r="B93" s="27">
        <f t="shared" si="11"/>
        <v>-1.0090000000000066</v>
      </c>
      <c r="C93" s="27">
        <f t="shared" si="12"/>
        <v>-0.39400000000000812</v>
      </c>
      <c r="D93" s="27">
        <f t="shared" si="11"/>
        <v>0.34499999999999176</v>
      </c>
      <c r="E93" s="27">
        <f t="shared" si="11"/>
        <v>-0.20500000000000362</v>
      </c>
      <c r="F93" s="27">
        <f t="shared" si="13"/>
        <v>0.13999999999998813</v>
      </c>
    </row>
    <row r="94" spans="1:6" x14ac:dyDescent="0.2">
      <c r="A94" t="str">
        <f>$A$9</f>
        <v>Rest of manufacturing</v>
      </c>
      <c r="B94" s="27">
        <f t="shared" si="11"/>
        <v>3.9670000000000911</v>
      </c>
      <c r="C94" s="27">
        <f t="shared" si="12"/>
        <v>-2.153999999999904</v>
      </c>
      <c r="D94" s="27">
        <f t="shared" si="11"/>
        <v>-1.7819999999999538</v>
      </c>
      <c r="E94" s="27">
        <f t="shared" si="11"/>
        <v>-2.254000000000083</v>
      </c>
      <c r="F94" s="27">
        <f t="shared" si="13"/>
        <v>-4.0360000000000369</v>
      </c>
    </row>
    <row r="95" spans="1:6" x14ac:dyDescent="0.2">
      <c r="A95" t="str">
        <f>$A$10</f>
        <v>Electricity and gas</v>
      </c>
      <c r="B95" s="27">
        <f t="shared" si="11"/>
        <v>-2.2999999999995024E-2</v>
      </c>
      <c r="C95" s="27">
        <f t="shared" si="12"/>
        <v>-4.3999999999999373E-2</v>
      </c>
      <c r="D95" s="27">
        <f t="shared" si="11"/>
        <v>-3.1000000000004135E-2</v>
      </c>
      <c r="E95" s="27">
        <f t="shared" si="11"/>
        <v>-1.6999999999999016E-2</v>
      </c>
      <c r="F95" s="27">
        <f t="shared" si="13"/>
        <v>-4.8000000000003151E-2</v>
      </c>
    </row>
    <row r="96" spans="1:6" x14ac:dyDescent="0.2">
      <c r="A96" t="str">
        <f>$A$11</f>
        <v>Water and sewerage</v>
      </c>
      <c r="B96" s="27">
        <f t="shared" si="11"/>
        <v>1.33300000000001</v>
      </c>
      <c r="C96" s="27">
        <f t="shared" si="12"/>
        <v>-0.4159999999999977</v>
      </c>
      <c r="D96" s="27">
        <f t="shared" si="11"/>
        <v>3.9000000000002366E-2</v>
      </c>
      <c r="E96" s="27">
        <f t="shared" si="11"/>
        <v>5.9999999999895692E-3</v>
      </c>
      <c r="F96" s="27">
        <f t="shared" si="13"/>
        <v>4.4999999999991935E-2</v>
      </c>
    </row>
    <row r="97" spans="1:6" x14ac:dyDescent="0.2">
      <c r="A97" t="str">
        <f>$A$12</f>
        <v>Construction</v>
      </c>
      <c r="B97" s="27">
        <f t="shared" si="11"/>
        <v>3.3219999999998961</v>
      </c>
      <c r="C97" s="27">
        <f t="shared" si="12"/>
        <v>-0.71599999999993003</v>
      </c>
      <c r="D97" s="27">
        <f t="shared" si="11"/>
        <v>0.51000000000009749</v>
      </c>
      <c r="E97" s="27">
        <f t="shared" si="11"/>
        <v>1.4430000000001471</v>
      </c>
      <c r="F97" s="27">
        <f t="shared" si="13"/>
        <v>1.9530000000002445</v>
      </c>
    </row>
    <row r="98" spans="1:6" x14ac:dyDescent="0.2">
      <c r="A98" t="str">
        <f>$A$13</f>
        <v>Wholesale and retail trade</v>
      </c>
      <c r="B98" s="27">
        <f t="shared" si="11"/>
        <v>4.8750000000002274</v>
      </c>
      <c r="C98" s="27">
        <f t="shared" si="12"/>
        <v>-3.5610000000004192</v>
      </c>
      <c r="D98" s="27">
        <f t="shared" si="11"/>
        <v>0.92100000000027649</v>
      </c>
      <c r="E98" s="27">
        <f t="shared" si="11"/>
        <v>1.4989999999998105</v>
      </c>
      <c r="F98" s="27">
        <f t="shared" si="13"/>
        <v>2.420000000000087</v>
      </c>
    </row>
    <row r="99" spans="1:6" x14ac:dyDescent="0.2">
      <c r="A99" t="str">
        <f>$A$14</f>
        <v>Transport and storage</v>
      </c>
      <c r="B99" s="27">
        <f t="shared" si="11"/>
        <v>7.4520000000001545</v>
      </c>
      <c r="C99" s="27">
        <f t="shared" si="12"/>
        <v>-0.53100000000018355</v>
      </c>
      <c r="D99" s="27">
        <f t="shared" si="11"/>
        <v>3.5940000000001788</v>
      </c>
      <c r="E99" s="27">
        <f t="shared" si="11"/>
        <v>1.2479999999999905</v>
      </c>
      <c r="F99" s="27">
        <f t="shared" si="13"/>
        <v>4.8420000000001693</v>
      </c>
    </row>
    <row r="100" spans="1:6" x14ac:dyDescent="0.2">
      <c r="A100" t="str">
        <f>$A$15</f>
        <v>Accommodation and food</v>
      </c>
      <c r="B100" s="27">
        <f t="shared" si="11"/>
        <v>3.5130000000000763</v>
      </c>
      <c r="C100" s="27">
        <f t="shared" si="12"/>
        <v>-0.89800000000009561</v>
      </c>
      <c r="D100" s="27">
        <f t="shared" si="11"/>
        <v>2.6540000000000887</v>
      </c>
      <c r="E100" s="27">
        <f t="shared" si="11"/>
        <v>7.8170000000000357</v>
      </c>
      <c r="F100" s="27">
        <f t="shared" si="13"/>
        <v>10.471000000000124</v>
      </c>
    </row>
    <row r="101" spans="1:6" x14ac:dyDescent="0.2">
      <c r="A101" t="str">
        <f>$A$16</f>
        <v>Media</v>
      </c>
      <c r="B101" s="27">
        <f t="shared" si="11"/>
        <v>1.1789999999999949</v>
      </c>
      <c r="C101" s="27">
        <f t="shared" si="12"/>
        <v>-0.79199999999999182</v>
      </c>
      <c r="D101" s="27">
        <f t="shared" si="11"/>
        <v>-3.1000000000013905E-2</v>
      </c>
      <c r="E101" s="27">
        <f t="shared" si="11"/>
        <v>0.10199999999999942</v>
      </c>
      <c r="F101" s="27">
        <f t="shared" si="13"/>
        <v>7.0999999999985519E-2</v>
      </c>
    </row>
    <row r="102" spans="1:6" x14ac:dyDescent="0.2">
      <c r="A102" t="str">
        <f>$A$17</f>
        <v>Information technology</v>
      </c>
      <c r="B102" s="27">
        <f t="shared" si="11"/>
        <v>-1.4569999999999776</v>
      </c>
      <c r="C102" s="27">
        <f t="shared" si="12"/>
        <v>-1.3900000000000432</v>
      </c>
      <c r="D102" s="27">
        <f t="shared" si="11"/>
        <v>0.70800000000004637</v>
      </c>
      <c r="E102" s="27">
        <f t="shared" si="11"/>
        <v>0.837999999999953</v>
      </c>
      <c r="F102" s="27">
        <f t="shared" si="13"/>
        <v>1.5459999999999994</v>
      </c>
    </row>
    <row r="103" spans="1:6" x14ac:dyDescent="0.2">
      <c r="A103" t="str">
        <f>$A$18</f>
        <v>Finance and insurance</v>
      </c>
      <c r="B103" s="27">
        <f t="shared" si="11"/>
        <v>2.0269999999999495</v>
      </c>
      <c r="C103" s="27">
        <f t="shared" si="12"/>
        <v>-1.0769999999999378</v>
      </c>
      <c r="D103" s="27">
        <f t="shared" si="11"/>
        <v>9.6999999999997755E-2</v>
      </c>
      <c r="E103" s="27">
        <f t="shared" si="11"/>
        <v>-0.57699999999999818</v>
      </c>
      <c r="F103" s="27">
        <f t="shared" si="13"/>
        <v>-0.48000000000000043</v>
      </c>
    </row>
    <row r="104" spans="1:6" x14ac:dyDescent="0.2">
      <c r="A104" t="str">
        <f>$A$19</f>
        <v>Real estate</v>
      </c>
      <c r="B104" s="27">
        <f t="shared" si="11"/>
        <v>-0.75200000000003975</v>
      </c>
      <c r="C104" s="27">
        <f t="shared" si="12"/>
        <v>-8.1999999999990081E-2</v>
      </c>
      <c r="D104" s="27">
        <f t="shared" si="11"/>
        <v>0.24000000000002153</v>
      </c>
      <c r="E104" s="27">
        <f t="shared" si="11"/>
        <v>1.3610000000000166</v>
      </c>
      <c r="F104" s="27">
        <f t="shared" si="13"/>
        <v>1.6010000000000382</v>
      </c>
    </row>
    <row r="105" spans="1:6" x14ac:dyDescent="0.2">
      <c r="A105" t="str">
        <f>$A$20</f>
        <v>Professional services</v>
      </c>
      <c r="B105" s="27">
        <f t="shared" si="11"/>
        <v>10.535000000000231</v>
      </c>
      <c r="C105" s="27">
        <f t="shared" si="12"/>
        <v>3.440999999999903</v>
      </c>
      <c r="D105" s="27">
        <f t="shared" si="11"/>
        <v>2.8950000000000884</v>
      </c>
      <c r="E105" s="27">
        <f t="shared" si="11"/>
        <v>3.2069999999999084</v>
      </c>
      <c r="F105" s="27">
        <f t="shared" si="13"/>
        <v>6.1019999999999968</v>
      </c>
    </row>
    <row r="106" spans="1:6" x14ac:dyDescent="0.2">
      <c r="A106" s="10" t="str">
        <f>$A$21</f>
        <v>Support services</v>
      </c>
      <c r="B106" s="27">
        <f t="shared" ref="B106:B111" si="14">C21-B21</f>
        <v>2.2659999999999201</v>
      </c>
      <c r="C106" s="27">
        <f t="shared" ref="C106:C111" si="15">D21-C21</f>
        <v>-6.9759999999999422</v>
      </c>
      <c r="D106" s="27">
        <f t="shared" ref="D106:D111" si="16">E21-D21</f>
        <v>2.7339999999999733</v>
      </c>
      <c r="E106" s="27">
        <f t="shared" ref="E106:E111" si="17">F21-E21</f>
        <v>3.8119999999999052</v>
      </c>
      <c r="F106" s="27">
        <f t="shared" si="13"/>
        <v>6.5459999999998786</v>
      </c>
    </row>
    <row r="107" spans="1:6" x14ac:dyDescent="0.2">
      <c r="A107" s="10" t="str">
        <f>$A$22</f>
        <v>Public admin. and defence</v>
      </c>
      <c r="B107" s="27">
        <f t="shared" si="14"/>
        <v>0.5810000000000386</v>
      </c>
      <c r="C107" s="27">
        <f t="shared" si="15"/>
        <v>2.3570000000000348</v>
      </c>
      <c r="D107" s="27">
        <f t="shared" si="16"/>
        <v>-1.191000000000038</v>
      </c>
      <c r="E107" s="27">
        <f t="shared" si="17"/>
        <v>1.2309999999999803</v>
      </c>
      <c r="F107" s="27">
        <f t="shared" si="13"/>
        <v>3.9999999999942304E-2</v>
      </c>
    </row>
    <row r="108" spans="1:6" x14ac:dyDescent="0.2">
      <c r="A108" s="10" t="str">
        <f>$A$23</f>
        <v>Education</v>
      </c>
      <c r="B108" s="27">
        <f t="shared" si="14"/>
        <v>0.72899999999978604</v>
      </c>
      <c r="C108" s="27">
        <f t="shared" si="15"/>
        <v>1.0840000000000316</v>
      </c>
      <c r="D108" s="27">
        <f t="shared" si="16"/>
        <v>3.0020000000000735</v>
      </c>
      <c r="E108" s="27">
        <f t="shared" si="17"/>
        <v>3.5509999999999877</v>
      </c>
      <c r="F108" s="27">
        <f t="shared" si="13"/>
        <v>6.5530000000000612</v>
      </c>
    </row>
    <row r="109" spans="1:6" x14ac:dyDescent="0.2">
      <c r="A109" s="10" t="str">
        <f>$A$24</f>
        <v>Health and social work</v>
      </c>
      <c r="B109" s="27">
        <f t="shared" si="14"/>
        <v>9.3239999999997849</v>
      </c>
      <c r="C109" s="27">
        <f t="shared" si="15"/>
        <v>2.2250000000002217</v>
      </c>
      <c r="D109" s="27">
        <f t="shared" si="16"/>
        <v>9.3960000000001997</v>
      </c>
      <c r="E109" s="27">
        <f t="shared" si="17"/>
        <v>11.687999999999676</v>
      </c>
      <c r="F109" s="27">
        <f t="shared" si="13"/>
        <v>21.083999999999875</v>
      </c>
    </row>
    <row r="110" spans="1:6" x14ac:dyDescent="0.2">
      <c r="A110" s="10" t="str">
        <f>$A$25</f>
        <v>Arts and entertainment</v>
      </c>
      <c r="B110" s="27">
        <f t="shared" si="14"/>
        <v>8.1649999999999707</v>
      </c>
      <c r="C110" s="27">
        <f t="shared" si="15"/>
        <v>-1.8360000000000483</v>
      </c>
      <c r="D110" s="27">
        <f t="shared" si="16"/>
        <v>-1.2979999999999414</v>
      </c>
      <c r="E110" s="27">
        <f t="shared" si="17"/>
        <v>1.0489999999999924</v>
      </c>
      <c r="F110" s="27">
        <f t="shared" si="13"/>
        <v>-0.24899999999994904</v>
      </c>
    </row>
    <row r="111" spans="1:6" x14ac:dyDescent="0.2">
      <c r="A111" s="10" t="str">
        <f>$A$26</f>
        <v>Other services</v>
      </c>
      <c r="B111" s="27">
        <f t="shared" si="14"/>
        <v>0.83600000000001629</v>
      </c>
      <c r="C111" s="27">
        <f t="shared" si="15"/>
        <v>-0.89399999999995217</v>
      </c>
      <c r="D111" s="27">
        <f t="shared" si="16"/>
        <v>-0.32000000000005713</v>
      </c>
      <c r="E111" s="27">
        <f t="shared" si="17"/>
        <v>0</v>
      </c>
      <c r="F111" s="27">
        <f t="shared" si="13"/>
        <v>-0.32000000000006068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58.515000000000214</v>
      </c>
      <c r="C113" s="29">
        <f>D28-C28</f>
        <v>-12.855000000000359</v>
      </c>
      <c r="D113" s="29">
        <f>E28-D28</f>
        <v>22.34500000000105</v>
      </c>
      <c r="E113" s="29">
        <f>F28-E28</f>
        <v>35.029999999999291</v>
      </c>
      <c r="F113" s="29">
        <f>F28-D28</f>
        <v>57.375000000000341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Liverpool City Region</v>
      </c>
    </row>
    <row r="2" spans="1:12" ht="12.75" customHeight="1" x14ac:dyDescent="0.2">
      <c r="A2" s="182" t="s">
        <v>515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8.5589999999999939</v>
      </c>
      <c r="C7" s="31">
        <f>'Ind T1'!C7</f>
        <v>10.625000000000004</v>
      </c>
      <c r="D7" s="31">
        <f>'Ind T1'!D7</f>
        <v>10.101000000000003</v>
      </c>
      <c r="E7" s="31">
        <f>'Ind T1'!E7</f>
        <v>10.155000000000005</v>
      </c>
      <c r="F7" s="31">
        <f>'Ind T1'!F7</f>
        <v>10.157999999999991</v>
      </c>
      <c r="H7" s="31">
        <f>C7-B7</f>
        <v>2.0660000000000096</v>
      </c>
      <c r="I7" s="31">
        <f>D7-C7</f>
        <v>-0.52400000000000091</v>
      </c>
      <c r="J7" s="31">
        <f>E7-D7</f>
        <v>5.4000000000002046E-2</v>
      </c>
      <c r="K7" s="31">
        <f>F7-E7</f>
        <v>2.9999999999859028E-3</v>
      </c>
      <c r="L7" s="31">
        <f>F7-D7</f>
        <v>5.6999999999987949E-2</v>
      </c>
    </row>
    <row r="8" spans="1:12" x14ac:dyDescent="0.2">
      <c r="A8" t="str">
        <f>'Ind T2'!A5</f>
        <v>Agriculture</v>
      </c>
      <c r="B8" s="32">
        <f>'Ind T2'!B5</f>
        <v>3.3860000000000059</v>
      </c>
      <c r="C8" s="32">
        <f>'Ind T2'!C5</f>
        <v>3.8439999999999985</v>
      </c>
      <c r="D8" s="32">
        <f>'Ind T2'!D5</f>
        <v>3.8349999999999969</v>
      </c>
      <c r="E8" s="32">
        <f>'Ind T2'!E5</f>
        <v>3.9839999999999991</v>
      </c>
      <c r="F8" s="32">
        <f>'Ind T2'!F5</f>
        <v>4.1059999999999945</v>
      </c>
      <c r="H8" s="11">
        <f t="shared" ref="H8:H40" si="0">C8-B8</f>
        <v>0.45799999999999264</v>
      </c>
      <c r="I8" s="31">
        <f t="shared" ref="I8:I38" si="1">D8-C8</f>
        <v>-9.0000000000016733E-3</v>
      </c>
      <c r="J8" s="11">
        <f t="shared" ref="J8:J38" si="2">E8-D8</f>
        <v>0.14900000000000224</v>
      </c>
      <c r="K8" s="11">
        <f t="shared" ref="K8:K38" si="3">F8-E8</f>
        <v>0.12199999999999545</v>
      </c>
      <c r="L8" s="31">
        <f t="shared" ref="L8:L40" si="4">F8-D8</f>
        <v>0.27099999999999769</v>
      </c>
    </row>
    <row r="9" spans="1:12" x14ac:dyDescent="0.2">
      <c r="A9" t="str">
        <f>'Ind T2'!A6</f>
        <v>Mining and quarrying</v>
      </c>
      <c r="B9" s="32">
        <f>'Ind T2'!B6</f>
        <v>0.17299999999999999</v>
      </c>
      <c r="C9" s="32">
        <f>'Ind T2'!C6</f>
        <v>0.4710000000000007</v>
      </c>
      <c r="D9" s="32">
        <f>'Ind T2'!D6</f>
        <v>0.41600000000000031</v>
      </c>
      <c r="E9" s="32">
        <f>'Ind T2'!E6</f>
        <v>0.313</v>
      </c>
      <c r="F9" s="32">
        <f>'Ind T2'!F6</f>
        <v>0.20499999999999977</v>
      </c>
      <c r="H9" s="11">
        <f t="shared" si="0"/>
        <v>0.29800000000000071</v>
      </c>
      <c r="I9" s="31">
        <f t="shared" si="1"/>
        <v>-5.5000000000000382E-2</v>
      </c>
      <c r="J9" s="11">
        <f t="shared" si="2"/>
        <v>-0.10300000000000031</v>
      </c>
      <c r="K9" s="11">
        <f t="shared" si="3"/>
        <v>-0.10800000000000023</v>
      </c>
      <c r="L9" s="31">
        <f t="shared" si="4"/>
        <v>-0.21100000000000055</v>
      </c>
    </row>
    <row r="10" spans="1:12" x14ac:dyDescent="0.2">
      <c r="A10" t="str">
        <f>'Ind T2'!A10</f>
        <v>Electricity and gas</v>
      </c>
      <c r="B10" s="32">
        <f>'Ind T2'!B10</f>
        <v>1.2349999999999968</v>
      </c>
      <c r="C10" s="32">
        <f>'Ind T2'!C10</f>
        <v>1.2120000000000017</v>
      </c>
      <c r="D10" s="32">
        <f>'Ind T2'!D10</f>
        <v>1.1680000000000024</v>
      </c>
      <c r="E10" s="32">
        <f>'Ind T2'!E10</f>
        <v>1.1369999999999982</v>
      </c>
      <c r="F10" s="32">
        <f>'Ind T2'!F10</f>
        <v>1.1199999999999992</v>
      </c>
      <c r="H10" s="11">
        <f t="shared" si="0"/>
        <v>-2.2999999999995024E-2</v>
      </c>
      <c r="I10" s="31">
        <f t="shared" si="1"/>
        <v>-4.3999999999999373E-2</v>
      </c>
      <c r="J10" s="11">
        <f t="shared" si="2"/>
        <v>-3.1000000000004135E-2</v>
      </c>
      <c r="K10" s="11">
        <f t="shared" si="3"/>
        <v>-1.6999999999999016E-2</v>
      </c>
      <c r="L10" s="31">
        <f t="shared" si="4"/>
        <v>-4.8000000000003151E-2</v>
      </c>
    </row>
    <row r="11" spans="1:12" x14ac:dyDescent="0.2">
      <c r="A11" t="str">
        <f>'Ind T2'!A11</f>
        <v>Water and sewerage</v>
      </c>
      <c r="B11" s="32">
        <f>'Ind T2'!B11</f>
        <v>3.7649999999999926</v>
      </c>
      <c r="C11" s="32">
        <f>'Ind T2'!C11</f>
        <v>5.0980000000000025</v>
      </c>
      <c r="D11" s="32">
        <f>'Ind T2'!D11</f>
        <v>4.6820000000000048</v>
      </c>
      <c r="E11" s="32">
        <f>'Ind T2'!E11</f>
        <v>4.7210000000000072</v>
      </c>
      <c r="F11" s="32">
        <f>'Ind T2'!F11</f>
        <v>4.7269999999999968</v>
      </c>
      <c r="H11" s="11">
        <f t="shared" ref="H11" si="5">C11-B11</f>
        <v>1.33300000000001</v>
      </c>
      <c r="I11" s="31">
        <f t="shared" ref="I11" si="6">D11-C11</f>
        <v>-0.4159999999999977</v>
      </c>
      <c r="J11" s="11">
        <f t="shared" ref="J11" si="7">E11-D11</f>
        <v>3.9000000000002366E-2</v>
      </c>
      <c r="K11" s="11">
        <f t="shared" ref="K11" si="8">F11-E11</f>
        <v>5.9999999999895692E-3</v>
      </c>
      <c r="L11" s="31">
        <f t="shared" si="4"/>
        <v>4.4999999999991935E-2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50.473999999999876</v>
      </c>
      <c r="C13" s="31">
        <f>'Ind T1'!C8</f>
        <v>54.327999999999982</v>
      </c>
      <c r="D13" s="31">
        <f>'Ind T1'!D8</f>
        <v>51.643000000000072</v>
      </c>
      <c r="E13" s="31">
        <f>'Ind T1'!E8</f>
        <v>50.02300000000011</v>
      </c>
      <c r="F13" s="31">
        <f>'Ind T1'!F8</f>
        <v>46.780999999999999</v>
      </c>
      <c r="H13" s="31">
        <f t="shared" si="0"/>
        <v>3.8540000000001058</v>
      </c>
      <c r="I13" s="31">
        <f t="shared" si="1"/>
        <v>-2.6849999999999099</v>
      </c>
      <c r="J13" s="31">
        <f t="shared" si="2"/>
        <v>-1.6199999999999619</v>
      </c>
      <c r="K13" s="31">
        <f t="shared" si="3"/>
        <v>-3.242000000000111</v>
      </c>
      <c r="L13" s="31">
        <f t="shared" si="4"/>
        <v>-4.8620000000000729</v>
      </c>
    </row>
    <row r="14" spans="1:12" x14ac:dyDescent="0.2">
      <c r="A14" t="str">
        <f>'Ind T2'!A7</f>
        <v>Food drink and tobacco</v>
      </c>
      <c r="B14" s="32">
        <f>'Ind T2'!B7</f>
        <v>6.631999999999989</v>
      </c>
      <c r="C14" s="32">
        <f>'Ind T2'!C7</f>
        <v>7.5280000000000076</v>
      </c>
      <c r="D14" s="32">
        <f>'Ind T2'!D7</f>
        <v>7.3910000000000124</v>
      </c>
      <c r="E14" s="32">
        <f>'Ind T2'!E7</f>
        <v>7.2080000000000073</v>
      </c>
      <c r="F14" s="32">
        <f>'Ind T2'!F7</f>
        <v>6.4249999999999874</v>
      </c>
      <c r="H14" s="11">
        <f t="shared" si="0"/>
        <v>0.89600000000001856</v>
      </c>
      <c r="I14" s="31">
        <f t="shared" si="1"/>
        <v>-0.13699999999999513</v>
      </c>
      <c r="J14" s="11">
        <f t="shared" si="2"/>
        <v>-0.18300000000000516</v>
      </c>
      <c r="K14" s="11">
        <f t="shared" si="3"/>
        <v>-0.7830000000000199</v>
      </c>
      <c r="L14" s="31">
        <f t="shared" si="4"/>
        <v>-0.96600000000002506</v>
      </c>
    </row>
    <row r="15" spans="1:12" x14ac:dyDescent="0.2">
      <c r="A15" t="str">
        <f>'Ind T2'!A8</f>
        <v>Engineering</v>
      </c>
      <c r="B15" s="32">
        <f>'Ind T2'!B8</f>
        <v>5.7990000000000101</v>
      </c>
      <c r="C15" s="32">
        <f>'Ind T2'!C8</f>
        <v>4.7900000000000036</v>
      </c>
      <c r="D15" s="32">
        <f>'Ind T2'!D8</f>
        <v>4.3959999999999955</v>
      </c>
      <c r="E15" s="32">
        <f>'Ind T2'!E8</f>
        <v>4.7409999999999872</v>
      </c>
      <c r="F15" s="32">
        <f>'Ind T2'!F8</f>
        <v>4.5359999999999836</v>
      </c>
      <c r="H15" s="11">
        <f t="shared" si="0"/>
        <v>-1.0090000000000066</v>
      </c>
      <c r="I15" s="31">
        <f t="shared" si="1"/>
        <v>-0.39400000000000812</v>
      </c>
      <c r="J15" s="11">
        <f t="shared" si="2"/>
        <v>0.34499999999999176</v>
      </c>
      <c r="K15" s="11">
        <f t="shared" si="3"/>
        <v>-0.20500000000000362</v>
      </c>
      <c r="L15" s="31">
        <f t="shared" si="4"/>
        <v>0.13999999999998813</v>
      </c>
    </row>
    <row r="16" spans="1:12" x14ac:dyDescent="0.2">
      <c r="A16" t="str">
        <f>'Ind T2'!A9</f>
        <v>Rest of manufacturing</v>
      </c>
      <c r="B16" s="32">
        <f>'Ind T2'!B9</f>
        <v>38.042999999999878</v>
      </c>
      <c r="C16" s="32">
        <f>'Ind T2'!C9</f>
        <v>42.00999999999997</v>
      </c>
      <c r="D16" s="32">
        <f>'Ind T2'!D9</f>
        <v>39.856000000000066</v>
      </c>
      <c r="E16" s="32">
        <f>'Ind T2'!E9</f>
        <v>38.074000000000112</v>
      </c>
      <c r="F16" s="32">
        <f>'Ind T2'!F9</f>
        <v>35.820000000000029</v>
      </c>
      <c r="H16" s="11">
        <f t="shared" si="0"/>
        <v>3.9670000000000911</v>
      </c>
      <c r="I16" s="31">
        <f t="shared" si="1"/>
        <v>-2.153999999999904</v>
      </c>
      <c r="J16" s="11">
        <f t="shared" si="2"/>
        <v>-1.7819999999999538</v>
      </c>
      <c r="K16" s="11">
        <f t="shared" si="3"/>
        <v>-2.254000000000083</v>
      </c>
      <c r="L16" s="31">
        <f t="shared" si="4"/>
        <v>-4.0360000000000369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36.33799999999993</v>
      </c>
      <c r="C18" s="31">
        <f>'Ind T1'!C9</f>
        <v>39.659999999999826</v>
      </c>
      <c r="D18" s="31">
        <f>'Ind T1'!D9</f>
        <v>38.943999999999896</v>
      </c>
      <c r="E18" s="31">
        <f>'Ind T1'!E9</f>
        <v>39.453999999999994</v>
      </c>
      <c r="F18" s="31">
        <f>'Ind T1'!F9</f>
        <v>40.897000000000141</v>
      </c>
      <c r="H18" s="31">
        <f t="shared" si="0"/>
        <v>3.3219999999998961</v>
      </c>
      <c r="I18" s="31">
        <f t="shared" si="1"/>
        <v>-0.71599999999993003</v>
      </c>
      <c r="J18" s="31">
        <f t="shared" si="2"/>
        <v>0.51000000000009749</v>
      </c>
      <c r="K18" s="31">
        <f t="shared" si="3"/>
        <v>1.4430000000001471</v>
      </c>
      <c r="L18" s="31">
        <f t="shared" si="4"/>
        <v>1.9530000000002445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185.07599999999994</v>
      </c>
      <c r="C20" s="31">
        <f>'Ind T1'!C10</f>
        <v>200.91600000000039</v>
      </c>
      <c r="D20" s="31">
        <f>'Ind T1'!D10</f>
        <v>195.9259999999997</v>
      </c>
      <c r="E20" s="31">
        <f>'Ind T1'!E10</f>
        <v>203.09500000000025</v>
      </c>
      <c r="F20" s="31">
        <f>'Ind T1'!F10</f>
        <v>213.65900000000005</v>
      </c>
      <c r="H20" s="31">
        <f t="shared" si="0"/>
        <v>15.840000000000458</v>
      </c>
      <c r="I20" s="31">
        <f t="shared" si="1"/>
        <v>-4.9900000000006912</v>
      </c>
      <c r="J20" s="31">
        <f t="shared" si="2"/>
        <v>7.1690000000005512</v>
      </c>
      <c r="K20" s="31">
        <f t="shared" si="3"/>
        <v>10.563999999999794</v>
      </c>
      <c r="L20" s="31">
        <f t="shared" si="4"/>
        <v>17.733000000000345</v>
      </c>
    </row>
    <row r="21" spans="1:12" x14ac:dyDescent="0.2">
      <c r="A21" s="10" t="str">
        <f>'Ind T2'!A13</f>
        <v>Wholesale and retail trade</v>
      </c>
      <c r="B21" s="32">
        <f>'Ind T2'!B13</f>
        <v>102.64600000000002</v>
      </c>
      <c r="C21" s="32">
        <f>'Ind T2'!C13</f>
        <v>107.52100000000024</v>
      </c>
      <c r="D21" s="32">
        <f>'Ind T2'!D13</f>
        <v>103.95999999999982</v>
      </c>
      <c r="E21" s="32">
        <f>'Ind T2'!E13</f>
        <v>104.8810000000001</v>
      </c>
      <c r="F21" s="32">
        <f>'Ind T2'!F13</f>
        <v>106.37999999999991</v>
      </c>
      <c r="H21" s="11">
        <f t="shared" si="0"/>
        <v>4.8750000000002274</v>
      </c>
      <c r="I21" s="31">
        <f t="shared" si="1"/>
        <v>-3.5610000000004192</v>
      </c>
      <c r="J21" s="11">
        <f t="shared" si="2"/>
        <v>0.92100000000027649</v>
      </c>
      <c r="K21" s="11">
        <f t="shared" si="3"/>
        <v>1.4989999999998105</v>
      </c>
      <c r="L21" s="31">
        <f t="shared" si="4"/>
        <v>2.420000000000087</v>
      </c>
    </row>
    <row r="22" spans="1:12" x14ac:dyDescent="0.2">
      <c r="A22" s="10" t="str">
        <f>'Ind T2'!A14</f>
        <v>Transport and storage</v>
      </c>
      <c r="B22" s="32">
        <f>'Ind T2'!B14</f>
        <v>37.650999999999947</v>
      </c>
      <c r="C22" s="32">
        <f>'Ind T2'!C14</f>
        <v>45.103000000000101</v>
      </c>
      <c r="D22" s="32">
        <f>'Ind T2'!D14</f>
        <v>44.571999999999917</v>
      </c>
      <c r="E22" s="32">
        <f>'Ind T2'!E14</f>
        <v>48.166000000000096</v>
      </c>
      <c r="F22" s="32">
        <f>'Ind T2'!F14</f>
        <v>49.414000000000087</v>
      </c>
      <c r="H22" s="11">
        <f t="shared" si="0"/>
        <v>7.4520000000001545</v>
      </c>
      <c r="I22" s="31">
        <f t="shared" si="1"/>
        <v>-0.53100000000018355</v>
      </c>
      <c r="J22" s="11">
        <f t="shared" si="2"/>
        <v>3.5940000000001788</v>
      </c>
      <c r="K22" s="11">
        <f t="shared" si="3"/>
        <v>1.2479999999999905</v>
      </c>
      <c r="L22" s="31">
        <f t="shared" si="4"/>
        <v>4.8420000000001693</v>
      </c>
    </row>
    <row r="23" spans="1:12" x14ac:dyDescent="0.2">
      <c r="A23" s="10" t="str">
        <f>'Ind T2'!A15</f>
        <v>Accommodation and food</v>
      </c>
      <c r="B23" s="32">
        <f>'Ind T2'!B15</f>
        <v>44.778999999999975</v>
      </c>
      <c r="C23" s="32">
        <f>'Ind T2'!C15</f>
        <v>48.292000000000051</v>
      </c>
      <c r="D23" s="32">
        <f>'Ind T2'!D15</f>
        <v>47.393999999999956</v>
      </c>
      <c r="E23" s="32">
        <f>'Ind T2'!E15</f>
        <v>50.048000000000044</v>
      </c>
      <c r="F23" s="32">
        <f>'Ind T2'!F15</f>
        <v>57.86500000000008</v>
      </c>
      <c r="H23" s="11">
        <f t="shared" si="0"/>
        <v>3.5130000000000763</v>
      </c>
      <c r="I23" s="31">
        <f t="shared" si="1"/>
        <v>-0.89800000000009561</v>
      </c>
      <c r="J23" s="11">
        <f t="shared" si="2"/>
        <v>2.6540000000000887</v>
      </c>
      <c r="K23" s="11">
        <f t="shared" si="3"/>
        <v>7.8170000000000357</v>
      </c>
      <c r="L23" s="31">
        <f t="shared" si="4"/>
        <v>10.471000000000124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179.92599999999996</v>
      </c>
      <c r="C25" s="31">
        <f>'Ind T1'!C11</f>
        <v>202.72500000000005</v>
      </c>
      <c r="D25" s="31">
        <f>'Ind T1'!D11</f>
        <v>193.11900000000003</v>
      </c>
      <c r="E25" s="31">
        <f>'Ind T1'!E11</f>
        <v>198.14400000000015</v>
      </c>
      <c r="F25" s="31">
        <f>'Ind T1'!F11</f>
        <v>207.93599999999995</v>
      </c>
      <c r="H25" s="31">
        <f t="shared" si="0"/>
        <v>22.799000000000092</v>
      </c>
      <c r="I25" s="31">
        <f t="shared" si="1"/>
        <v>-9.606000000000023</v>
      </c>
      <c r="J25" s="31">
        <f t="shared" si="2"/>
        <v>5.0250000000001194</v>
      </c>
      <c r="K25" s="31">
        <f t="shared" si="3"/>
        <v>9.7919999999998026</v>
      </c>
      <c r="L25" s="31">
        <f t="shared" si="4"/>
        <v>14.816999999999922</v>
      </c>
    </row>
    <row r="26" spans="1:12" x14ac:dyDescent="0.2">
      <c r="A26" s="10" t="str">
        <f>'Ind T2'!A16</f>
        <v>Media</v>
      </c>
      <c r="B26" s="11">
        <f>'Ind T2'!B16</f>
        <v>4.2420000000000071</v>
      </c>
      <c r="C26" s="11">
        <f>'Ind T2'!C16</f>
        <v>5.421000000000002</v>
      </c>
      <c r="D26" s="11">
        <f>'Ind T2'!D16</f>
        <v>4.6290000000000102</v>
      </c>
      <c r="E26" s="11">
        <f>'Ind T2'!E16</f>
        <v>4.5979999999999963</v>
      </c>
      <c r="F26" s="11">
        <f>'Ind T2'!F16</f>
        <v>4.6999999999999957</v>
      </c>
      <c r="H26" s="11">
        <f t="shared" si="0"/>
        <v>1.1789999999999949</v>
      </c>
      <c r="I26" s="31">
        <f t="shared" si="1"/>
        <v>-0.79199999999999182</v>
      </c>
      <c r="J26" s="11">
        <f t="shared" si="2"/>
        <v>-3.1000000000013905E-2</v>
      </c>
      <c r="K26" s="11">
        <f t="shared" si="3"/>
        <v>0.10199999999999942</v>
      </c>
      <c r="L26" s="31">
        <f t="shared" si="4"/>
        <v>7.0999999999985519E-2</v>
      </c>
    </row>
    <row r="27" spans="1:12" x14ac:dyDescent="0.2">
      <c r="A27" s="10" t="str">
        <f>'Ind T2'!A17</f>
        <v>Information technology</v>
      </c>
      <c r="B27" s="11">
        <f>'Ind T2'!B17</f>
        <v>13.093000000000014</v>
      </c>
      <c r="C27" s="11">
        <f>'Ind T2'!C17</f>
        <v>11.636000000000037</v>
      </c>
      <c r="D27" s="11">
        <f>'Ind T2'!D17</f>
        <v>10.245999999999993</v>
      </c>
      <c r="E27" s="11">
        <f>'Ind T2'!E17</f>
        <v>10.95400000000004</v>
      </c>
      <c r="F27" s="11">
        <f>'Ind T2'!F17</f>
        <v>11.791999999999993</v>
      </c>
      <c r="H27" s="11">
        <f t="shared" si="0"/>
        <v>-1.4569999999999776</v>
      </c>
      <c r="I27" s="31">
        <f t="shared" si="1"/>
        <v>-1.3900000000000432</v>
      </c>
      <c r="J27" s="11">
        <f t="shared" si="2"/>
        <v>0.70800000000004637</v>
      </c>
      <c r="K27" s="11">
        <f t="shared" si="3"/>
        <v>0.837999999999953</v>
      </c>
      <c r="L27" s="31">
        <f t="shared" si="4"/>
        <v>1.5459999999999994</v>
      </c>
    </row>
    <row r="28" spans="1:12" x14ac:dyDescent="0.2">
      <c r="A28" s="10" t="str">
        <f>'Ind T2'!A18</f>
        <v>Finance and insurance</v>
      </c>
      <c r="B28" s="11">
        <f>'Ind T2'!B18</f>
        <v>15.993000000000004</v>
      </c>
      <c r="C28" s="11">
        <f>'Ind T2'!C18</f>
        <v>18.019999999999953</v>
      </c>
      <c r="D28" s="11">
        <f>'Ind T2'!D18</f>
        <v>16.943000000000016</v>
      </c>
      <c r="E28" s="11">
        <f>'Ind T2'!E18</f>
        <v>17.040000000000013</v>
      </c>
      <c r="F28" s="11">
        <f>'Ind T2'!F18</f>
        <v>16.463000000000015</v>
      </c>
      <c r="H28" s="11">
        <f t="shared" si="0"/>
        <v>2.0269999999999495</v>
      </c>
      <c r="I28" s="31">
        <f t="shared" si="1"/>
        <v>-1.0769999999999378</v>
      </c>
      <c r="J28" s="11">
        <f t="shared" si="2"/>
        <v>9.6999999999997755E-2</v>
      </c>
      <c r="K28" s="11">
        <f t="shared" si="3"/>
        <v>-0.57699999999999818</v>
      </c>
      <c r="L28" s="31">
        <f t="shared" si="4"/>
        <v>-0.48000000000000043</v>
      </c>
    </row>
    <row r="29" spans="1:12" x14ac:dyDescent="0.2">
      <c r="A29" s="10" t="str">
        <f>'Ind T2'!A19</f>
        <v>Real estate</v>
      </c>
      <c r="B29" s="11">
        <f>'Ind T2'!B19</f>
        <v>11.506000000000007</v>
      </c>
      <c r="C29" s="11">
        <f>'Ind T2'!C19</f>
        <v>10.753999999999968</v>
      </c>
      <c r="D29" s="11">
        <f>'Ind T2'!D19</f>
        <v>10.671999999999978</v>
      </c>
      <c r="E29" s="11">
        <f>'Ind T2'!E19</f>
        <v>10.911999999999999</v>
      </c>
      <c r="F29" s="11">
        <f>'Ind T2'!F19</f>
        <v>12.273000000000016</v>
      </c>
      <c r="H29" s="11">
        <f t="shared" ref="H29:H31" si="9">C29-B29</f>
        <v>-0.75200000000003975</v>
      </c>
      <c r="I29" s="31">
        <f t="shared" ref="I29:I31" si="10">D29-C29</f>
        <v>-8.1999999999990081E-2</v>
      </c>
      <c r="J29" s="11">
        <f t="shared" ref="J29:J31" si="11">E29-D29</f>
        <v>0.24000000000002153</v>
      </c>
      <c r="K29" s="11">
        <f t="shared" ref="K29:K31" si="12">F29-E29</f>
        <v>1.3610000000000166</v>
      </c>
      <c r="L29" s="31">
        <f t="shared" si="4"/>
        <v>1.6010000000000382</v>
      </c>
    </row>
    <row r="30" spans="1:12" x14ac:dyDescent="0.2">
      <c r="A30" s="10" t="str">
        <f>'Ind T2'!A20</f>
        <v>Professional services</v>
      </c>
      <c r="B30" s="11">
        <f>'Ind T2'!B20</f>
        <v>46.337999999999866</v>
      </c>
      <c r="C30" s="11">
        <f>'Ind T2'!C20</f>
        <v>56.873000000000097</v>
      </c>
      <c r="D30" s="11">
        <f>'Ind T2'!D20</f>
        <v>60.314</v>
      </c>
      <c r="E30" s="11">
        <f>'Ind T2'!E20</f>
        <v>63.209000000000088</v>
      </c>
      <c r="F30" s="11">
        <f>'Ind T2'!F20</f>
        <v>66.415999999999997</v>
      </c>
      <c r="H30" s="11">
        <f t="shared" si="9"/>
        <v>10.535000000000231</v>
      </c>
      <c r="I30" s="31">
        <f t="shared" si="10"/>
        <v>3.440999999999903</v>
      </c>
      <c r="J30" s="11">
        <f t="shared" si="11"/>
        <v>2.8950000000000884</v>
      </c>
      <c r="K30" s="11">
        <f t="shared" si="12"/>
        <v>3.2069999999999084</v>
      </c>
      <c r="L30" s="31">
        <f t="shared" si="4"/>
        <v>6.1019999999999968</v>
      </c>
    </row>
    <row r="31" spans="1:12" x14ac:dyDescent="0.2">
      <c r="A31" s="10" t="str">
        <f>'Ind T2'!A21</f>
        <v>Support services</v>
      </c>
      <c r="B31" s="11">
        <f>'Ind T2'!B21</f>
        <v>53.856000000000073</v>
      </c>
      <c r="C31" s="11">
        <f>'Ind T2'!C21</f>
        <v>56.121999999999993</v>
      </c>
      <c r="D31" s="11">
        <f>'Ind T2'!D21</f>
        <v>49.146000000000051</v>
      </c>
      <c r="E31" s="11">
        <f>'Ind T2'!E21</f>
        <v>51.880000000000024</v>
      </c>
      <c r="F31" s="11">
        <f>'Ind T2'!F21</f>
        <v>55.691999999999929</v>
      </c>
      <c r="H31" s="11">
        <f t="shared" si="9"/>
        <v>2.2659999999999201</v>
      </c>
      <c r="I31" s="31">
        <f t="shared" si="10"/>
        <v>-6.9759999999999422</v>
      </c>
      <c r="J31" s="11">
        <f t="shared" si="11"/>
        <v>2.7339999999999733</v>
      </c>
      <c r="K31" s="11">
        <f t="shared" si="12"/>
        <v>3.8119999999999052</v>
      </c>
      <c r="L31" s="31">
        <f t="shared" si="4"/>
        <v>6.5459999999998786</v>
      </c>
    </row>
    <row r="32" spans="1:12" x14ac:dyDescent="0.2">
      <c r="A32" s="10" t="str">
        <f>'Ind T2'!A25</f>
        <v>Arts and entertainment</v>
      </c>
      <c r="B32" s="11">
        <f>'Ind T2'!B25</f>
        <v>15.992000000000026</v>
      </c>
      <c r="C32" s="11">
        <f>'Ind T2'!C25</f>
        <v>24.156999999999996</v>
      </c>
      <c r="D32" s="11">
        <f>'Ind T2'!D25</f>
        <v>22.320999999999948</v>
      </c>
      <c r="E32" s="11">
        <f>'Ind T2'!E25</f>
        <v>21.023000000000007</v>
      </c>
      <c r="F32" s="11">
        <f>'Ind T2'!F25</f>
        <v>22.071999999999999</v>
      </c>
      <c r="H32" s="11">
        <f t="shared" ref="H32" si="13">C32-B32</f>
        <v>8.1649999999999707</v>
      </c>
      <c r="I32" s="31">
        <f t="shared" ref="I32:I33" si="14">D32-C32</f>
        <v>-1.8360000000000483</v>
      </c>
      <c r="J32" s="11">
        <f t="shared" ref="J32:J33" si="15">E32-D32</f>
        <v>-1.2979999999999414</v>
      </c>
      <c r="K32" s="11">
        <f t="shared" ref="K32:K33" si="16">F32-E32</f>
        <v>1.0489999999999924</v>
      </c>
      <c r="L32" s="31">
        <f t="shared" si="4"/>
        <v>-0.24899999999994904</v>
      </c>
    </row>
    <row r="33" spans="1:12" x14ac:dyDescent="0.2">
      <c r="A33" s="10" t="str">
        <f>'Ind T2'!A26</f>
        <v>Other services</v>
      </c>
      <c r="B33" s="11">
        <f>'Ind T2'!B26</f>
        <v>18.905999999999981</v>
      </c>
      <c r="C33" s="11">
        <f>'Ind T2'!C26</f>
        <v>19.741999999999997</v>
      </c>
      <c r="D33" s="11">
        <f>'Ind T2'!D26</f>
        <v>18.848000000000045</v>
      </c>
      <c r="E33" s="11">
        <f>'Ind T2'!E26</f>
        <v>18.527999999999988</v>
      </c>
      <c r="F33" s="11">
        <f>'Ind T2'!F26</f>
        <v>18.527999999999984</v>
      </c>
      <c r="H33" s="11">
        <f>C33-B33</f>
        <v>0.83600000000001629</v>
      </c>
      <c r="I33" s="31">
        <f t="shared" si="14"/>
        <v>-0.89399999999995217</v>
      </c>
      <c r="J33" s="11">
        <f t="shared" si="15"/>
        <v>-0.32000000000005713</v>
      </c>
      <c r="K33" s="11">
        <f t="shared" si="16"/>
        <v>0</v>
      </c>
      <c r="L33" s="31">
        <f t="shared" si="4"/>
        <v>-0.32000000000006068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215.28500000000014</v>
      </c>
      <c r="C35" s="31">
        <f>'Ind T1'!C12</f>
        <v>225.91899999999976</v>
      </c>
      <c r="D35" s="31">
        <f>'Ind T1'!D12</f>
        <v>231.58500000000004</v>
      </c>
      <c r="E35" s="31">
        <f>'Ind T1'!E12</f>
        <v>242.79200000000029</v>
      </c>
      <c r="F35" s="31">
        <f>'Ind T1'!F12</f>
        <v>259.26199999999994</v>
      </c>
      <c r="H35" s="31">
        <f t="shared" si="0"/>
        <v>10.633999999999617</v>
      </c>
      <c r="I35" s="31">
        <f t="shared" si="1"/>
        <v>5.666000000000281</v>
      </c>
      <c r="J35" s="31">
        <f t="shared" si="2"/>
        <v>11.207000000000249</v>
      </c>
      <c r="K35" s="31">
        <f t="shared" si="3"/>
        <v>16.469999999999658</v>
      </c>
      <c r="L35" s="31">
        <f t="shared" si="4"/>
        <v>27.676999999999907</v>
      </c>
    </row>
    <row r="36" spans="1:12" x14ac:dyDescent="0.2">
      <c r="A36" s="10" t="str">
        <f>'Ind T2'!A22</f>
        <v>Public admin. and defence</v>
      </c>
      <c r="B36" s="32">
        <f>'Ind T2'!B22</f>
        <v>38.131000000000029</v>
      </c>
      <c r="C36" s="32">
        <f>'Ind T2'!C22</f>
        <v>38.712000000000067</v>
      </c>
      <c r="D36" s="32">
        <f>'Ind T2'!D22</f>
        <v>41.069000000000102</v>
      </c>
      <c r="E36" s="32">
        <f>'Ind T2'!E22</f>
        <v>39.878000000000064</v>
      </c>
      <c r="F36" s="32">
        <f>'Ind T2'!F22</f>
        <v>41.109000000000044</v>
      </c>
      <c r="H36" s="11">
        <f t="shared" si="0"/>
        <v>0.5810000000000386</v>
      </c>
      <c r="I36" s="31">
        <f t="shared" si="1"/>
        <v>2.3570000000000348</v>
      </c>
      <c r="J36" s="11">
        <f t="shared" si="2"/>
        <v>-1.191000000000038</v>
      </c>
      <c r="K36" s="11">
        <f t="shared" si="3"/>
        <v>1.2309999999999803</v>
      </c>
      <c r="L36" s="31">
        <f t="shared" si="4"/>
        <v>3.9999999999942304E-2</v>
      </c>
    </row>
    <row r="37" spans="1:12" x14ac:dyDescent="0.2">
      <c r="A37" s="10" t="str">
        <f>'Ind T2'!A23</f>
        <v>Education</v>
      </c>
      <c r="B37" s="32">
        <f>'Ind T2'!B23</f>
        <v>61.879000000000126</v>
      </c>
      <c r="C37" s="32">
        <f>'Ind T2'!C23</f>
        <v>62.607999999999912</v>
      </c>
      <c r="D37" s="32">
        <f>'Ind T2'!D23</f>
        <v>63.691999999999943</v>
      </c>
      <c r="E37" s="32">
        <f>'Ind T2'!E23</f>
        <v>66.694000000000017</v>
      </c>
      <c r="F37" s="32">
        <f>'Ind T2'!F23</f>
        <v>70.245000000000005</v>
      </c>
      <c r="H37" s="11">
        <f t="shared" si="0"/>
        <v>0.72899999999978604</v>
      </c>
      <c r="I37" s="31">
        <f t="shared" si="1"/>
        <v>1.0840000000000316</v>
      </c>
      <c r="J37" s="11">
        <f t="shared" si="2"/>
        <v>3.0020000000000735</v>
      </c>
      <c r="K37" s="11">
        <f t="shared" si="3"/>
        <v>3.5509999999999877</v>
      </c>
      <c r="L37" s="31">
        <f t="shared" si="4"/>
        <v>6.5530000000000612</v>
      </c>
    </row>
    <row r="38" spans="1:12" x14ac:dyDescent="0.2">
      <c r="A38" s="10" t="str">
        <f>'Ind T2'!A24</f>
        <v>Health and social work</v>
      </c>
      <c r="B38" s="32">
        <f>'Ind T2'!B24</f>
        <v>115.27499999999999</v>
      </c>
      <c r="C38" s="32">
        <f>'Ind T2'!C24</f>
        <v>124.59899999999978</v>
      </c>
      <c r="D38" s="32">
        <f>'Ind T2'!D24</f>
        <v>126.824</v>
      </c>
      <c r="E38" s="32">
        <f>'Ind T2'!E24</f>
        <v>136.2200000000002</v>
      </c>
      <c r="F38" s="32">
        <f>'Ind T2'!F24</f>
        <v>147.90799999999987</v>
      </c>
      <c r="H38" s="11">
        <f t="shared" si="0"/>
        <v>9.3239999999997849</v>
      </c>
      <c r="I38" s="31">
        <f t="shared" si="1"/>
        <v>2.2250000000002217</v>
      </c>
      <c r="J38" s="11">
        <f t="shared" si="2"/>
        <v>9.3960000000001997</v>
      </c>
      <c r="K38" s="11">
        <f t="shared" si="3"/>
        <v>11.687999999999676</v>
      </c>
      <c r="L38" s="31">
        <f t="shared" si="4"/>
        <v>21.083999999999875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675.6579999999999</v>
      </c>
      <c r="C40" s="33">
        <f>'Ind T1'!C14</f>
        <v>734.173</v>
      </c>
      <c r="D40" s="33">
        <f>'Ind T1'!D14</f>
        <v>721.31799999999976</v>
      </c>
      <c r="E40" s="33">
        <f>'Ind T1'!E14</f>
        <v>743.66300000000081</v>
      </c>
      <c r="F40" s="33">
        <f>'Ind T1'!F14</f>
        <v>778.6930000000001</v>
      </c>
      <c r="G40" s="24"/>
      <c r="H40" s="34">
        <f t="shared" si="0"/>
        <v>58.5150000000001</v>
      </c>
      <c r="I40" s="34">
        <f>D40-C40</f>
        <v>-12.855000000000246</v>
      </c>
      <c r="J40" s="34">
        <f>E40-D40</f>
        <v>22.34500000000105</v>
      </c>
      <c r="K40" s="34">
        <f>F40-E40</f>
        <v>35.029999999999291</v>
      </c>
      <c r="L40" s="205">
        <f t="shared" si="4"/>
        <v>57.375000000000341</v>
      </c>
    </row>
    <row r="44" spans="1:12" ht="15.75" x14ac:dyDescent="0.25">
      <c r="A44" s="19" t="str">
        <f>CONCATENATE(A1," (Continued)")</f>
        <v>Industry Table 4  Employment by Industry Group in Sector (SIC 2007), 2015-2035, Liverpool City Region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5.5544332112004602</v>
      </c>
      <c r="C50" s="44">
        <f t="shared" ref="B50:E54" si="17">IF(AND(D$5-C$5 &lt;&gt; 0,C7&lt;&gt;0,D7&lt;&gt;0),(EXP(LN(D7/C7)/(D$5-C$5))-1)*100,0)</f>
        <v>-4.9317647058823582</v>
      </c>
      <c r="D50" s="44">
        <f t="shared" si="17"/>
        <v>0.10669219938206354</v>
      </c>
      <c r="E50" s="44">
        <f t="shared" si="17"/>
        <v>2.9538170913667727E-3</v>
      </c>
      <c r="F50" s="44">
        <f>IF(AND(F$5-D$5 &lt;&gt; 0,D7&lt;&gt;0,F7&lt;&gt;0),(EXP(LN(F7/D7)/(F$5-D$5))-1)*100,0)</f>
        <v>3.7521327703204932E-2</v>
      </c>
      <c r="H50" s="44">
        <f>(B7/B$40)*100</f>
        <v>1.2667651385760246</v>
      </c>
      <c r="I50" s="44">
        <f>(C7/C$40)*100</f>
        <v>1.4472065848240134</v>
      </c>
      <c r="J50" s="44">
        <f>(D7/D$40)*100</f>
        <v>1.4003532422593095</v>
      </c>
      <c r="K50" s="44">
        <f>(E7/E$40)*100</f>
        <v>1.3655378847676962</v>
      </c>
      <c r="L50" s="44">
        <f>(F7/F$40)*100</f>
        <v>1.3044935552265129</v>
      </c>
    </row>
    <row r="51" spans="1:12" x14ac:dyDescent="0.2">
      <c r="A51" t="str">
        <f>A8</f>
        <v>Agriculture</v>
      </c>
      <c r="B51" s="40">
        <f t="shared" si="17"/>
        <v>3.2224365489119888</v>
      </c>
      <c r="C51" s="44">
        <f t="shared" si="17"/>
        <v>-0.23413111342356352</v>
      </c>
      <c r="D51" s="40">
        <f t="shared" si="17"/>
        <v>0.76525129303457451</v>
      </c>
      <c r="E51" s="40">
        <f t="shared" si="17"/>
        <v>0.30208514911025386</v>
      </c>
      <c r="F51" s="44">
        <f t="shared" ref="F51:F83" si="18">IF(AND(F$5-D$5 &lt;&gt; 0,D8&lt;&gt;0,F8&lt;&gt;0),(EXP(LN(F8/D8)/(F$5-D$5))-1)*100,0)</f>
        <v>0.45623683064979215</v>
      </c>
      <c r="H51" s="40">
        <f t="shared" ref="H51:L54" si="19">(B8/B$7)*100</f>
        <v>39.560696343030827</v>
      </c>
      <c r="I51" s="40">
        <f t="shared" si="19"/>
        <v>36.178823529411744</v>
      </c>
      <c r="J51" s="40">
        <f t="shared" si="19"/>
        <v>37.966537966537928</v>
      </c>
      <c r="K51" s="40">
        <f t="shared" si="19"/>
        <v>39.231905465288008</v>
      </c>
      <c r="L51" s="40">
        <f t="shared" si="19"/>
        <v>40.421342784012587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28.452837146540631</v>
      </c>
      <c r="C52" s="44">
        <f t="shared" si="17"/>
        <v>-11.677282377919385</v>
      </c>
      <c r="D52" s="40">
        <f t="shared" si="17"/>
        <v>-5.5308078791564181</v>
      </c>
      <c r="E52" s="40">
        <f t="shared" si="17"/>
        <v>-4.143635793827638</v>
      </c>
      <c r="F52" s="44">
        <f t="shared" si="18"/>
        <v>-4.6082750702982516</v>
      </c>
      <c r="H52" s="40">
        <f t="shared" si="19"/>
        <v>2.0212641663745776</v>
      </c>
      <c r="I52" s="40">
        <f t="shared" si="19"/>
        <v>4.4329411764705933</v>
      </c>
      <c r="J52" s="40">
        <f t="shared" si="19"/>
        <v>4.1184041184041202</v>
      </c>
      <c r="K52" s="40">
        <f t="shared" si="19"/>
        <v>3.0822255046774973</v>
      </c>
      <c r="L52" s="40">
        <f t="shared" si="19"/>
        <v>2.0181138019295131</v>
      </c>
    </row>
    <row r="53" spans="1:12" x14ac:dyDescent="0.2">
      <c r="A53" t="str">
        <f>A10</f>
        <v>Electricity and gas</v>
      </c>
      <c r="B53" s="40">
        <f t="shared" si="17"/>
        <v>-0.468874396730945</v>
      </c>
      <c r="C53" s="44">
        <f t="shared" si="17"/>
        <v>-3.6303630363035744</v>
      </c>
      <c r="D53" s="40">
        <f t="shared" si="17"/>
        <v>-0.53654880006499539</v>
      </c>
      <c r="E53" s="40">
        <f t="shared" si="17"/>
        <v>-0.15053188154763308</v>
      </c>
      <c r="F53" s="44">
        <f t="shared" si="18"/>
        <v>-0.27937036000234006</v>
      </c>
      <c r="H53" s="40">
        <f t="shared" si="19"/>
        <v>14.429255754176861</v>
      </c>
      <c r="I53" s="40">
        <f t="shared" si="19"/>
        <v>11.407058823529423</v>
      </c>
      <c r="J53" s="40">
        <f t="shared" si="19"/>
        <v>11.563211563211585</v>
      </c>
      <c r="K53" s="40">
        <f t="shared" si="19"/>
        <v>11.196454948301307</v>
      </c>
      <c r="L53" s="40">
        <f t="shared" si="19"/>
        <v>11.025792478834418</v>
      </c>
    </row>
    <row r="54" spans="1:12" x14ac:dyDescent="0.2">
      <c r="A54" t="str">
        <f>A11</f>
        <v>Water and sewerage</v>
      </c>
      <c r="B54" s="40">
        <f t="shared" si="17"/>
        <v>7.8719954814532755</v>
      </c>
      <c r="C54" s="44">
        <f t="shared" si="17"/>
        <v>-8.1600627697135604</v>
      </c>
      <c r="D54" s="40">
        <f t="shared" si="17"/>
        <v>0.16604314913981622</v>
      </c>
      <c r="E54" s="40">
        <f t="shared" si="17"/>
        <v>1.2701909093637553E-2</v>
      </c>
      <c r="F54" s="44">
        <f t="shared" si="18"/>
        <v>6.3789555171189782E-2</v>
      </c>
      <c r="H54" s="40">
        <f t="shared" si="19"/>
        <v>43.988783736417751</v>
      </c>
      <c r="I54" s="40">
        <f t="shared" si="19"/>
        <v>47.981176470588245</v>
      </c>
      <c r="J54" s="40">
        <f t="shared" si="19"/>
        <v>46.35184635184639</v>
      </c>
      <c r="K54" s="40">
        <f t="shared" si="19"/>
        <v>46.489414081733187</v>
      </c>
      <c r="L54" s="40">
        <f t="shared" si="19"/>
        <v>46.534750935223478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1.8565585582037691</v>
      </c>
      <c r="C56" s="44">
        <f t="shared" si="20"/>
        <v>-4.9422029156234508</v>
      </c>
      <c r="D56" s="44">
        <f t="shared" si="20"/>
        <v>-0.63540787443544522</v>
      </c>
      <c r="E56" s="44">
        <f t="shared" si="20"/>
        <v>-0.66781774030977292</v>
      </c>
      <c r="F56" s="44">
        <f t="shared" si="18"/>
        <v>-0.65701562642909161</v>
      </c>
      <c r="H56" s="44">
        <f>(B13/B$40)*100</f>
        <v>7.4703474242886019</v>
      </c>
      <c r="I56" s="44">
        <f>(C13/C$40)*100</f>
        <v>7.3998907614417826</v>
      </c>
      <c r="J56" s="44">
        <f>(D13/D$40)*100</f>
        <v>7.159532966042728</v>
      </c>
      <c r="K56" s="44">
        <f>(E13/E$40)*100</f>
        <v>6.7265683515248238</v>
      </c>
      <c r="L56" s="44">
        <f>(F13/F$40)*100</f>
        <v>6.0076307350907214</v>
      </c>
    </row>
    <row r="57" spans="1:12" x14ac:dyDescent="0.2">
      <c r="A57" t="str">
        <f>A14</f>
        <v>Food drink and tobacco</v>
      </c>
      <c r="B57" s="40">
        <f t="shared" si="20"/>
        <v>3.2187922690725346</v>
      </c>
      <c r="C57" s="44">
        <f t="shared" si="20"/>
        <v>-1.8198724760892016</v>
      </c>
      <c r="D57" s="40">
        <f t="shared" si="20"/>
        <v>-0.50017540598733534</v>
      </c>
      <c r="E57" s="40">
        <f t="shared" si="20"/>
        <v>-1.1433622547816213</v>
      </c>
      <c r="F57" s="44">
        <f t="shared" si="18"/>
        <v>-0.92942993620004355</v>
      </c>
      <c r="H57" s="40">
        <f t="shared" ref="H57:L59" si="21">(B14/B$13)*100</f>
        <v>13.139438126560222</v>
      </c>
      <c r="I57" s="40">
        <f t="shared" si="21"/>
        <v>13.856574878515701</v>
      </c>
      <c r="J57" s="40">
        <f t="shared" si="21"/>
        <v>14.311716980036021</v>
      </c>
      <c r="K57" s="40">
        <f t="shared" si="21"/>
        <v>14.409371689023033</v>
      </c>
      <c r="L57" s="40">
        <f t="shared" si="21"/>
        <v>13.734208332442632</v>
      </c>
    </row>
    <row r="58" spans="1:12" x14ac:dyDescent="0.2">
      <c r="A58" t="str">
        <f>A15</f>
        <v>Engineering</v>
      </c>
      <c r="B58" s="40">
        <f t="shared" si="20"/>
        <v>-4.6664860605006631</v>
      </c>
      <c r="C58" s="44">
        <f t="shared" si="20"/>
        <v>-8.2254697286014196</v>
      </c>
      <c r="D58" s="40">
        <f t="shared" si="20"/>
        <v>1.5225351949500698</v>
      </c>
      <c r="E58" s="40">
        <f t="shared" si="20"/>
        <v>-0.44104968150702195</v>
      </c>
      <c r="F58" s="44">
        <f t="shared" si="18"/>
        <v>0.20922209718634566</v>
      </c>
      <c r="H58" s="40">
        <f t="shared" si="21"/>
        <v>11.489083488528797</v>
      </c>
      <c r="I58" s="40">
        <f t="shared" si="21"/>
        <v>8.8168163746134685</v>
      </c>
      <c r="J58" s="40">
        <f t="shared" si="21"/>
        <v>8.5122862730669979</v>
      </c>
      <c r="K58" s="40">
        <f t="shared" si="21"/>
        <v>9.4776402854686381</v>
      </c>
      <c r="L58" s="40">
        <f t="shared" si="21"/>
        <v>9.6962442017057864</v>
      </c>
    </row>
    <row r="59" spans="1:12" x14ac:dyDescent="0.2">
      <c r="A59" t="str">
        <f>A16</f>
        <v>Rest of manufacturing</v>
      </c>
      <c r="B59" s="40">
        <f t="shared" si="20"/>
        <v>2.5107665478269592</v>
      </c>
      <c r="C59" s="44">
        <f t="shared" si="20"/>
        <v>-5.1273506308019634</v>
      </c>
      <c r="D59" s="40">
        <f t="shared" si="20"/>
        <v>-0.91065467456363791</v>
      </c>
      <c r="E59" s="40">
        <f t="shared" si="20"/>
        <v>-0.60839412062545506</v>
      </c>
      <c r="F59" s="44">
        <f t="shared" si="18"/>
        <v>-0.70924994560309651</v>
      </c>
      <c r="H59" s="40">
        <f t="shared" si="21"/>
        <v>75.371478384910986</v>
      </c>
      <c r="I59" s="40">
        <f t="shared" si="21"/>
        <v>77.326608746870832</v>
      </c>
      <c r="J59" s="40">
        <f t="shared" si="21"/>
        <v>77.175996746896985</v>
      </c>
      <c r="K59" s="40">
        <f t="shared" si="21"/>
        <v>76.112988025508315</v>
      </c>
      <c r="L59" s="40">
        <f t="shared" si="21"/>
        <v>76.569547465851585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2.211067077965656</v>
      </c>
      <c r="C61" s="44">
        <f>IF(AND(D$5-C$5 &lt;&gt; 0,C18&lt;&gt;0,D18&lt;&gt;0),(EXP(LN(D18/C18)/(D$5-C$5))-1)*100,0)</f>
        <v>-1.8053454362075949</v>
      </c>
      <c r="D61" s="44">
        <f>IF(AND(E$5-D$5 &lt;&gt; 0,D18&lt;&gt;0,E18&lt;&gt;0),(EXP(LN(E18/D18)/(E$5-D$5))-1)*100,0)</f>
        <v>0.260553241825634</v>
      </c>
      <c r="E61" s="44">
        <f>IF(AND(F$5-E$5 &lt;&gt; 0,E18&lt;&gt;0,F18&lt;&gt;0),(EXP(LN(F18/E18)/(F$5-E$5))-1)*100,0)</f>
        <v>0.35985868621750683</v>
      </c>
      <c r="F61" s="44">
        <f t="shared" si="18"/>
        <v>0.32674594740240703</v>
      </c>
      <c r="H61" s="44">
        <f>(B18/B$40)*100</f>
        <v>5.3781646927883537</v>
      </c>
      <c r="I61" s="44">
        <f>(C18/C$40)*100</f>
        <v>5.4019965321524799</v>
      </c>
      <c r="J61" s="44">
        <f>(D18/D$40)*100</f>
        <v>5.3990057089938013</v>
      </c>
      <c r="K61" s="44">
        <f>(E18/E$40)*100</f>
        <v>5.3053600891801729</v>
      </c>
      <c r="L61" s="44">
        <f>(F18/F$40)*100</f>
        <v>5.2520056042625445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2.0742281593029155</v>
      </c>
      <c r="C63" s="44">
        <f t="shared" si="22"/>
        <v>-2.4836249975117353</v>
      </c>
      <c r="D63" s="44">
        <f t="shared" si="22"/>
        <v>0.72132536726521312</v>
      </c>
      <c r="E63" s="44">
        <f t="shared" si="22"/>
        <v>0.50836216087395414</v>
      </c>
      <c r="F63" s="44">
        <f t="shared" si="18"/>
        <v>0.57929981756905669</v>
      </c>
      <c r="H63" s="44">
        <f>(B20/B$40)*100</f>
        <v>27.391964573793242</v>
      </c>
      <c r="I63" s="44">
        <f>(C20/C$40)*100</f>
        <v>27.366301947906063</v>
      </c>
      <c r="J63" s="44">
        <f>(D20/D$40)*100</f>
        <v>27.162222487169291</v>
      </c>
      <c r="K63" s="44">
        <f>(E20/E$40)*100</f>
        <v>27.310085347798672</v>
      </c>
      <c r="L63" s="44">
        <f>(F20/F$40)*100</f>
        <v>27.438155987019275</v>
      </c>
    </row>
    <row r="64" spans="1:12" x14ac:dyDescent="0.2">
      <c r="A64" t="str">
        <f>A21</f>
        <v>Wholesale and retail trade</v>
      </c>
      <c r="B64" s="40">
        <f t="shared" si="22"/>
        <v>1.166754140780446</v>
      </c>
      <c r="C64" s="44">
        <f t="shared" si="22"/>
        <v>-3.3119111615409147</v>
      </c>
      <c r="D64" s="40">
        <f t="shared" si="22"/>
        <v>0.1765589689880942</v>
      </c>
      <c r="E64" s="40">
        <f t="shared" si="22"/>
        <v>0.14201289492274949</v>
      </c>
      <c r="F64" s="44">
        <f t="shared" si="18"/>
        <v>0.15352692904400111</v>
      </c>
      <c r="H64" s="40">
        <f t="shared" ref="H64:L66" si="23">(B21/B$20)*100</f>
        <v>55.461540124057173</v>
      </c>
      <c r="I64" s="40">
        <f t="shared" si="23"/>
        <v>53.515399470425464</v>
      </c>
      <c r="J64" s="40">
        <f t="shared" si="23"/>
        <v>53.060849504404715</v>
      </c>
      <c r="K64" s="40">
        <f t="shared" si="23"/>
        <v>51.64135010709272</v>
      </c>
      <c r="L64" s="40">
        <f t="shared" si="23"/>
        <v>49.789618036216538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4.618196393103835</v>
      </c>
      <c r="C65" s="44">
        <f t="shared" si="22"/>
        <v>-1.1773052790284066</v>
      </c>
      <c r="D65" s="40">
        <f t="shared" si="22"/>
        <v>1.5630400314601944</v>
      </c>
      <c r="E65" s="40">
        <f t="shared" si="22"/>
        <v>0.25613152671595252</v>
      </c>
      <c r="F65" s="44">
        <f t="shared" si="18"/>
        <v>0.68988834543699529</v>
      </c>
      <c r="H65" s="40">
        <f t="shared" si="23"/>
        <v>20.343534547969462</v>
      </c>
      <c r="I65" s="40">
        <f t="shared" si="23"/>
        <v>22.448685022596514</v>
      </c>
      <c r="J65" s="40">
        <f t="shared" si="23"/>
        <v>22.749405387748428</v>
      </c>
      <c r="K65" s="40">
        <f t="shared" si="23"/>
        <v>23.715994977719802</v>
      </c>
      <c r="L65" s="40">
        <f t="shared" si="23"/>
        <v>23.127506915224764</v>
      </c>
    </row>
    <row r="66" spans="1:12" x14ac:dyDescent="0.2">
      <c r="A66" t="str">
        <f>A23</f>
        <v>Accommodation and food</v>
      </c>
      <c r="B66" s="40">
        <f t="shared" si="22"/>
        <v>1.9061044764713042</v>
      </c>
      <c r="C66" s="44">
        <f t="shared" si="22"/>
        <v>-1.8595212457551913</v>
      </c>
      <c r="D66" s="40">
        <f t="shared" si="22"/>
        <v>1.0956974033645484</v>
      </c>
      <c r="E66" s="40">
        <f t="shared" si="22"/>
        <v>1.4618841791331105</v>
      </c>
      <c r="F66" s="44">
        <f t="shared" si="18"/>
        <v>1.3396747801575071</v>
      </c>
      <c r="H66" s="40">
        <f t="shared" si="23"/>
        <v>24.194925327973369</v>
      </c>
      <c r="I66" s="40">
        <f t="shared" si="23"/>
        <v>24.035915506978021</v>
      </c>
      <c r="J66" s="40">
        <f t="shared" si="23"/>
        <v>24.189745107846854</v>
      </c>
      <c r="K66" s="40">
        <f t="shared" si="23"/>
        <v>24.642654915187464</v>
      </c>
      <c r="L66" s="40">
        <f t="shared" si="23"/>
        <v>27.082875048558712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3.0275437349743362</v>
      </c>
      <c r="C68" s="44">
        <f t="shared" si="24"/>
        <v>-4.7384387717351206</v>
      </c>
      <c r="D68" s="44">
        <f t="shared" si="24"/>
        <v>0.51507115164186601</v>
      </c>
      <c r="E68" s="44">
        <f t="shared" si="24"/>
        <v>0.48352825277393485</v>
      </c>
      <c r="F68" s="44">
        <f t="shared" si="18"/>
        <v>0.4940414524031489</v>
      </c>
      <c r="H68" s="44">
        <f>(B25/B$40)*100</f>
        <v>26.629744634119628</v>
      </c>
      <c r="I68" s="44">
        <f>(C25/C$40)*100</f>
        <v>27.612701638442172</v>
      </c>
      <c r="J68" s="44">
        <f>(D25/D$40)*100</f>
        <v>26.773073734469417</v>
      </c>
      <c r="K68" s="44">
        <f>(E25/E$40)*100</f>
        <v>26.644326798563316</v>
      </c>
      <c r="L68" s="44">
        <f>(F25/F$40)*100</f>
        <v>26.703206526834055</v>
      </c>
    </row>
    <row r="69" spans="1:12" x14ac:dyDescent="0.2">
      <c r="A69" t="str">
        <f>A26</f>
        <v>Media</v>
      </c>
      <c r="B69" s="40">
        <f t="shared" si="24"/>
        <v>6.3229911019160756</v>
      </c>
      <c r="C69" s="44">
        <f t="shared" si="24"/>
        <v>-14.609850581073447</v>
      </c>
      <c r="D69" s="40">
        <f t="shared" si="24"/>
        <v>-0.13429845296860643</v>
      </c>
      <c r="E69" s="40">
        <f t="shared" si="24"/>
        <v>0.21965170543940538</v>
      </c>
      <c r="F69" s="44">
        <f t="shared" si="18"/>
        <v>0.10152915042833666</v>
      </c>
      <c r="H69" s="40">
        <f t="shared" ref="H69:L71" si="25">(B26/B$25)*100</f>
        <v>2.3576359169880998</v>
      </c>
      <c r="I69" s="40">
        <f t="shared" si="25"/>
        <v>2.6740658527561969</v>
      </c>
      <c r="J69" s="40">
        <f t="shared" si="25"/>
        <v>2.3969676727820719</v>
      </c>
      <c r="K69" s="40">
        <f t="shared" si="25"/>
        <v>2.3205345607235106</v>
      </c>
      <c r="L69" s="40">
        <f t="shared" si="25"/>
        <v>2.2603108648815007</v>
      </c>
    </row>
    <row r="70" spans="1:12" x14ac:dyDescent="0.2">
      <c r="A70" t="str">
        <f>A27</f>
        <v>Information technology</v>
      </c>
      <c r="B70" s="40">
        <f t="shared" si="24"/>
        <v>-2.9062810222632018</v>
      </c>
      <c r="C70" s="44">
        <f t="shared" si="24"/>
        <v>-11.945685802681671</v>
      </c>
      <c r="D70" s="40">
        <f t="shared" si="24"/>
        <v>1.3453150280846593</v>
      </c>
      <c r="E70" s="40">
        <f t="shared" si="24"/>
        <v>0.73989025180150048</v>
      </c>
      <c r="F70" s="44">
        <f t="shared" si="18"/>
        <v>0.94129558041209371</v>
      </c>
      <c r="H70" s="40">
        <f t="shared" si="25"/>
        <v>7.2768804953147495</v>
      </c>
      <c r="I70" s="40">
        <f t="shared" si="25"/>
        <v>5.7397952891848725</v>
      </c>
      <c r="J70" s="40">
        <f t="shared" si="25"/>
        <v>5.3055370005022766</v>
      </c>
      <c r="K70" s="40">
        <f t="shared" si="25"/>
        <v>5.5283026485788271</v>
      </c>
      <c r="L70" s="40">
        <f t="shared" si="25"/>
        <v>5.6709756848260984</v>
      </c>
    </row>
    <row r="71" spans="1:12" x14ac:dyDescent="0.2">
      <c r="A71" t="str">
        <f>A28</f>
        <v>Finance and insurance</v>
      </c>
      <c r="B71" s="40">
        <f t="shared" si="24"/>
        <v>3.0282237213403063</v>
      </c>
      <c r="C71" s="44">
        <f t="shared" si="24"/>
        <v>-5.9766925638176538</v>
      </c>
      <c r="D71" s="40">
        <f t="shared" si="24"/>
        <v>0.11424024902133567</v>
      </c>
      <c r="E71" s="40">
        <f t="shared" si="24"/>
        <v>-0.34388817287310802</v>
      </c>
      <c r="F71" s="44">
        <f t="shared" si="18"/>
        <v>-0.19141210965014643</v>
      </c>
      <c r="H71" s="40">
        <f t="shared" si="25"/>
        <v>8.8886542245145268</v>
      </c>
      <c r="I71" s="40">
        <f t="shared" si="25"/>
        <v>8.8888888888888644</v>
      </c>
      <c r="J71" s="40">
        <f t="shared" si="25"/>
        <v>8.7733470036609624</v>
      </c>
      <c r="K71" s="40">
        <f t="shared" si="25"/>
        <v>8.599806201550388</v>
      </c>
      <c r="L71" s="40">
        <f t="shared" si="25"/>
        <v>7.9173399507540871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-1.6755749383378871</v>
      </c>
      <c r="C72" s="44">
        <f t="shared" si="27"/>
        <v>-0.76250697414906865</v>
      </c>
      <c r="D72" s="40">
        <f t="shared" si="27"/>
        <v>0.4457829074957953</v>
      </c>
      <c r="E72" s="40">
        <f t="shared" si="27"/>
        <v>1.1823210731304989</v>
      </c>
      <c r="F72" s="44">
        <f t="shared" si="18"/>
        <v>0.93621020873762006</v>
      </c>
      <c r="H72" s="40">
        <f t="shared" ref="H72:L72" si="28">(B29/B$25)*100</f>
        <v>6.3948512166112792</v>
      </c>
      <c r="I72" s="40">
        <f t="shared" si="28"/>
        <v>5.3047231471204661</v>
      </c>
      <c r="J72" s="40">
        <f t="shared" si="28"/>
        <v>5.5261263780363281</v>
      </c>
      <c r="K72" s="40">
        <f t="shared" si="28"/>
        <v>5.5071059431524505</v>
      </c>
      <c r="L72" s="40">
        <f t="shared" si="28"/>
        <v>5.902296860572493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5.254873364243684</v>
      </c>
      <c r="C73" s="44">
        <f t="shared" si="29"/>
        <v>6.0503226487083506</v>
      </c>
      <c r="D73" s="40">
        <f t="shared" si="29"/>
        <v>0.94205863578769033</v>
      </c>
      <c r="E73" s="40">
        <f t="shared" si="29"/>
        <v>0.49613966937636089</v>
      </c>
      <c r="F73" s="44">
        <f t="shared" si="18"/>
        <v>0.64456001846746602</v>
      </c>
      <c r="H73" s="40">
        <f t="shared" ref="H73:L73" si="30">(B30/B$25)*100</f>
        <v>25.753921056434244</v>
      </c>
      <c r="I73" s="40">
        <f t="shared" si="30"/>
        <v>28.054260697989932</v>
      </c>
      <c r="J73" s="40">
        <f t="shared" si="30"/>
        <v>31.231520461477114</v>
      </c>
      <c r="K73" s="40">
        <f t="shared" si="30"/>
        <v>31.900536983204152</v>
      </c>
      <c r="L73" s="40">
        <f t="shared" si="30"/>
        <v>31.940597106802098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1.0356782653899499</v>
      </c>
      <c r="C74" s="44">
        <f t="shared" si="31"/>
        <v>-12.430063076868148</v>
      </c>
      <c r="D74" s="40">
        <f t="shared" si="31"/>
        <v>1.0886410319492779</v>
      </c>
      <c r="E74" s="40">
        <f t="shared" si="31"/>
        <v>0.71155108572158454</v>
      </c>
      <c r="F74" s="44">
        <f t="shared" si="18"/>
        <v>0.83709117979267056</v>
      </c>
      <c r="H74" s="40">
        <f>(B31/B$25)*100</f>
        <v>29.932305503373659</v>
      </c>
      <c r="I74" s="40">
        <f t="shared" ref="I74:L74" si="32">(C31/C$25)*100</f>
        <v>27.683808114440733</v>
      </c>
      <c r="J74" s="40">
        <f t="shared" si="32"/>
        <v>25.44855762509129</v>
      </c>
      <c r="K74" s="40">
        <f t="shared" si="32"/>
        <v>26.182978036175701</v>
      </c>
      <c r="L74" s="40">
        <f t="shared" si="32"/>
        <v>26.783240997229889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10.862598698576331</v>
      </c>
      <c r="C75" s="44">
        <f t="shared" si="33"/>
        <v>-7.6002814919073121</v>
      </c>
      <c r="D75" s="40">
        <f t="shared" si="33"/>
        <v>-1.1910672210431628</v>
      </c>
      <c r="E75" s="40">
        <f t="shared" si="33"/>
        <v>0.48811502328716116</v>
      </c>
      <c r="F75" s="44">
        <f t="shared" si="18"/>
        <v>-7.4759390977818807E-2</v>
      </c>
      <c r="H75" s="40">
        <f t="shared" ref="H75:L75" si="34">(B32/B$25)*100</f>
        <v>8.888098440469987</v>
      </c>
      <c r="I75" s="40">
        <f t="shared" si="34"/>
        <v>11.916142557651987</v>
      </c>
      <c r="J75" s="40">
        <f t="shared" si="34"/>
        <v>11.55815844116837</v>
      </c>
      <c r="K75" s="40">
        <f t="shared" si="34"/>
        <v>10.609960432816532</v>
      </c>
      <c r="L75" s="40">
        <f t="shared" si="34"/>
        <v>10.614804555247771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1.0875971516317806</v>
      </c>
      <c r="C76" s="44">
        <f t="shared" si="35"/>
        <v>-4.5284165738018078</v>
      </c>
      <c r="D76" s="40">
        <f t="shared" si="35"/>
        <v>-0.34188834785076061</v>
      </c>
      <c r="E76" s="40">
        <f t="shared" si="35"/>
        <v>0</v>
      </c>
      <c r="F76" s="44">
        <f t="shared" si="18"/>
        <v>-0.11409290502104596</v>
      </c>
      <c r="H76" s="40">
        <f t="shared" ref="H76:L76" si="36">(B33/B$25)*100</f>
        <v>10.507653146293467</v>
      </c>
      <c r="I76" s="40">
        <f t="shared" si="36"/>
        <v>9.7383154519669457</v>
      </c>
      <c r="J76" s="40">
        <f t="shared" si="36"/>
        <v>9.7597854172815932</v>
      </c>
      <c r="K76" s="40">
        <f t="shared" si="36"/>
        <v>9.3507751937984374</v>
      </c>
      <c r="L76" s="40">
        <f t="shared" si="36"/>
        <v>8.9104339796860508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1.2126384622678232</v>
      </c>
      <c r="C78" s="44">
        <f t="shared" ref="C78:C83" si="38">IF(AND(D$5-C$5 &lt;&gt; 0,C35&lt;&gt;0,D35&lt;&gt;0),(EXP(LN(D35/C35)/(D$5-C$5))-1)*100,0)</f>
        <v>2.5079785232761775</v>
      </c>
      <c r="D78" s="44">
        <f t="shared" si="37"/>
        <v>0.94964342700991633</v>
      </c>
      <c r="E78" s="44">
        <f t="shared" si="37"/>
        <v>0.65849886953155412</v>
      </c>
      <c r="F78" s="44">
        <f t="shared" si="18"/>
        <v>0.75545363805697985</v>
      </c>
      <c r="H78" s="44">
        <f>(B35/B$40)*100</f>
        <v>31.863013536434138</v>
      </c>
      <c r="I78" s="44">
        <f>(C35/C$40)*100</f>
        <v>30.771902535233487</v>
      </c>
      <c r="J78" s="44">
        <f>(D35/D$40)*100</f>
        <v>32.105811861065455</v>
      </c>
      <c r="K78" s="44">
        <f>(E35/E$40)*100</f>
        <v>32.648121528165312</v>
      </c>
      <c r="L78" s="44">
        <f>(F35/F$40)*100</f>
        <v>33.294507591566884</v>
      </c>
    </row>
    <row r="79" spans="1:12" x14ac:dyDescent="0.2">
      <c r="A79" t="str">
        <f>A36</f>
        <v>Public admin. and defence</v>
      </c>
      <c r="B79" s="40">
        <f t="shared" si="37"/>
        <v>0.37876626063995111</v>
      </c>
      <c r="C79" s="44">
        <f t="shared" si="38"/>
        <v>6.0885513535855251</v>
      </c>
      <c r="D79" s="40">
        <f t="shared" si="37"/>
        <v>-0.58684699870007462</v>
      </c>
      <c r="E79" s="40">
        <f t="shared" si="37"/>
        <v>0.30448544056029814</v>
      </c>
      <c r="F79" s="44">
        <f t="shared" si="18"/>
        <v>6.4901881578371956E-3</v>
      </c>
      <c r="H79" s="40">
        <f>(B36/B$35)*100</f>
        <v>17.711870311447615</v>
      </c>
      <c r="I79" s="40">
        <f t="shared" ref="I79:L81" si="39">(C36/C$35)*100</f>
        <v>17.135344968772042</v>
      </c>
      <c r="J79" s="40">
        <f t="shared" si="39"/>
        <v>17.733877410022281</v>
      </c>
      <c r="K79" s="40">
        <f t="shared" si="39"/>
        <v>16.424758641141395</v>
      </c>
      <c r="L79" s="40">
        <f t="shared" si="39"/>
        <v>15.856160949155701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0.29323409765547037</v>
      </c>
      <c r="C80" s="44">
        <f t="shared" si="38"/>
        <v>1.7314081267570058</v>
      </c>
      <c r="D80" s="40">
        <f t="shared" si="40"/>
        <v>0.92537592824237791</v>
      </c>
      <c r="E80" s="40">
        <f t="shared" si="40"/>
        <v>0.52008916708679021</v>
      </c>
      <c r="F80" s="44">
        <f t="shared" si="18"/>
        <v>0.65500359585921597</v>
      </c>
      <c r="H80" s="40">
        <f>(B37/B$35)*100</f>
        <v>28.742829272824434</v>
      </c>
      <c r="I80" s="40">
        <f t="shared" si="39"/>
        <v>27.712587254724031</v>
      </c>
      <c r="J80" s="40">
        <f t="shared" si="39"/>
        <v>27.502644817237705</v>
      </c>
      <c r="K80" s="40">
        <f t="shared" si="39"/>
        <v>27.469603611321602</v>
      </c>
      <c r="L80" s="40">
        <f t="shared" si="39"/>
        <v>27.094213575456493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1.9635286026782994</v>
      </c>
      <c r="C81" s="44">
        <f t="shared" si="38"/>
        <v>1.7857286174048248</v>
      </c>
      <c r="D81" s="40">
        <f t="shared" si="40"/>
        <v>1.4396835841412159</v>
      </c>
      <c r="E81" s="40">
        <f t="shared" si="40"/>
        <v>0.82658987486550206</v>
      </c>
      <c r="F81" s="44">
        <f t="shared" si="18"/>
        <v>1.0305416134582801</v>
      </c>
      <c r="H81" s="40">
        <f>(B38/B$35)*100</f>
        <v>53.545300415727951</v>
      </c>
      <c r="I81" s="40">
        <f t="shared" si="39"/>
        <v>55.152067776503934</v>
      </c>
      <c r="J81" s="40">
        <f t="shared" si="39"/>
        <v>54.763477772740018</v>
      </c>
      <c r="K81" s="40">
        <f t="shared" si="39"/>
        <v>56.10563774753701</v>
      </c>
      <c r="L81" s="40">
        <f t="shared" si="39"/>
        <v>57.049625475387799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2.0981496602968885</v>
      </c>
      <c r="C83" s="206">
        <f t="shared" si="38"/>
        <v>-1.7509497080388736</v>
      </c>
      <c r="D83" s="43">
        <f>IF(AND(E$5-D$5 &lt;&gt; 0,D40&lt;&gt;0,E40&lt;&gt;0),(EXP(LN(E40/D40)/(E$5-D$5))-1)*100,0)</f>
        <v>0.61202287509132258</v>
      </c>
      <c r="E83" s="43">
        <f>IF(AND(F$5-E$5 &lt;&gt; 0,E40&lt;&gt;0,F40&lt;&gt;0),(EXP(LN(F40/E40)/(F$5-E$5))-1)*100,0)</f>
        <v>0.46134993665720714</v>
      </c>
      <c r="F83" s="206">
        <f t="shared" si="18"/>
        <v>0.51154916139344309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3.3685130329569546</v>
      </c>
      <c r="C89" s="44">
        <f>IF(AND(F$5-D$5 &lt;&gt; 0,D7&lt;&gt;0,F7&lt;&gt;0),(EXP(LN(F7/D7)/(F$5-D$5))-1)*100,0)</f>
        <v>3.7521327703204932E-2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2.5216725981104693</v>
      </c>
      <c r="C90" s="44">
        <f t="shared" ref="C90:C122" si="43">IF(AND(F$5-D$5 &lt;&gt; 0,D8&lt;&gt;0,F8&lt;&gt;0),(EXP(LN(F8/D8)/(F$5-D$5))-1)*100,0)</f>
        <v>0.45623683064979215</v>
      </c>
    </row>
    <row r="91" spans="1:12" x14ac:dyDescent="0.2">
      <c r="A91" s="30" t="str">
        <f t="shared" si="41"/>
        <v>Mining and quarrying</v>
      </c>
      <c r="B91" s="44">
        <f t="shared" si="42"/>
        <v>19.181664219920069</v>
      </c>
      <c r="C91" s="44">
        <f t="shared" si="43"/>
        <v>-4.6082750702982516</v>
      </c>
    </row>
    <row r="92" spans="1:12" x14ac:dyDescent="0.2">
      <c r="A92" s="30" t="str">
        <f t="shared" si="41"/>
        <v>Electricity and gas</v>
      </c>
      <c r="B92" s="44">
        <f t="shared" si="42"/>
        <v>-1.1093623976075939</v>
      </c>
      <c r="C92" s="44">
        <f t="shared" si="43"/>
        <v>-0.27937036000234006</v>
      </c>
    </row>
    <row r="93" spans="1:12" x14ac:dyDescent="0.2">
      <c r="A93" s="30" t="str">
        <f t="shared" si="41"/>
        <v>Water and sewerage</v>
      </c>
      <c r="B93" s="44">
        <f t="shared" si="42"/>
        <v>4.4559746637539144</v>
      </c>
      <c r="C93" s="44">
        <f t="shared" si="43"/>
        <v>6.3789555171189782E-2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0.45897621550312628</v>
      </c>
      <c r="C95" s="44">
        <f t="shared" si="43"/>
        <v>-0.65701562642909161</v>
      </c>
    </row>
    <row r="96" spans="1:12" x14ac:dyDescent="0.2">
      <c r="A96" s="30" t="str">
        <f t="shared" si="41"/>
        <v>Food drink and tobacco</v>
      </c>
      <c r="B96" s="44">
        <f t="shared" si="42"/>
        <v>2.1907853901824925</v>
      </c>
      <c r="C96" s="44">
        <f t="shared" si="43"/>
        <v>-0.92942993620004355</v>
      </c>
    </row>
    <row r="97" spans="1:3" x14ac:dyDescent="0.2">
      <c r="A97" s="30" t="str">
        <f t="shared" si="41"/>
        <v>Engineering</v>
      </c>
      <c r="B97" s="44">
        <f t="shared" si="42"/>
        <v>-5.3891563776817915</v>
      </c>
      <c r="C97" s="44">
        <f t="shared" si="43"/>
        <v>0.20922209718634566</v>
      </c>
    </row>
    <row r="98" spans="1:3" x14ac:dyDescent="0.2">
      <c r="A98" s="30" t="str">
        <f t="shared" si="41"/>
        <v>Rest of manufacturing</v>
      </c>
      <c r="B98" s="44">
        <f t="shared" si="42"/>
        <v>0.93546557380346229</v>
      </c>
      <c r="C98" s="44">
        <f t="shared" si="43"/>
        <v>-0.70924994560309651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1.3948523625425979</v>
      </c>
      <c r="C100" s="44">
        <f t="shared" si="43"/>
        <v>0.32674594740240703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1.1459257046679161</v>
      </c>
      <c r="C102" s="44">
        <f t="shared" si="43"/>
        <v>0.57929981756905669</v>
      </c>
    </row>
    <row r="103" spans="1:3" x14ac:dyDescent="0.2">
      <c r="A103" s="30" t="str">
        <f t="shared" si="41"/>
        <v>Wholesale and retail trade</v>
      </c>
      <c r="B103" s="44">
        <f t="shared" si="42"/>
        <v>0.25472456178734504</v>
      </c>
      <c r="C103" s="44">
        <f t="shared" si="43"/>
        <v>0.15352692904400111</v>
      </c>
    </row>
    <row r="104" spans="1:3" x14ac:dyDescent="0.2">
      <c r="A104" s="30" t="str">
        <f t="shared" si="41"/>
        <v>Transport and storage</v>
      </c>
      <c r="B104" s="44">
        <f t="shared" si="42"/>
        <v>3.4325236784902735</v>
      </c>
      <c r="C104" s="44">
        <f t="shared" si="43"/>
        <v>0.68988834543699529</v>
      </c>
    </row>
    <row r="105" spans="1:3" x14ac:dyDescent="0.2">
      <c r="A105" s="30" t="str">
        <f t="shared" si="41"/>
        <v>Accommodation and food</v>
      </c>
      <c r="B105" s="44">
        <f t="shared" si="42"/>
        <v>1.1415941927393591</v>
      </c>
      <c r="C105" s="44">
        <f t="shared" si="43"/>
        <v>1.3396747801575071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1.4252801045185448</v>
      </c>
      <c r="C107" s="44">
        <f t="shared" si="43"/>
        <v>0.4940414524031489</v>
      </c>
    </row>
    <row r="108" spans="1:3" x14ac:dyDescent="0.2">
      <c r="A108" s="30" t="str">
        <f t="shared" si="41"/>
        <v>Media</v>
      </c>
      <c r="B108" s="44">
        <f t="shared" si="42"/>
        <v>1.761453914283817</v>
      </c>
      <c r="C108" s="44">
        <f t="shared" si="43"/>
        <v>0.10152915042833666</v>
      </c>
    </row>
    <row r="109" spans="1:3" x14ac:dyDescent="0.2">
      <c r="A109" s="30" t="str">
        <f t="shared" si="41"/>
        <v>Information technology</v>
      </c>
      <c r="B109" s="44">
        <f t="shared" si="42"/>
        <v>-4.7855119285849623</v>
      </c>
      <c r="C109" s="44">
        <f t="shared" si="43"/>
        <v>0.94129558041209371</v>
      </c>
    </row>
    <row r="110" spans="1:3" x14ac:dyDescent="0.2">
      <c r="A110" s="30" t="str">
        <f t="shared" si="41"/>
        <v>Finance and insurance</v>
      </c>
      <c r="B110" s="44">
        <f t="shared" si="42"/>
        <v>1.1607579663719614</v>
      </c>
      <c r="C110" s="44">
        <f t="shared" si="43"/>
        <v>-0.19141210965014643</v>
      </c>
    </row>
    <row r="111" spans="1:3" x14ac:dyDescent="0.2">
      <c r="A111" s="30" t="str">
        <f t="shared" si="41"/>
        <v>Real estate</v>
      </c>
      <c r="B111" s="44">
        <f t="shared" si="42"/>
        <v>-1.4936359107034503</v>
      </c>
      <c r="C111" s="44">
        <f t="shared" si="43"/>
        <v>0.93621020873762006</v>
      </c>
    </row>
    <row r="112" spans="1:3" x14ac:dyDescent="0.2">
      <c r="A112" s="30" t="str">
        <f t="shared" si="41"/>
        <v>Professional services</v>
      </c>
      <c r="B112" s="44">
        <f t="shared" si="42"/>
        <v>5.4134844704395002</v>
      </c>
      <c r="C112" s="44">
        <f t="shared" si="43"/>
        <v>0.64456001846746602</v>
      </c>
    </row>
    <row r="113" spans="1:3" x14ac:dyDescent="0.2">
      <c r="A113" s="30" t="str">
        <f t="shared" si="41"/>
        <v>Support services</v>
      </c>
      <c r="B113" s="44">
        <f t="shared" si="42"/>
        <v>-1.8137176821219181</v>
      </c>
      <c r="C113" s="44">
        <f t="shared" si="43"/>
        <v>0.83709117979267056</v>
      </c>
    </row>
    <row r="114" spans="1:3" x14ac:dyDescent="0.2">
      <c r="A114" s="30" t="str">
        <f t="shared" si="41"/>
        <v>Arts and entertainment</v>
      </c>
      <c r="B114" s="44">
        <f t="shared" si="42"/>
        <v>6.8961769387589023</v>
      </c>
      <c r="C114" s="44">
        <f t="shared" si="43"/>
        <v>-7.4759390977818807E-2</v>
      </c>
    </row>
    <row r="115" spans="1:3" x14ac:dyDescent="0.2">
      <c r="A115" s="30" t="str">
        <f t="shared" si="41"/>
        <v>Other services</v>
      </c>
      <c r="B115" s="44">
        <f t="shared" si="42"/>
        <v>-6.1431613733087254E-2</v>
      </c>
      <c r="C115" s="44">
        <f t="shared" si="43"/>
        <v>-0.11409290502104596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1.470390326046167</v>
      </c>
      <c r="C117" s="44">
        <f t="shared" si="43"/>
        <v>0.75545363805697985</v>
      </c>
    </row>
    <row r="118" spans="1:3" x14ac:dyDescent="0.2">
      <c r="A118" s="30" t="str">
        <f t="shared" si="41"/>
        <v>Public admin. and defence</v>
      </c>
      <c r="B118" s="44">
        <f t="shared" si="42"/>
        <v>1.4955933094632279</v>
      </c>
      <c r="C118" s="44">
        <f t="shared" si="43"/>
        <v>6.4901881578371956E-3</v>
      </c>
    </row>
    <row r="119" spans="1:3" x14ac:dyDescent="0.2">
      <c r="A119" s="30" t="str">
        <f t="shared" si="41"/>
        <v>Education</v>
      </c>
      <c r="B119" s="44">
        <f t="shared" si="42"/>
        <v>0.57923311968059998</v>
      </c>
      <c r="C119" s="44">
        <f t="shared" si="43"/>
        <v>0.65500359585921597</v>
      </c>
    </row>
    <row r="120" spans="1:3" x14ac:dyDescent="0.2">
      <c r="A120" s="30" t="str">
        <f t="shared" si="41"/>
        <v>Health and social work</v>
      </c>
      <c r="B120" s="44">
        <f t="shared" si="42"/>
        <v>1.9279437763924046</v>
      </c>
      <c r="C120" s="44">
        <f t="shared" si="43"/>
        <v>1.0305416134582801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1.316451178182354</v>
      </c>
      <c r="C122" s="206">
        <f t="shared" si="43"/>
        <v>0.51154916139344309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Liverpool City Region</v>
      </c>
    </row>
    <row r="2" spans="1:17" x14ac:dyDescent="0.2">
      <c r="A2" s="1" t="s">
        <v>514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248.57561953091258</v>
      </c>
      <c r="C9" s="299" t="str">
        <f>CONCATENATE("(",ROUND((B9/$H11)*100,1),")")</f>
        <v>(34.5)</v>
      </c>
      <c r="D9" s="249">
        <f>SUM(D30,D51,D72,D93,D114,D135,D156,D177,D198,D219,D240,D261,D282,D303,D324,D345,D366,D387,D408,D429,D450,D471)</f>
        <v>61.349226883206128</v>
      </c>
      <c r="E9" s="299" t="str">
        <f>CONCATENATE("(",ROUND((D9/$H11)*100,1),")")</f>
        <v>(8.5)</v>
      </c>
      <c r="F9" s="249">
        <f>SUM(F30,F51,F72,F93,F114,F135,F156,F177,F198,F219,F240,F261,F282,F303,F324,F345,F366,F387,F408,F429,F450,F471)</f>
        <v>48.764339544678613</v>
      </c>
      <c r="G9" s="299" t="str">
        <f>CONCATENATE("(",ROUND((F9/$H11)*100,1),")")</f>
        <v>(6.8)</v>
      </c>
      <c r="H9" s="249">
        <f>SUM(H30,H51,H72,H93,H114,H135,H156,H177,H198,H219,H240,H261,H282,H303,H324,H345,H366,H387,H408,H429,H450,H471)</f>
        <v>358.6891859587974</v>
      </c>
      <c r="I9" s="299" t="str">
        <f>CONCATENATE("(",ROUND((H9/$H11)*100,1),")")</f>
        <v>(49.7)</v>
      </c>
      <c r="K9" s="249">
        <f>B14-B9</f>
        <v>4.9033596401885404</v>
      </c>
      <c r="L9" s="249">
        <f>D14-D9</f>
        <v>2.4314530403956454</v>
      </c>
      <c r="M9" s="249">
        <f>F14-F9</f>
        <v>1.3364187527348221</v>
      </c>
      <c r="N9" s="249">
        <f>SUM(K9:M9)</f>
        <v>8.6712314333190079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175.20951087784971</v>
      </c>
      <c r="C10" s="299" t="str">
        <f>CONCATENATE("(",ROUND((B10/$H11)*100,1),")")</f>
        <v>(24.3)</v>
      </c>
      <c r="D10" s="249">
        <f t="shared" ref="D10" si="1">SUM(D31,D52,D73,D94,D115,D136,D157,D178,D199,D220,D241,D262,D283,D304,D325,D346,D367,D388,D409,D430,D451,D472)</f>
        <v>157.71896115671237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29.700342006640394</v>
      </c>
      <c r="G10" s="299" t="str">
        <f>CONCATENATE("(",ROUND((F10/$H11)*100,1),")")</f>
        <v>(4.1)</v>
      </c>
      <c r="H10" s="249">
        <f t="shared" ref="H10" si="3">SUM(H31,H52,H73,H94,H115,H136,H157,H178,H199,H220,H241,H262,H283,H304,H325,H346,H367,H388,H409,H430,H451,H472)</f>
        <v>362.62881404120242</v>
      </c>
      <c r="I10" s="299" t="str">
        <f>CONCATENATE("(",ROUND((H10/$H11)*100,1),")")</f>
        <v>(50.3)</v>
      </c>
      <c r="K10" s="249">
        <f t="shared" ref="K10:K11" si="4">B15-B10</f>
        <v>9.4107932323319972</v>
      </c>
      <c r="L10" s="249">
        <f t="shared" ref="L10:L11" si="5">D15-D10</f>
        <v>2.8854352986522542</v>
      </c>
      <c r="M10" s="249">
        <f t="shared" ref="M10:M11" si="6">F15-F10</f>
        <v>1.3775400356970913</v>
      </c>
      <c r="N10" s="249">
        <f t="shared" ref="N10:N11" si="7">SUM(K10:M10)</f>
        <v>13.673768566681343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423.7851304087622</v>
      </c>
      <c r="C11" s="299" t="str">
        <f>CONCATENATE("(",ROUND((B11/$H11)*100,1),")")</f>
        <v>(58.8)</v>
      </c>
      <c r="D11" s="249">
        <f t="shared" ref="D11" si="8">SUM(D32,D53,D74,D95,D116,D137,D158,D179,D200,D221,D242,D263,D284,D305,D326,D347,D368,D389,D410,D431,D452,D473)</f>
        <v>219.06818803991848</v>
      </c>
      <c r="E11" s="299" t="str">
        <f>CONCATENATE("(",ROUND((D11/$H11)*100,1),")")</f>
        <v>(30.4)</v>
      </c>
      <c r="F11" s="249">
        <f t="shared" ref="F11" si="9">SUM(F32,F53,F74,F95,F116,F137,F158,F179,F200,F221,F242,F263,F284,F305,F326,F347,F368,F389,F410,F431,F452,F473)</f>
        <v>78.464681551319032</v>
      </c>
      <c r="G11" s="299" t="str">
        <f>CONCATENATE("(",ROUND((F11/$H11)*100,1),")")</f>
        <v>(10.9)</v>
      </c>
      <c r="H11" s="249">
        <f t="shared" ref="H11" si="10">SUM(H32,H53,H74,H95,H116,H137,H158,H179,H200,H221,H242,H263,H284,H305,H326,H347,H368,H389,H410,H431,H452,H473)</f>
        <v>721.31799999999987</v>
      </c>
      <c r="I11" s="299" t="str">
        <f>CONCATENATE("(",ROUND((H11/$H11)*100,1),")")</f>
        <v>(100)</v>
      </c>
      <c r="K11" s="249">
        <f t="shared" si="4"/>
        <v>14.314152872520651</v>
      </c>
      <c r="L11" s="249">
        <f t="shared" si="5"/>
        <v>5.3168883390479209</v>
      </c>
      <c r="M11" s="249">
        <f t="shared" si="6"/>
        <v>2.7139587884318814</v>
      </c>
      <c r="N11" s="249">
        <f t="shared" si="7"/>
        <v>22.345000000000454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253.47897917110112</v>
      </c>
      <c r="C14" s="299" t="str">
        <f>CONCATENATE("(",ROUND((B14/$H16)*100,1),")")</f>
        <v>(34.1)</v>
      </c>
      <c r="D14" s="249">
        <f t="shared" ref="D14" si="11">SUM(D35,D56,D77,D98,D119,D140,D161,D182,D203,D224,D245,D266,D287,D308,D329,D350,D371,D392,D413,D434,D455,D476)</f>
        <v>63.780679923601774</v>
      </c>
      <c r="E14" s="299" t="str">
        <f>CONCATENATE("(",ROUND((D14/$H16)*100,1),")")</f>
        <v>(8.6)</v>
      </c>
      <c r="F14" s="249">
        <f t="shared" ref="F14" si="12">SUM(F35,F56,F77,F98,F119,F140,F161,F182,F203,F224,F245,F266,F287,F308,F329,F350,F371,F392,F413,F434,F455,F476)</f>
        <v>50.100758297413435</v>
      </c>
      <c r="G14" s="299" t="str">
        <f>CONCATENATE("(",ROUND((F14/$H16)*100,1),")")</f>
        <v>(6.7)</v>
      </c>
      <c r="H14" s="249">
        <f t="shared" ref="H14" si="13">SUM(H35,H56,H77,H98,H119,H140,H161,H182,H203,H224,H245,H266,H287,H308,H329,H350,H371,H392,H413,H434,H455,H476)</f>
        <v>367.36041739211635</v>
      </c>
      <c r="I14" s="299" t="str">
        <f>CONCATENATE("(",ROUND((H14/$H16)*100,1),")")</f>
        <v>(49.4)</v>
      </c>
      <c r="K14" s="249">
        <f>B19-B14</f>
        <v>5.4560302052447014</v>
      </c>
      <c r="L14" s="249">
        <f>D19-D14</f>
        <v>5.0408381962212658</v>
      </c>
      <c r="M14" s="249">
        <f>F19-F14</f>
        <v>2.6174094487565469</v>
      </c>
      <c r="N14" s="249">
        <f>SUM(K14:M14)</f>
        <v>13.114277850222514</v>
      </c>
    </row>
    <row r="15" spans="1:17" x14ac:dyDescent="0.2">
      <c r="A15" s="282" t="s">
        <v>365</v>
      </c>
      <c r="B15" s="249">
        <f t="shared" si="0"/>
        <v>184.62030411018171</v>
      </c>
      <c r="C15" s="299" t="str">
        <f>CONCATENATE("(",ROUND((B15/$H16)*100,1),")")</f>
        <v>(24.8)</v>
      </c>
      <c r="D15" s="249">
        <f t="shared" ref="D15" si="14">SUM(D36,D57,D78,D99,D120,D141,D162,D183,D204,D225,D246,D267,D288,D309,D330,D351,D372,D393,D414,D435,D456,D477)</f>
        <v>160.60439645536462</v>
      </c>
      <c r="E15" s="299" t="str">
        <f>CONCATENATE("(",ROUND((D15/$H16)*100,1),")")</f>
        <v>(21.6)</v>
      </c>
      <c r="F15" s="249">
        <f t="shared" ref="F15" si="15">SUM(F36,F57,F78,F99,F120,F141,F162,F183,F204,F225,F246,F267,F288,F309,F330,F351,F372,F393,F414,F435,F456,F477)</f>
        <v>31.077882042337485</v>
      </c>
      <c r="G15" s="299" t="str">
        <f>CONCATENATE("(",ROUND((F15/$H16)*100,1),")")</f>
        <v>(4.2)</v>
      </c>
      <c r="H15" s="249">
        <f t="shared" ref="H15" si="16">SUM(H36,H57,H78,H99,H120,H141,H162,H183,H204,H225,H246,H267,H288,H309,H330,H351,H372,H393,H414,H435,H456,H477)</f>
        <v>376.30258260788389</v>
      </c>
      <c r="I15" s="299" t="str">
        <f>CONCATENATE("(",ROUND((H15/$H16)*100,1),")")</f>
        <v>(50.6)</v>
      </c>
      <c r="K15" s="249">
        <f t="shared" ref="K15:K16" si="17">B20-B15</f>
        <v>15.928472368369825</v>
      </c>
      <c r="L15" s="249">
        <f t="shared" ref="L15:L16" si="18">D20-D15</f>
        <v>3.2992746844956855</v>
      </c>
      <c r="M15" s="249">
        <f t="shared" ref="M15:M16" si="19">F20-F15</f>
        <v>2.6879750969116429</v>
      </c>
      <c r="N15" s="249">
        <f t="shared" ref="N15:N16" si="20">SUM(K15:M15)</f>
        <v>21.915722149777153</v>
      </c>
    </row>
    <row r="16" spans="1:17" x14ac:dyDescent="0.2">
      <c r="A16" s="282" t="s">
        <v>363</v>
      </c>
      <c r="B16" s="249">
        <f t="shared" si="0"/>
        <v>438.09928328128285</v>
      </c>
      <c r="C16" s="299" t="str">
        <f>CONCATENATE("(",ROUND((B16/$H16)*100,1),")")</f>
        <v>(58.9)</v>
      </c>
      <c r="D16" s="249">
        <f t="shared" ref="D16" si="21">SUM(D37,D58,D79,D100,D121,D142,D163,D184,D205,D226,D247,D268,D289,D310,D331,D352,D373,D394,D415,D436,D457,D478)</f>
        <v>224.3850763789664</v>
      </c>
      <c r="E16" s="299" t="str">
        <f>CONCATENATE("(",ROUND((D16/$H16)*100,1),")")</f>
        <v>(30.2)</v>
      </c>
      <c r="F16" s="249">
        <f t="shared" ref="F16" si="22">SUM(F37,F58,F79,F100,F121,F142,F163,F184,F205,F226,F247,F268,F289,F310,F331,F352,F373,F394,F415,F436,F457,F478)</f>
        <v>81.178640339750913</v>
      </c>
      <c r="G16" s="299" t="str">
        <f>CONCATENATE("(",ROUND((F16/$H16)*100,1),")")</f>
        <v>(10.9)</v>
      </c>
      <c r="H16" s="249">
        <f t="shared" ref="H16" si="23">SUM(H37,H58,H79,H100,H121,H142,H163,H184,H205,H226,H247,H268,H289,H310,H331,H352,H373,H394,H415,H436,H457,H478)</f>
        <v>743.66300000000012</v>
      </c>
      <c r="I16" s="299" t="str">
        <f>CONCATENATE("(",ROUND((H16/$H16)*100,1),")")</f>
        <v>(100)</v>
      </c>
      <c r="K16" s="249">
        <f t="shared" si="17"/>
        <v>21.384502573614498</v>
      </c>
      <c r="L16" s="249">
        <f t="shared" si="18"/>
        <v>8.34011288071693</v>
      </c>
      <c r="M16" s="249">
        <f t="shared" si="19"/>
        <v>5.3053845456682041</v>
      </c>
      <c r="N16" s="249">
        <f t="shared" si="20"/>
        <v>35.029999999999632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258.93500937634582</v>
      </c>
      <c r="C19" s="299" t="str">
        <f>CONCATENATE("(",ROUND((B19/$H21)*100,1),")")</f>
        <v>(33.3)</v>
      </c>
      <c r="D19" s="249">
        <f t="shared" ref="D19" si="24">SUM(D40,D61,D82,D103,D124,D145,D166,D187,D208,D229,D250,D271,D292,D313,D334,D355,D376,D397,D418,D439,D460,D481)</f>
        <v>68.82151811982304</v>
      </c>
      <c r="E19" s="299" t="str">
        <f>CONCATENATE("(",ROUND((D19/$H21)*100,1),")")</f>
        <v>(8.8)</v>
      </c>
      <c r="F19" s="249">
        <f t="shared" ref="F19" si="25">SUM(F40,F61,F82,F103,F124,F145,F166,F187,F208,F229,F250,F271,F292,F313,F334,F355,F376,F397,F418,F439,F460,F481)</f>
        <v>52.718167746169982</v>
      </c>
      <c r="G19" s="299" t="str">
        <f>CONCATENATE("(",ROUND((F19/$H21)*100,1),")")</f>
        <v>(6.8)</v>
      </c>
      <c r="H19" s="249">
        <f t="shared" ref="H19" si="26">SUM(H40,H61,H82,H103,H124,H145,H166,H187,H208,H229,H250,H271,H292,H313,H334,H355,H376,H397,H418,H439,H460,H481)</f>
        <v>380.47469524233895</v>
      </c>
      <c r="I19" s="299" t="str">
        <f>CONCATENATE("(",ROUND((H19/$H21)*100,1),")")</f>
        <v>(48.9)</v>
      </c>
      <c r="K19" s="249">
        <f>B19-B9</f>
        <v>10.359389845433242</v>
      </c>
      <c r="L19" s="249">
        <f>D19-D9</f>
        <v>7.4722912366169112</v>
      </c>
      <c r="M19" s="249">
        <f>F19-F9</f>
        <v>3.953828201491369</v>
      </c>
      <c r="N19" s="249">
        <f>SUM(K19:M19)</f>
        <v>21.785509283541522</v>
      </c>
    </row>
    <row r="20" spans="1:14" x14ac:dyDescent="0.2">
      <c r="A20" s="282" t="s">
        <v>365</v>
      </c>
      <c r="B20" s="249">
        <f t="shared" si="0"/>
        <v>200.54877647855153</v>
      </c>
      <c r="C20" s="299" t="str">
        <f>CONCATENATE("(",ROUND((B20/$H21)*100,1),")")</f>
        <v>(25.8)</v>
      </c>
      <c r="D20" s="249">
        <f t="shared" ref="D20" si="27">SUM(D41,D62,D83,D104,D125,D146,D167,D188,D209,D230,D251,D272,D293,D314,D335,D356,D377,D398,D419,D440,D461,D482)</f>
        <v>163.90367113986031</v>
      </c>
      <c r="E20" s="299" t="str">
        <f>CONCATENATE("(",ROUND((D20/$H21)*100,1),")")</f>
        <v>(21)</v>
      </c>
      <c r="F20" s="249">
        <f t="shared" ref="F20" si="28">SUM(F41,F62,F83,F104,F125,F146,F167,F188,F209,F230,F251,F272,F293,F314,F335,F356,F377,F398,F419,F440,F461,F482)</f>
        <v>33.765857139249128</v>
      </c>
      <c r="G20" s="299" t="str">
        <f>CONCATENATE("(",ROUND((F20/$H21)*100,1),")")</f>
        <v>(4.3)</v>
      </c>
      <c r="H20" s="249">
        <f t="shared" ref="H20" si="29">SUM(H41,H62,H83,H104,H125,H146,H167,H188,H209,H230,H251,H272,H293,H314,H335,H356,H377,H398,H419,H440,H461,H482)</f>
        <v>398.21830475766097</v>
      </c>
      <c r="I20" s="299" t="str">
        <f>CONCATENATE("(",ROUND((H20/$H21)*100,1),")")</f>
        <v>(51.1)</v>
      </c>
      <c r="K20" s="249">
        <f t="shared" ref="K20:K21" si="30">B20-B10</f>
        <v>25.339265600701822</v>
      </c>
      <c r="L20" s="249">
        <f t="shared" ref="L20:L21" si="31">D20-D10</f>
        <v>6.1847099831479397</v>
      </c>
      <c r="M20" s="249">
        <f t="shared" ref="M20:M21" si="32">F20-F10</f>
        <v>4.0655151326087342</v>
      </c>
      <c r="N20" s="249">
        <f t="shared" ref="N20:N21" si="33">SUM(K20:M20)</f>
        <v>35.589490716458499</v>
      </c>
    </row>
    <row r="21" spans="1:14" x14ac:dyDescent="0.2">
      <c r="A21" s="282" t="s">
        <v>363</v>
      </c>
      <c r="B21" s="249">
        <f t="shared" si="0"/>
        <v>459.48378585489735</v>
      </c>
      <c r="C21" s="299" t="str">
        <f>CONCATENATE("(",ROUND((B21/$H21)*100,1),")")</f>
        <v>(59)</v>
      </c>
      <c r="D21" s="249">
        <f t="shared" ref="D21" si="34">SUM(D42,D63,D84,D105,D126,D147,D168,D189,D210,D231,D252,D273,D294,D315,D336,D357,D378,D399,D420,D441,D462,D483)</f>
        <v>232.72518925968333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86.484024885419117</v>
      </c>
      <c r="G21" s="299" t="str">
        <f>CONCATENATE("(",ROUND((F21/$H21)*100,1),")")</f>
        <v>(11.1)</v>
      </c>
      <c r="H21" s="249">
        <f t="shared" ref="H21" si="35">SUM(H42,H63,H84,H105,H126,H147,H168,H189,H210,H231,H252,H273,H294,H315,H336,H357,H378,H399,H420,H441,H462,H483)</f>
        <v>778.69299999999987</v>
      </c>
      <c r="I21" s="299" t="str">
        <f>CONCATENATE("(",ROUND((H21/$H21)*100,1),")")</f>
        <v>(100)</v>
      </c>
      <c r="K21" s="249">
        <f t="shared" si="30"/>
        <v>35.698655446135149</v>
      </c>
      <c r="L21" s="249">
        <f t="shared" si="31"/>
        <v>13.657001219764851</v>
      </c>
      <c r="M21" s="249">
        <f t="shared" si="32"/>
        <v>8.0193433341000855</v>
      </c>
      <c r="N21" s="249">
        <f t="shared" si="33"/>
        <v>57.375000000000085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1.4364918415096006</v>
      </c>
      <c r="C30" s="299" t="str">
        <f>CONCATENATE("(",ROUND((B30/$H32)*100,1),")")</f>
        <v>(37.5)</v>
      </c>
      <c r="D30" s="302">
        <f>'Ind T6'!M9</f>
        <v>8.5268065269426298E-3</v>
      </c>
      <c r="E30" s="299" t="str">
        <f>CONCATENATE("(",ROUND((D30/$H32)*100,1),")")</f>
        <v>(0.2)</v>
      </c>
      <c r="F30" s="302">
        <f>'Ind T6'!N9</f>
        <v>1.4411678321551127</v>
      </c>
      <c r="G30" s="299" t="str">
        <f>CONCATENATE("(",ROUND((F30/$H32)*100,1),")")</f>
        <v>(37.6)</v>
      </c>
      <c r="H30" s="302">
        <f>SUM(B30,D30,F30)</f>
        <v>2.8861864801916557</v>
      </c>
      <c r="I30" s="299" t="str">
        <f>CONCATENATE("(",ROUND((H30/$H32)*100,1),")")</f>
        <v>(75.3)</v>
      </c>
      <c r="K30" s="302">
        <f>B35-B30</f>
        <v>0.10234489250256829</v>
      </c>
      <c r="L30" s="302">
        <f>D35-D30</f>
        <v>3.0597831403714887E-4</v>
      </c>
      <c r="M30" s="302">
        <f>F35-F30</f>
        <v>7.5468939534562018E-3</v>
      </c>
      <c r="N30" s="302">
        <f>SUM(K30:M30)</f>
        <v>0.11019776477006163</v>
      </c>
    </row>
    <row r="31" spans="1:14" x14ac:dyDescent="0.2">
      <c r="A31" s="282" t="s">
        <v>365</v>
      </c>
      <c r="B31" s="302">
        <f>'Ind T6'!L8</f>
        <v>0.315491841493724</v>
      </c>
      <c r="C31" s="299" t="str">
        <f>CONCATENATE("(",ROUND((B31/$H32)*100,1),")")</f>
        <v>(8.2)</v>
      </c>
      <c r="D31" s="302">
        <f>'Ind T6'!M8</f>
        <v>0.11057342657544761</v>
      </c>
      <c r="E31" s="299" t="str">
        <f>CONCATENATE("(",ROUND((D31/$H32)*100,1),")")</f>
        <v>(2.9)</v>
      </c>
      <c r="F31" s="302">
        <f>'Ind T6'!N8</f>
        <v>0.52274825173916739</v>
      </c>
      <c r="G31" s="299" t="str">
        <f>CONCATENATE("(",ROUND((F31/$H32)*100,1),")")</f>
        <v>(13.6)</v>
      </c>
      <c r="H31" s="302">
        <f t="shared" ref="H31" si="36">SUM(B31,D31,F31)</f>
        <v>0.94881351980833895</v>
      </c>
      <c r="I31" s="299" t="str">
        <f>CONCATENATE("(",ROUND((H31/$H32)*100,1),")")</f>
        <v>(24.7)</v>
      </c>
      <c r="K31" s="302">
        <f t="shared" ref="K31:K32" si="37">B36-B31</f>
        <v>1.1459209892472788E-2</v>
      </c>
      <c r="L31" s="302">
        <f t="shared" ref="L31:L32" si="38">D36-D31</f>
        <v>5.2644525381471963E-4</v>
      </c>
      <c r="M31" s="302">
        <f t="shared" ref="M31:M32" si="39">F36-F31</f>
        <v>2.6816580083654951E-2</v>
      </c>
      <c r="N31" s="302">
        <f t="shared" ref="N31:N32" si="40">SUM(K31:M31)</f>
        <v>3.8802235229942458E-2</v>
      </c>
    </row>
    <row r="32" spans="1:14" x14ac:dyDescent="0.2">
      <c r="A32" s="282" t="s">
        <v>363</v>
      </c>
      <c r="B32" s="302">
        <f>SUM(B30:B31)</f>
        <v>1.7519836830033246</v>
      </c>
      <c r="C32" s="299" t="str">
        <f>CONCATENATE("(",ROUND((B32/$H32)*100,1),")")</f>
        <v>(45.7)</v>
      </c>
      <c r="D32" s="302">
        <f>SUM(D30:D31)</f>
        <v>0.11910023310239023</v>
      </c>
      <c r="E32" s="299" t="str">
        <f>CONCATENATE("(",ROUND((D32/$H32)*100,1),")")</f>
        <v>(3.1)</v>
      </c>
      <c r="F32" s="302">
        <f>SUM(F30:F31)</f>
        <v>1.9639160838942802</v>
      </c>
      <c r="G32" s="299" t="str">
        <f>CONCATENATE("(",ROUND((F32/$H32)*100,1),")")</f>
        <v>(51.2)</v>
      </c>
      <c r="H32" s="302">
        <f>SUM(H30:H31)</f>
        <v>3.8349999999999946</v>
      </c>
      <c r="I32" s="299" t="str">
        <f>CONCATENATE("(",ROUND((H32/$H32)*100,1),")")</f>
        <v>(100)</v>
      </c>
      <c r="K32" s="302">
        <f t="shared" si="37"/>
        <v>0.11380410239504113</v>
      </c>
      <c r="L32" s="302">
        <f t="shared" si="38"/>
        <v>8.3242356785187543E-4</v>
      </c>
      <c r="M32" s="302">
        <f t="shared" si="39"/>
        <v>3.4363474037111041E-2</v>
      </c>
      <c r="N32" s="302">
        <f t="shared" si="40"/>
        <v>0.14900000000000405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1.5388367340121689</v>
      </c>
      <c r="C35" s="299" t="str">
        <f>CONCATENATE("(",ROUND((B35/$H37)*100,1),")")</f>
        <v>(38.6)</v>
      </c>
      <c r="D35" s="302">
        <f>'Ind T6'!R9</f>
        <v>8.8327848409797786E-3</v>
      </c>
      <c r="E35" s="299" t="str">
        <f>CONCATENATE("(",ROUND((D35/$H37)*100,1),")")</f>
        <v>(0.2)</v>
      </c>
      <c r="F35" s="302">
        <f>'Ind T6'!S9</f>
        <v>1.4487147261085689</v>
      </c>
      <c r="G35" s="299" t="str">
        <f>CONCATENATE("(",ROUND((F35/$H37)*100,1),")")</f>
        <v>(36.4)</v>
      </c>
      <c r="H35" s="302">
        <f>SUM(B35,D35,F35)</f>
        <v>2.9963842449617175</v>
      </c>
      <c r="I35" s="299" t="str">
        <f>CONCATENATE("(",ROUND((H35/$H37)*100,1),")")</f>
        <v>(75.2)</v>
      </c>
      <c r="K35" s="302">
        <f>B40-B35</f>
        <v>0.16767150749175075</v>
      </c>
      <c r="L35" s="302">
        <f>D40-D35</f>
        <v>3.0180915251490532E-4</v>
      </c>
      <c r="M35" s="302">
        <f>F40-F35</f>
        <v>-7.7003194814001974E-2</v>
      </c>
      <c r="N35" s="302">
        <f>SUM(K35:M35)</f>
        <v>9.0970121830263678E-2</v>
      </c>
    </row>
    <row r="36" spans="1:14" x14ac:dyDescent="0.2">
      <c r="A36" s="282" t="s">
        <v>365</v>
      </c>
      <c r="B36" s="302">
        <f>'Ind T6'!Q8</f>
        <v>0.32695105138619679</v>
      </c>
      <c r="C36" s="299" t="str">
        <f>CONCATENATE("(",ROUND((B36/$H37)*100,1),")")</f>
        <v>(8.2)</v>
      </c>
      <c r="D36" s="302">
        <f>'Ind T6'!R8</f>
        <v>0.11109987182926233</v>
      </c>
      <c r="E36" s="299" t="str">
        <f>CONCATENATE("(",ROUND((D36/$H37)*100,1),")")</f>
        <v>(2.8)</v>
      </c>
      <c r="F36" s="302">
        <f>'Ind T6'!S8</f>
        <v>0.54956483182282234</v>
      </c>
      <c r="G36" s="299" t="str">
        <f>CONCATENATE("(",ROUND((F36/$H37)*100,1),")")</f>
        <v>(13.8)</v>
      </c>
      <c r="H36" s="302">
        <f t="shared" ref="H36" si="41">SUM(B36,D36,F36)</f>
        <v>0.98761575503828147</v>
      </c>
      <c r="I36" s="299" t="str">
        <f>CONCATENATE("(",ROUND((H36/$H37)*100,1),")")</f>
        <v>(24.8)</v>
      </c>
      <c r="K36" s="302">
        <f t="shared" ref="K36:K37" si="42">B41-B36</f>
        <v>7.1536440723986017E-3</v>
      </c>
      <c r="L36" s="302">
        <f t="shared" ref="L36:L37" si="43">D41-D36</f>
        <v>-5.4984291480806163E-3</v>
      </c>
      <c r="M36" s="302">
        <f t="shared" ref="M36:M37" si="44">F41-F36</f>
        <v>2.93746632454156E-2</v>
      </c>
      <c r="N36" s="302">
        <f t="shared" ref="N36:N37" si="45">SUM(K36:M36)</f>
        <v>3.1029878169733585E-2</v>
      </c>
    </row>
    <row r="37" spans="1:14" x14ac:dyDescent="0.2">
      <c r="A37" s="282" t="s">
        <v>363</v>
      </c>
      <c r="B37" s="302">
        <f>SUM(B35:B36)</f>
        <v>1.8657877853983658</v>
      </c>
      <c r="C37" s="299" t="str">
        <f>CONCATENATE("(",ROUND((B37/$H37)*100,1),")")</f>
        <v>(46.8)</v>
      </c>
      <c r="D37" s="302">
        <f>SUM(D35:D36)</f>
        <v>0.11993265667024211</v>
      </c>
      <c r="E37" s="299" t="str">
        <f>CONCATENATE("(",ROUND((D37/$H37)*100,1),")")</f>
        <v>(3)</v>
      </c>
      <c r="F37" s="302">
        <f>SUM(F35:F36)</f>
        <v>1.9982795579313912</v>
      </c>
      <c r="G37" s="299" t="str">
        <f>CONCATENATE("(",ROUND((F37/$H37)*100,1),")")</f>
        <v>(50.2)</v>
      </c>
      <c r="H37" s="302">
        <f>SUM(H35:H36)</f>
        <v>3.9839999999999991</v>
      </c>
      <c r="I37" s="299" t="str">
        <f>CONCATENATE("(",ROUND((H37/$H37)*100,1),")")</f>
        <v>(100)</v>
      </c>
      <c r="K37" s="302">
        <f t="shared" si="42"/>
        <v>0.17482515156414924</v>
      </c>
      <c r="L37" s="302">
        <f t="shared" si="43"/>
        <v>-5.1966199955657127E-3</v>
      </c>
      <c r="M37" s="302">
        <f t="shared" si="44"/>
        <v>-4.7628531568586263E-2</v>
      </c>
      <c r="N37" s="302">
        <f t="shared" si="45"/>
        <v>0.12199999999999728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1.7065082415039197</v>
      </c>
      <c r="C40" s="299" t="str">
        <f>CONCATENATE("(",ROUND((B40/$H42)*100,1),")")</f>
        <v>(41.6)</v>
      </c>
      <c r="D40" s="302">
        <f>'Ind T6'!W9</f>
        <v>9.134593993494684E-3</v>
      </c>
      <c r="E40" s="299" t="str">
        <f>CONCATENATE("(",ROUND((D40/$H42)*100,1),")")</f>
        <v>(0.2)</v>
      </c>
      <c r="F40" s="302">
        <f>'Ind T6'!X9</f>
        <v>1.3717115312945669</v>
      </c>
      <c r="G40" s="299" t="str">
        <f>CONCATENATE("(",ROUND((F40/$H42)*100,1),")")</f>
        <v>(33.4)</v>
      </c>
      <c r="H40" s="302">
        <f>SUM(B40,D40,F40)</f>
        <v>3.0873543667919812</v>
      </c>
      <c r="I40" s="299" t="str">
        <f>CONCATENATE("(",ROUND((H40/$H42)*100,1),")")</f>
        <v>(75.2)</v>
      </c>
      <c r="K40" s="302">
        <f>B40-B30</f>
        <v>0.27001639999431903</v>
      </c>
      <c r="L40" s="302">
        <f>D40-D30</f>
        <v>6.0778746655205419E-4</v>
      </c>
      <c r="M40" s="302">
        <f>F40-F30</f>
        <v>-6.9456300860545772E-2</v>
      </c>
      <c r="N40" s="302">
        <f>SUM(K40:M40)</f>
        <v>0.20116788660032531</v>
      </c>
    </row>
    <row r="41" spans="1:14" x14ac:dyDescent="0.2">
      <c r="A41" s="282" t="s">
        <v>365</v>
      </c>
      <c r="B41" s="302">
        <f>'Ind T6'!V8</f>
        <v>0.33410469545859539</v>
      </c>
      <c r="C41" s="299" t="str">
        <f>CONCATENATE("(",ROUND((B41/$H42)*100,1),")")</f>
        <v>(8.1)</v>
      </c>
      <c r="D41" s="302">
        <f>'Ind T6'!W8</f>
        <v>0.10560144268118171</v>
      </c>
      <c r="E41" s="299" t="str">
        <f>CONCATENATE("(",ROUND((D41/$H42)*100,1),")")</f>
        <v>(2.6)</v>
      </c>
      <c r="F41" s="302">
        <f>'Ind T6'!X8</f>
        <v>0.57893949506823794</v>
      </c>
      <c r="G41" s="299" t="str">
        <f>CONCATENATE("(",ROUND((F41/$H42)*100,1),")")</f>
        <v>(14.1)</v>
      </c>
      <c r="H41" s="302">
        <f t="shared" ref="H41" si="46">SUM(B41,D41,F41)</f>
        <v>1.0186456332080152</v>
      </c>
      <c r="I41" s="299" t="str">
        <f>CONCATENATE("(",ROUND((H41/$H42)*100,1),")")</f>
        <v>(24.8)</v>
      </c>
      <c r="K41" s="302">
        <f t="shared" ref="K41:K42" si="47">B41-B31</f>
        <v>1.861285396487139E-2</v>
      </c>
      <c r="L41" s="302">
        <f t="shared" ref="L41:L42" si="48">D41-D31</f>
        <v>-4.9719838942658967E-3</v>
      </c>
      <c r="M41" s="302">
        <f t="shared" ref="M41:M42" si="49">F41-F31</f>
        <v>5.619124332907055E-2</v>
      </c>
      <c r="N41" s="302">
        <f t="shared" ref="N41:N42" si="50">SUM(K41:M41)</f>
        <v>6.9832113399676043E-2</v>
      </c>
    </row>
    <row r="42" spans="1:14" x14ac:dyDescent="0.2">
      <c r="A42" s="282" t="s">
        <v>363</v>
      </c>
      <c r="B42" s="302">
        <f>SUM(B40:B41)</f>
        <v>2.040612936962515</v>
      </c>
      <c r="C42" s="299" t="str">
        <f>CONCATENATE("(",ROUND((B42/$H42)*100,1),")")</f>
        <v>(49.7)</v>
      </c>
      <c r="D42" s="302">
        <f>SUM(D40:D41)</f>
        <v>0.1147360366746764</v>
      </c>
      <c r="E42" s="299" t="str">
        <f>CONCATENATE("(",ROUND((D42/$H42)*100,1),")")</f>
        <v>(2.8)</v>
      </c>
      <c r="F42" s="302">
        <f>SUM(F40:F41)</f>
        <v>1.950651026362805</v>
      </c>
      <c r="G42" s="299" t="str">
        <f>CONCATENATE("(",ROUND((F42/$H42)*100,1),")")</f>
        <v>(47.5)</v>
      </c>
      <c r="H42" s="302">
        <f>SUM(H40:H41)</f>
        <v>4.1059999999999963</v>
      </c>
      <c r="I42" s="299" t="str">
        <f>CONCATENATE("(",ROUND((H42/$H42)*100,1),")")</f>
        <v>(100)</v>
      </c>
      <c r="K42" s="302">
        <f t="shared" si="47"/>
        <v>0.28862925395919037</v>
      </c>
      <c r="L42" s="302">
        <f t="shared" si="48"/>
        <v>-4.3641964277138373E-3</v>
      </c>
      <c r="M42" s="302">
        <f t="shared" si="49"/>
        <v>-1.3265057531475222E-2</v>
      </c>
      <c r="N42" s="302">
        <f t="shared" si="50"/>
        <v>0.2710000000000013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0.33795179829519373</v>
      </c>
      <c r="C51" s="299" t="str">
        <f>CONCATENATE("(",ROUND((B51/$H53)*100,1),")")</f>
        <v>(81.2)</v>
      </c>
      <c r="D51" s="302">
        <f>'Ind T6'!M18</f>
        <v>5.0901001112326951E-3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0.3430418984064264</v>
      </c>
      <c r="I51" s="299" t="str">
        <f>CONCATENATE("(",ROUND((H51/$H53)*100,1),")")</f>
        <v>(82.5)</v>
      </c>
      <c r="K51" s="302">
        <f>B56-B51</f>
        <v>-8.3666683968684208E-2</v>
      </c>
      <c r="L51" s="302">
        <f>D56-D51</f>
        <v>-1.146563013719684E-3</v>
      </c>
      <c r="M51" s="302">
        <f>F56-F51</f>
        <v>0</v>
      </c>
      <c r="N51" s="302">
        <f>SUM(K51:M51)</f>
        <v>-8.4813246982403889E-2</v>
      </c>
    </row>
    <row r="52" spans="1:14" x14ac:dyDescent="0.2">
      <c r="A52" s="282" t="s">
        <v>365</v>
      </c>
      <c r="B52" s="302">
        <f>'Ind T6'!L17</f>
        <v>6.1081201334170679E-2</v>
      </c>
      <c r="C52" s="299" t="str">
        <f>CONCATENATE("(",ROUND((B52/$H53)*100,1),")")</f>
        <v>(14.7)</v>
      </c>
      <c r="D52" s="302">
        <f>'Ind T6'!M17</f>
        <v>1.1876900259403104E-2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7.2958101593573785E-2</v>
      </c>
      <c r="I52" s="299" t="str">
        <f>CONCATENATE("(",ROUND((H52/$H53)*100,1),")")</f>
        <v>(17.5)</v>
      </c>
      <c r="K52" s="302">
        <f t="shared" ref="K52:K53" si="52">B57-B52</f>
        <v>-1.5365382389291277E-2</v>
      </c>
      <c r="L52" s="302">
        <f t="shared" ref="L52:L53" si="53">D57-D52</f>
        <v>-2.8213706283048874E-3</v>
      </c>
      <c r="M52" s="302">
        <f t="shared" ref="M52:M53" si="54">F57-F52</f>
        <v>0</v>
      </c>
      <c r="N52" s="302">
        <f t="shared" ref="N52:N53" si="55">SUM(K52:M52)</f>
        <v>-1.8186753017596164E-2</v>
      </c>
    </row>
    <row r="53" spans="1:14" x14ac:dyDescent="0.2">
      <c r="A53" s="282" t="s">
        <v>363</v>
      </c>
      <c r="B53" s="302">
        <f>SUM(B51:B52)</f>
        <v>0.39903299962936439</v>
      </c>
      <c r="C53" s="299" t="str">
        <f>CONCATENATE("(",ROUND((B53/$H53)*100,1),")")</f>
        <v>(95.9)</v>
      </c>
      <c r="D53" s="302">
        <f>SUM(D51:D52)</f>
        <v>1.6967000370635799E-2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0.4160000000000002</v>
      </c>
      <c r="I53" s="299" t="str">
        <f>CONCATENATE("(",ROUND((H53/$H53)*100,1),")")</f>
        <v>(100)</v>
      </c>
      <c r="K53" s="302">
        <f t="shared" si="52"/>
        <v>-9.9032066357975457E-2</v>
      </c>
      <c r="L53" s="302">
        <f t="shared" si="53"/>
        <v>-3.9679336420245723E-3</v>
      </c>
      <c r="M53" s="302">
        <f t="shared" si="54"/>
        <v>0</v>
      </c>
      <c r="N53" s="302">
        <f t="shared" si="55"/>
        <v>-0.10300000000000004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0.25428511432650952</v>
      </c>
      <c r="C56" s="299" t="str">
        <f>CONCATENATE("(",ROUND((B56/$H58)*100,1),")")</f>
        <v>(81.2)</v>
      </c>
      <c r="D56" s="302">
        <f>'Ind T6'!R18</f>
        <v>3.9435370975130111E-3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0.25822865142402252</v>
      </c>
      <c r="I56" s="299" t="str">
        <f>CONCATENATE("(",ROUND((H56/$H58)*100,1),")")</f>
        <v>(82.5)</v>
      </c>
      <c r="K56" s="302">
        <f>B61-B56</f>
        <v>-8.7223426014707478E-2</v>
      </c>
      <c r="L56" s="302">
        <f>D61-D56</f>
        <v>-1.1480825520634071E-3</v>
      </c>
      <c r="M56" s="302">
        <f>F61-F56</f>
        <v>0</v>
      </c>
      <c r="N56" s="302">
        <f>SUM(K56:M56)</f>
        <v>-8.8371508566770882E-2</v>
      </c>
    </row>
    <row r="57" spans="1:14" x14ac:dyDescent="0.2">
      <c r="A57" s="282" t="s">
        <v>365</v>
      </c>
      <c r="B57" s="302">
        <f>'Ind T6'!Q17</f>
        <v>4.5715818944879402E-2</v>
      </c>
      <c r="C57" s="299" t="str">
        <f>CONCATENATE("(",ROUND((B57/$H58)*100,1),")")</f>
        <v>(14.6)</v>
      </c>
      <c r="D57" s="302">
        <f>'Ind T6'!R17</f>
        <v>9.0555296310982168E-3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5.4771348575977617E-2</v>
      </c>
      <c r="I57" s="299" t="str">
        <f>CONCATENATE("(",ROUND((H57/$H58)*100,1),")")</f>
        <v>(17.5)</v>
      </c>
      <c r="K57" s="302">
        <f t="shared" ref="K57:K58" si="57">B62-B57</f>
        <v>-1.669633842556632E-2</v>
      </c>
      <c r="L57" s="302">
        <f t="shared" ref="L57:L58" si="58">D62-D57</f>
        <v>-2.9321530076630749E-3</v>
      </c>
      <c r="M57" s="302">
        <f t="shared" ref="M57:M58" si="59">F62-F57</f>
        <v>0</v>
      </c>
      <c r="N57" s="302">
        <f t="shared" ref="N57:N58" si="60">SUM(K57:M57)</f>
        <v>-1.9628491433229395E-2</v>
      </c>
    </row>
    <row r="58" spans="1:14" x14ac:dyDescent="0.2">
      <c r="A58" s="282" t="s">
        <v>363</v>
      </c>
      <c r="B58" s="302">
        <f>SUM(B56:B57)</f>
        <v>0.30000093327138894</v>
      </c>
      <c r="C58" s="299" t="str">
        <f>CONCATENATE("(",ROUND((B58/$H58)*100,1),")")</f>
        <v>(95.8)</v>
      </c>
      <c r="D58" s="302">
        <f>SUM(D56:D57)</f>
        <v>1.2999066728611227E-2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0.31300000000000011</v>
      </c>
      <c r="I58" s="299" t="str">
        <f>CONCATENATE("(",ROUND((H58/$H58)*100,1),")")</f>
        <v>(100)</v>
      </c>
      <c r="K58" s="302">
        <f t="shared" si="57"/>
        <v>-0.10391976444027382</v>
      </c>
      <c r="L58" s="302">
        <f t="shared" si="58"/>
        <v>-4.0802355597264819E-3</v>
      </c>
      <c r="M58" s="302">
        <f t="shared" si="59"/>
        <v>0</v>
      </c>
      <c r="N58" s="302">
        <f t="shared" si="60"/>
        <v>-0.10800000000000029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0.16706168831180204</v>
      </c>
      <c r="C61" s="299" t="str">
        <f>CONCATENATE("(",ROUND((B61/$H63)*100,1),")")</f>
        <v>(81.5)</v>
      </c>
      <c r="D61" s="302">
        <f>'Ind T6'!W18</f>
        <v>2.7954545454496041E-3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0.16985714285725165</v>
      </c>
      <c r="I61" s="299" t="str">
        <f>CONCATENATE("(",ROUND((H61/$H63)*100,1),")")</f>
        <v>(82.9)</v>
      </c>
      <c r="K61" s="302">
        <f>B61-B51</f>
        <v>-0.17089010998339169</v>
      </c>
      <c r="L61" s="302">
        <f>D61-D51</f>
        <v>-2.2946455657830911E-3</v>
      </c>
      <c r="M61" s="302">
        <f>F61-F51</f>
        <v>0</v>
      </c>
      <c r="N61" s="302">
        <f>SUM(K61:M61)</f>
        <v>-0.17318475554917478</v>
      </c>
    </row>
    <row r="62" spans="1:14" x14ac:dyDescent="0.2">
      <c r="A62" s="282" t="s">
        <v>365</v>
      </c>
      <c r="B62" s="302">
        <f>'Ind T6'!V17</f>
        <v>2.9019480519313082E-2</v>
      </c>
      <c r="C62" s="299" t="str">
        <f>CONCATENATE("(",ROUND((B62/$H63)*100,1),")")</f>
        <v>(14.2)</v>
      </c>
      <c r="D62" s="302">
        <f>'Ind T6'!W17</f>
        <v>6.1233766234351419E-3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3.5142857142748223E-2</v>
      </c>
      <c r="I62" s="299" t="str">
        <f>CONCATENATE("(",ROUND((H62/$H63)*100,1),")")</f>
        <v>(17.1)</v>
      </c>
      <c r="K62" s="302">
        <f t="shared" ref="K62:K63" si="62">B62-B52</f>
        <v>-3.20617208148576E-2</v>
      </c>
      <c r="L62" s="302">
        <f t="shared" ref="L62:L63" si="63">D62-D52</f>
        <v>-5.7535236359679623E-3</v>
      </c>
      <c r="M62" s="302">
        <f t="shared" ref="M62:M63" si="64">F62-F52</f>
        <v>0</v>
      </c>
      <c r="N62" s="302">
        <f t="shared" ref="N62:N63" si="65">SUM(K62:M62)</f>
        <v>-3.7815244450825562E-2</v>
      </c>
    </row>
    <row r="63" spans="1:14" x14ac:dyDescent="0.2">
      <c r="A63" s="282" t="s">
        <v>363</v>
      </c>
      <c r="B63" s="302">
        <f>SUM(B61:B62)</f>
        <v>0.19608116883111512</v>
      </c>
      <c r="C63" s="299" t="str">
        <f>CONCATENATE("(",ROUND((B63/$H63)*100,1),")")</f>
        <v>(95.6)</v>
      </c>
      <c r="D63" s="302">
        <f>SUM(D61:D62)</f>
        <v>8.9188311688847451E-3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0.20499999999999988</v>
      </c>
      <c r="I63" s="299" t="str">
        <f>CONCATENATE("(",ROUND((H63/$H63)*100,1),")")</f>
        <v>(100)</v>
      </c>
      <c r="K63" s="302">
        <f t="shared" si="62"/>
        <v>-0.20295183079824927</v>
      </c>
      <c r="L63" s="302">
        <f t="shared" si="63"/>
        <v>-8.0481692017510542E-3</v>
      </c>
      <c r="M63" s="302">
        <f t="shared" si="64"/>
        <v>0</v>
      </c>
      <c r="N63" s="302">
        <f t="shared" si="65"/>
        <v>-0.21100000000000033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4.2617264904601182</v>
      </c>
      <c r="C72" s="299" t="str">
        <f>CONCATENATE("(",ROUND((B72/$H74)*100,1),")")</f>
        <v>(57.7)</v>
      </c>
      <c r="D72" s="302">
        <f>'Ind T6'!M27</f>
        <v>0.29076132814745315</v>
      </c>
      <c r="E72" s="299" t="str">
        <f>CONCATENATE("(",ROUND((D72/$H74)*100,1),")")</f>
        <v>(3.9)</v>
      </c>
      <c r="F72" s="302">
        <f>'Ind T6'!N27</f>
        <v>2.8713855202743287E-2</v>
      </c>
      <c r="G72" s="299" t="str">
        <f>CONCATENATE("(",ROUND((F72/$H74)*100,1),")")</f>
        <v>(0.4)</v>
      </c>
      <c r="H72" s="302">
        <f>SUM(B72,D72,F72)</f>
        <v>4.5812016738103143</v>
      </c>
      <c r="I72" s="299" t="str">
        <f>CONCATENATE("(",ROUND((H72/$H74)*100,1),")")</f>
        <v>(62)</v>
      </c>
      <c r="K72" s="302">
        <f>B77-B72</f>
        <v>-0.16665950839656141</v>
      </c>
      <c r="L72" s="302">
        <f>D77-D72</f>
        <v>-8.3245397497881402E-3</v>
      </c>
      <c r="M72" s="302">
        <f>F77-F72</f>
        <v>-4.7017636221284922E-4</v>
      </c>
      <c r="N72" s="302">
        <f>SUM(K72:M72)</f>
        <v>-0.17545422450856241</v>
      </c>
    </row>
    <row r="73" spans="1:14" x14ac:dyDescent="0.2">
      <c r="A73" s="282" t="s">
        <v>365</v>
      </c>
      <c r="B73" s="302">
        <f>'Ind T6'!L26</f>
        <v>1.984342077540457</v>
      </c>
      <c r="C73" s="299" t="str">
        <f>CONCATENATE("(",ROUND((B73/$H74)*100,1),")")</f>
        <v>(26.8)</v>
      </c>
      <c r="D73" s="302">
        <f>'Ind T6'!M26</f>
        <v>0.74682858907618854</v>
      </c>
      <c r="E73" s="299" t="str">
        <f>CONCATENATE("(",ROUND((D73/$H74)*100,1),")")</f>
        <v>(10.1)</v>
      </c>
      <c r="F73" s="302">
        <f>'Ind T6'!N26</f>
        <v>7.8627659573039244E-2</v>
      </c>
      <c r="G73" s="299" t="str">
        <f>CONCATENATE("(",ROUND((F73/$H74)*100,1),")")</f>
        <v>(1.1)</v>
      </c>
      <c r="H73" s="302">
        <f t="shared" ref="H73" si="66">SUM(B73,D73,F73)</f>
        <v>2.8097983261896848</v>
      </c>
      <c r="I73" s="299" t="str">
        <f>CONCATENATE("(",ROUND((H73/$H74)*100,1),")")</f>
        <v>(38)</v>
      </c>
      <c r="K73" s="302">
        <f t="shared" ref="K73:K74" si="67">B78-B73</f>
        <v>1.5363674390840965E-2</v>
      </c>
      <c r="L73" s="302">
        <f t="shared" ref="L73:L74" si="68">D78-D73</f>
        <v>-2.2751256521420515E-2</v>
      </c>
      <c r="M73" s="302">
        <f t="shared" ref="M73:M74" si="69">F78-F73</f>
        <v>-1.5819336085395874E-4</v>
      </c>
      <c r="N73" s="302">
        <f t="shared" ref="N73:N74" si="70">SUM(K73:M73)</f>
        <v>-7.5457754914335096E-3</v>
      </c>
    </row>
    <row r="74" spans="1:14" x14ac:dyDescent="0.2">
      <c r="A74" s="282" t="s">
        <v>363</v>
      </c>
      <c r="B74" s="302">
        <f>SUM(B72:B73)</f>
        <v>6.2460685680005756</v>
      </c>
      <c r="C74" s="299" t="str">
        <f>CONCATENATE("(",ROUND((B74/$H74)*100,1),")")</f>
        <v>(84.5)</v>
      </c>
      <c r="D74" s="302">
        <f>SUM(D72:D73)</f>
        <v>1.0375899172236416</v>
      </c>
      <c r="E74" s="299" t="str">
        <f>CONCATENATE("(",ROUND((D74/$H74)*100,1),")")</f>
        <v>(14)</v>
      </c>
      <c r="F74" s="302">
        <f>SUM(F72:F73)</f>
        <v>0.10734151477578253</v>
      </c>
      <c r="G74" s="299" t="str">
        <f>CONCATENATE("(",ROUND((F74/$H74)*100,1),")")</f>
        <v>(1.5)</v>
      </c>
      <c r="H74" s="302">
        <f>SUM(H72:H73)</f>
        <v>7.3909999999999991</v>
      </c>
      <c r="I74" s="299" t="str">
        <f>CONCATENATE("(",ROUND((H74/$H74)*100,1),")")</f>
        <v>(100)</v>
      </c>
      <c r="K74" s="302">
        <f t="shared" si="67"/>
        <v>-0.15129583400572066</v>
      </c>
      <c r="L74" s="302">
        <f t="shared" si="68"/>
        <v>-3.1075796271208489E-2</v>
      </c>
      <c r="M74" s="302">
        <f t="shared" si="69"/>
        <v>-6.283697230668045E-4</v>
      </c>
      <c r="N74" s="302">
        <f t="shared" si="70"/>
        <v>-0.18299999999999594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4.0950669820635568</v>
      </c>
      <c r="C77" s="299" t="str">
        <f>CONCATENATE("(",ROUND((B77/$H79)*100,1),")")</f>
        <v>(56.8)</v>
      </c>
      <c r="D77" s="302">
        <f>'Ind T6'!R27</f>
        <v>0.28243678839766501</v>
      </c>
      <c r="E77" s="299" t="str">
        <f>CONCATENATE("(",ROUND((D77/$H79)*100,1),")")</f>
        <v>(3.9)</v>
      </c>
      <c r="F77" s="302">
        <f>'Ind T6'!S27</f>
        <v>2.8243678840530438E-2</v>
      </c>
      <c r="G77" s="299" t="str">
        <f>CONCATENATE("(",ROUND((F77/$H79)*100,1),")")</f>
        <v>(0.4)</v>
      </c>
      <c r="H77" s="302">
        <f>SUM(B77,D77,F77)</f>
        <v>4.4057474493017521</v>
      </c>
      <c r="I77" s="299" t="str">
        <f>CONCATENATE("(",ROUND((H77/$H79)*100,1),")")</f>
        <v>(61.1)</v>
      </c>
      <c r="K77" s="302">
        <f>B82-B77</f>
        <v>-0.5470174078893657</v>
      </c>
      <c r="L77" s="302">
        <f>D82-D77</f>
        <v>-3.2323298122980348E-2</v>
      </c>
      <c r="M77" s="302">
        <f>F82-F77</f>
        <v>-2.3031156070025538E-3</v>
      </c>
      <c r="N77" s="302">
        <f>SUM(K77:M77)</f>
        <v>-0.58164382161934869</v>
      </c>
    </row>
    <row r="78" spans="1:14" x14ac:dyDescent="0.2">
      <c r="A78" s="282" t="s">
        <v>365</v>
      </c>
      <c r="B78" s="302">
        <f>'Ind T6'!Q26</f>
        <v>1.999705751931298</v>
      </c>
      <c r="C78" s="299" t="str">
        <f>CONCATENATE("(",ROUND((B78/$H79)*100,1),")")</f>
        <v>(27.7)</v>
      </c>
      <c r="D78" s="302">
        <f>'Ind T6'!R26</f>
        <v>0.72407733255476803</v>
      </c>
      <c r="E78" s="299" t="str">
        <f>CONCATENATE("(",ROUND((D78/$H79)*100,1),")")</f>
        <v>(10)</v>
      </c>
      <c r="F78" s="302">
        <f>'Ind T6'!S26</f>
        <v>7.8469466212185285E-2</v>
      </c>
      <c r="G78" s="299" t="str">
        <f>CONCATENATE("(",ROUND((F78/$H79)*100,1),")")</f>
        <v>(1.1)</v>
      </c>
      <c r="H78" s="302">
        <f t="shared" ref="H78" si="71">SUM(B78,D78,F78)</f>
        <v>2.8022525506982516</v>
      </c>
      <c r="I78" s="299" t="str">
        <f>CONCATENATE("(",ROUND((H78/$H79)*100,1),")")</f>
        <v>(38.9)</v>
      </c>
      <c r="K78" s="302">
        <f t="shared" ref="K78:K79" si="72">B83-B78</f>
        <v>-0.10785144131608559</v>
      </c>
      <c r="L78" s="302">
        <f t="shared" ref="L78:L79" si="73">D83-D78</f>
        <v>-8.7436544353884149E-2</v>
      </c>
      <c r="M78" s="302">
        <f t="shared" ref="M78:M79" si="74">F83-F78</f>
        <v>-6.0681927106898126E-3</v>
      </c>
      <c r="N78" s="302">
        <f t="shared" ref="N78:N79" si="75">SUM(K78:M78)</f>
        <v>-0.20135617838065956</v>
      </c>
    </row>
    <row r="79" spans="1:14" x14ac:dyDescent="0.2">
      <c r="A79" s="282" t="s">
        <v>363</v>
      </c>
      <c r="B79" s="302">
        <f>SUM(B77:B78)</f>
        <v>6.094772733994855</v>
      </c>
      <c r="C79" s="299" t="str">
        <f>CONCATENATE("(",ROUND((B79/$H79)*100,1),")")</f>
        <v>(84.6)</v>
      </c>
      <c r="D79" s="302">
        <f>SUM(D77:D78)</f>
        <v>1.0065141209524331</v>
      </c>
      <c r="E79" s="299" t="str">
        <f>CONCATENATE("(",ROUND((D79/$H79)*100,1),")")</f>
        <v>(14)</v>
      </c>
      <c r="F79" s="302">
        <f>SUM(F77:F78)</f>
        <v>0.10671314505271573</v>
      </c>
      <c r="G79" s="299" t="str">
        <f>CONCATENATE("(",ROUND((F79/$H79)*100,1),")")</f>
        <v>(1.5)</v>
      </c>
      <c r="H79" s="302">
        <f>SUM(H77:H78)</f>
        <v>7.2080000000000037</v>
      </c>
      <c r="I79" s="299" t="str">
        <f>CONCATENATE("(",ROUND((H79/$H79)*100,1),")")</f>
        <v>(100)</v>
      </c>
      <c r="K79" s="302">
        <f t="shared" si="72"/>
        <v>-0.6548688492054513</v>
      </c>
      <c r="L79" s="302">
        <f t="shared" si="73"/>
        <v>-0.11975984247686455</v>
      </c>
      <c r="M79" s="302">
        <f t="shared" si="74"/>
        <v>-8.3713083176923664E-3</v>
      </c>
      <c r="N79" s="302">
        <f t="shared" si="75"/>
        <v>-0.78300000000000824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3.5480495741741911</v>
      </c>
      <c r="C82" s="299" t="str">
        <f>CONCATENATE("(",ROUND((B82/$H84)*100,1),")")</f>
        <v>(55.2)</v>
      </c>
      <c r="D82" s="302">
        <f>'Ind T6'!W27</f>
        <v>0.25011349027468466</v>
      </c>
      <c r="E82" s="299" t="str">
        <f>CONCATENATE("(",ROUND((D82/$H84)*100,1),")")</f>
        <v>(3.9)</v>
      </c>
      <c r="F82" s="302">
        <f>'Ind T6'!X27</f>
        <v>2.5940563233527884E-2</v>
      </c>
      <c r="G82" s="299" t="str">
        <f>CONCATENATE("(",ROUND((F82/$H84)*100,1),")")</f>
        <v>(0.4)</v>
      </c>
      <c r="H82" s="302">
        <f>SUM(B82,D82,F82)</f>
        <v>3.8241036276824034</v>
      </c>
      <c r="I82" s="299" t="str">
        <f>CONCATENATE("(",ROUND((H82/$H84)*100,1),")")</f>
        <v>(59.5)</v>
      </c>
      <c r="K82" s="302">
        <f>B82-B72</f>
        <v>-0.71367691628592711</v>
      </c>
      <c r="L82" s="302">
        <f>D82-D72</f>
        <v>-4.0647837872768489E-2</v>
      </c>
      <c r="M82" s="302">
        <f>F82-F72</f>
        <v>-2.773291969215403E-3</v>
      </c>
      <c r="N82" s="302">
        <f>SUM(K82:M82)</f>
        <v>-0.75709804612791098</v>
      </c>
    </row>
    <row r="83" spans="1:14" x14ac:dyDescent="0.2">
      <c r="A83" s="282" t="s">
        <v>365</v>
      </c>
      <c r="B83" s="302">
        <f>'Ind T6'!V26</f>
        <v>1.8918543106152124</v>
      </c>
      <c r="C83" s="299" t="str">
        <f>CONCATENATE("(",ROUND((B83/$H84)*100,1),")")</f>
        <v>(29.4)</v>
      </c>
      <c r="D83" s="302">
        <f>'Ind T6'!W26</f>
        <v>0.63664078820088388</v>
      </c>
      <c r="E83" s="299" t="str">
        <f>CONCATENATE("(",ROUND((D83/$H84)*100,1),")")</f>
        <v>(9.9)</v>
      </c>
      <c r="F83" s="302">
        <f>'Ind T6'!X26</f>
        <v>7.2401273501495472E-2</v>
      </c>
      <c r="G83" s="299" t="str">
        <f>CONCATENATE("(",ROUND((F83/$H84)*100,1),")")</f>
        <v>(1.1)</v>
      </c>
      <c r="H83" s="302">
        <f t="shared" ref="H83" si="76">SUM(B83,D83,F83)</f>
        <v>2.6008963723175915</v>
      </c>
      <c r="I83" s="299" t="str">
        <f>CONCATENATE("(",ROUND((H83/$H84)*100,1),")")</f>
        <v>(40.5)</v>
      </c>
      <c r="K83" s="302">
        <f t="shared" ref="K83:K84" si="77">B83-B73</f>
        <v>-9.248776692524463E-2</v>
      </c>
      <c r="L83" s="302">
        <f t="shared" ref="L83:L84" si="78">D83-D73</f>
        <v>-0.11018780087530466</v>
      </c>
      <c r="M83" s="302">
        <f t="shared" ref="M83:M84" si="79">F83-F73</f>
        <v>-6.2263860715437713E-3</v>
      </c>
      <c r="N83" s="302">
        <f t="shared" ref="N83:N84" si="80">SUM(K83:M83)</f>
        <v>-0.20890195387209307</v>
      </c>
    </row>
    <row r="84" spans="1:14" x14ac:dyDescent="0.2">
      <c r="A84" s="282" t="s">
        <v>363</v>
      </c>
      <c r="B84" s="302">
        <f>SUM(B82:B83)</f>
        <v>5.4399038847894037</v>
      </c>
      <c r="C84" s="299" t="str">
        <f>CONCATENATE("(",ROUND((B84/$H84)*100,1),")")</f>
        <v>(84.7)</v>
      </c>
      <c r="D84" s="302">
        <f>SUM(D82:D83)</f>
        <v>0.88675427847556854</v>
      </c>
      <c r="E84" s="299" t="str">
        <f>CONCATENATE("(",ROUND((D84/$H84)*100,1),")")</f>
        <v>(13.8)</v>
      </c>
      <c r="F84" s="302">
        <f>SUM(F82:F83)</f>
        <v>9.8341836735023364E-2</v>
      </c>
      <c r="G84" s="299" t="str">
        <f>CONCATENATE("(",ROUND((F84/$H84)*100,1),")")</f>
        <v>(1.5)</v>
      </c>
      <c r="H84" s="302">
        <f>SUM(H82:H83)</f>
        <v>6.4249999999999954</v>
      </c>
      <c r="I84" s="299" t="str">
        <f>CONCATENATE("(",ROUND((H84/$H84)*100,1),")")</f>
        <v>(100)</v>
      </c>
      <c r="K84" s="302">
        <f t="shared" si="77"/>
        <v>-0.80616468321117196</v>
      </c>
      <c r="L84" s="302">
        <f t="shared" si="78"/>
        <v>-0.15083563874807304</v>
      </c>
      <c r="M84" s="302">
        <f t="shared" si="79"/>
        <v>-8.9996780407591709E-3</v>
      </c>
      <c r="N84" s="302">
        <f t="shared" si="80"/>
        <v>-0.96600000000000419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3.1640026038420572</v>
      </c>
      <c r="C93" s="299" t="str">
        <f>CONCATENATE("(",ROUND((B93/$H95)*100,1),")")</f>
        <v>(72)</v>
      </c>
      <c r="D93" s="302">
        <f>'Ind T6'!M36</f>
        <v>0.12032448853157965</v>
      </c>
      <c r="E93" s="299" t="str">
        <f>CONCATENATE("(",ROUND((D93/$H95)*100,1),")")</f>
        <v>(2.7)</v>
      </c>
      <c r="F93" s="302">
        <f>'Ind T6'!N36</f>
        <v>6.8406447613492447E-2</v>
      </c>
      <c r="G93" s="299" t="str">
        <f>CONCATENATE("(",ROUND((F93/$H95)*100,1),")")</f>
        <v>(1.6)</v>
      </c>
      <c r="H93" s="302">
        <f>SUM(B93,D93,F93)</f>
        <v>3.3527335399871294</v>
      </c>
      <c r="I93" s="299" t="str">
        <f>CONCATENATE("(",ROUND((H93/$H95)*100,1),")")</f>
        <v>(76.3)</v>
      </c>
      <c r="K93" s="302">
        <f>B98-B93</f>
        <v>0.25532331189240498</v>
      </c>
      <c r="L93" s="302">
        <f>D98-D93</f>
        <v>1.3146399574493817E-2</v>
      </c>
      <c r="M93" s="302">
        <f>F98-F93</f>
        <v>6.272075741858632E-3</v>
      </c>
      <c r="N93" s="302">
        <f>SUM(K93:M93)</f>
        <v>0.27474178720875742</v>
      </c>
    </row>
    <row r="94" spans="1:14" x14ac:dyDescent="0.2">
      <c r="A94" s="282" t="s">
        <v>365</v>
      </c>
      <c r="B94" s="302">
        <f>'Ind T6'!L35</f>
        <v>0.82019603223581283</v>
      </c>
      <c r="C94" s="299" t="str">
        <f>CONCATENATE("(",ROUND((B94/$H95)*100,1),")")</f>
        <v>(18.7)</v>
      </c>
      <c r="D94" s="302">
        <f>'Ind T6'!M35</f>
        <v>0.16570167390254389</v>
      </c>
      <c r="E94" s="299" t="str">
        <f>CONCATENATE("(",ROUND((D94/$H95)*100,1),")")</f>
        <v>(3.8)</v>
      </c>
      <c r="F94" s="302">
        <f>'Ind T6'!N35</f>
        <v>5.7368753874508696E-2</v>
      </c>
      <c r="G94" s="299" t="str">
        <f>CONCATENATE("(",ROUND((F94/$H95)*100,1),")")</f>
        <v>(1.3)</v>
      </c>
      <c r="H94" s="302">
        <f t="shared" ref="H94" si="81">SUM(B94,D94,F94)</f>
        <v>1.0432664600128654</v>
      </c>
      <c r="I94" s="299" t="str">
        <f>CONCATENATE("(",ROUND((H94/$H95)*100,1),")")</f>
        <v>(23.7)</v>
      </c>
      <c r="K94" s="302">
        <f t="shared" ref="K94:K95" si="82">B99-B94</f>
        <v>5.2049120559131135E-2</v>
      </c>
      <c r="L94" s="302">
        <f t="shared" ref="L94:L95" si="83">D99-D94</f>
        <v>1.176165342108057E-2</v>
      </c>
      <c r="M94" s="302">
        <f t="shared" ref="M94:M95" si="84">F99-F94</f>
        <v>6.4474388110276892E-3</v>
      </c>
      <c r="N94" s="302">
        <f t="shared" ref="N94:N95" si="85">SUM(K94:M94)</f>
        <v>7.0258212791239394E-2</v>
      </c>
    </row>
    <row r="95" spans="1:14" x14ac:dyDescent="0.2">
      <c r="A95" s="282" t="s">
        <v>363</v>
      </c>
      <c r="B95" s="302">
        <f>SUM(B93:B94)</f>
        <v>3.9841986360778701</v>
      </c>
      <c r="C95" s="299" t="str">
        <f>CONCATENATE("(",ROUND((B95/$H95)*100,1),")")</f>
        <v>(90.6)</v>
      </c>
      <c r="D95" s="302">
        <f>SUM(D93:D94)</f>
        <v>0.28602616243412354</v>
      </c>
      <c r="E95" s="299" t="str">
        <f>CONCATENATE("(",ROUND((D95/$H95)*100,1),")")</f>
        <v>(6.5)</v>
      </c>
      <c r="F95" s="302">
        <f>SUM(F93:F94)</f>
        <v>0.12577520148800114</v>
      </c>
      <c r="G95" s="299" t="str">
        <f>CONCATENATE("(",ROUND((F95/$H95)*100,1),")")</f>
        <v>(2.9)</v>
      </c>
      <c r="H95" s="302">
        <f>SUM(H93:H94)</f>
        <v>4.3959999999999946</v>
      </c>
      <c r="I95" s="299" t="str">
        <f>CONCATENATE("(",ROUND((H95/$H95)*100,1),")")</f>
        <v>(100)</v>
      </c>
      <c r="K95" s="302">
        <f t="shared" si="82"/>
        <v>0.30737243245153634</v>
      </c>
      <c r="L95" s="302">
        <f t="shared" si="83"/>
        <v>2.4908052995574359E-2</v>
      </c>
      <c r="M95" s="302">
        <f t="shared" si="84"/>
        <v>1.2719514552886335E-2</v>
      </c>
      <c r="N95" s="302">
        <f t="shared" si="85"/>
        <v>0.34499999999999703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3.4193259157344622</v>
      </c>
      <c r="C98" s="299" t="str">
        <f>CONCATENATE("(",ROUND((B98/$H100)*100,1),")")</f>
        <v>(72.1)</v>
      </c>
      <c r="D98" s="302">
        <f>'Ind T6'!R36</f>
        <v>0.13347088810607347</v>
      </c>
      <c r="E98" s="299" t="str">
        <f>CONCATENATE("(",ROUND((D98/$H100)*100,1),")")</f>
        <v>(2.8)</v>
      </c>
      <c r="F98" s="302">
        <f>'Ind T6'!S36</f>
        <v>7.4678523355351079E-2</v>
      </c>
      <c r="G98" s="299" t="str">
        <f>CONCATENATE("(",ROUND((F98/$H100)*100,1),")")</f>
        <v>(1.6)</v>
      </c>
      <c r="H98" s="302">
        <f>SUM(B98,D98,F98)</f>
        <v>3.6274753271958868</v>
      </c>
      <c r="I98" s="299" t="str">
        <f>CONCATENATE("(",ROUND((H98/$H100)*100,1),")")</f>
        <v>(76.5)</v>
      </c>
      <c r="K98" s="302">
        <f>B103-B98</f>
        <v>-0.13439669420964417</v>
      </c>
      <c r="L98" s="302">
        <f>D103-D98</f>
        <v>1.3358627995465056E-3</v>
      </c>
      <c r="M98" s="302">
        <f>F103-F98</f>
        <v>-2.6092151725966295E-4</v>
      </c>
      <c r="N98" s="302">
        <f>SUM(K98:M98)</f>
        <v>-0.13332175292735732</v>
      </c>
    </row>
    <row r="99" spans="1:14" x14ac:dyDescent="0.2">
      <c r="A99" s="282" t="s">
        <v>365</v>
      </c>
      <c r="B99" s="302">
        <f>'Ind T6'!Q35</f>
        <v>0.87224515279494397</v>
      </c>
      <c r="C99" s="299" t="str">
        <f>CONCATENATE("(",ROUND((B99/$H100)*100,1),")")</f>
        <v>(18.4)</v>
      </c>
      <c r="D99" s="302">
        <f>'Ind T6'!R35</f>
        <v>0.17746332732362446</v>
      </c>
      <c r="E99" s="299" t="str">
        <f>CONCATENATE("(",ROUND((D99/$H100)*100,1),")")</f>
        <v>(3.7)</v>
      </c>
      <c r="F99" s="302">
        <f>'Ind T6'!S35</f>
        <v>6.3816192685536385E-2</v>
      </c>
      <c r="G99" s="299" t="str">
        <f>CONCATENATE("(",ROUND((F99/$H100)*100,1),")")</f>
        <v>(1.3)</v>
      </c>
      <c r="H99" s="302">
        <f t="shared" ref="H99" si="86">SUM(B99,D99,F99)</f>
        <v>1.1135246728041046</v>
      </c>
      <c r="I99" s="299" t="str">
        <f>CONCATENATE("(",ROUND((H99/$H100)*100,1),")")</f>
        <v>(23.5)</v>
      </c>
      <c r="K99" s="302">
        <f t="shared" ref="K99:K100" si="87">B104-B99</f>
        <v>-6.5007899105623768E-2</v>
      </c>
      <c r="L99" s="302">
        <f t="shared" ref="L99:L100" si="88">D104-D99</f>
        <v>-8.3202682087140656E-3</v>
      </c>
      <c r="M99" s="302">
        <f t="shared" ref="M99:M100" si="89">F104-F99</f>
        <v>1.649920241696079E-3</v>
      </c>
      <c r="N99" s="302">
        <f t="shared" ref="N99:N100" si="90">SUM(K99:M99)</f>
        <v>-7.1678247072641754E-2</v>
      </c>
    </row>
    <row r="100" spans="1:14" x14ac:dyDescent="0.2">
      <c r="A100" s="282" t="s">
        <v>363</v>
      </c>
      <c r="B100" s="302">
        <f>SUM(B98:B99)</f>
        <v>4.2915710685294064</v>
      </c>
      <c r="C100" s="299" t="str">
        <f>CONCATENATE("(",ROUND((B100/$H100)*100,1),")")</f>
        <v>(90.5)</v>
      </c>
      <c r="D100" s="302">
        <f>SUM(D98:D99)</f>
        <v>0.3109342154296979</v>
      </c>
      <c r="E100" s="299" t="str">
        <f>CONCATENATE("(",ROUND((D100/$H100)*100,1),")")</f>
        <v>(6.6)</v>
      </c>
      <c r="F100" s="302">
        <f>SUM(F98:F99)</f>
        <v>0.13849471604088748</v>
      </c>
      <c r="G100" s="299" t="str">
        <f>CONCATENATE("(",ROUND((F100/$H100)*100,1),")")</f>
        <v>(2.9)</v>
      </c>
      <c r="H100" s="302">
        <f>SUM(H98:H99)</f>
        <v>4.7409999999999917</v>
      </c>
      <c r="I100" s="299" t="str">
        <f>CONCATENATE("(",ROUND((H100/$H100)*100,1),")")</f>
        <v>(100)</v>
      </c>
      <c r="K100" s="302">
        <f t="shared" si="87"/>
        <v>-0.19940459331526839</v>
      </c>
      <c r="L100" s="302">
        <f t="shared" si="88"/>
        <v>-6.98440540916756E-3</v>
      </c>
      <c r="M100" s="302">
        <f t="shared" si="89"/>
        <v>1.3889987244364022E-3</v>
      </c>
      <c r="N100" s="302">
        <f t="shared" si="90"/>
        <v>-0.20499999999999954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3.284929221524818</v>
      </c>
      <c r="C103" s="299" t="str">
        <f>CONCATENATE("(",ROUND((B103/$H105)*100,1),")")</f>
        <v>(72.4)</v>
      </c>
      <c r="D103" s="302">
        <f>'Ind T6'!W36</f>
        <v>0.13480675090561997</v>
      </c>
      <c r="E103" s="299" t="str">
        <f>CONCATENATE("(",ROUND((D103/$H105)*100,1),")")</f>
        <v>(3)</v>
      </c>
      <c r="F103" s="302">
        <f>'Ind T6'!X36</f>
        <v>7.4417601838091416E-2</v>
      </c>
      <c r="G103" s="299" t="str">
        <f>CONCATENATE("(",ROUND((F103/$H105)*100,1),")")</f>
        <v>(1.6)</v>
      </c>
      <c r="H103" s="302">
        <f>SUM(B103,D103,F103)</f>
        <v>3.4941535742685295</v>
      </c>
      <c r="I103" s="299" t="str">
        <f>CONCATENATE("(",ROUND((H103/$H105)*100,1),")")</f>
        <v>(77)</v>
      </c>
      <c r="K103" s="302">
        <f>B103-B93</f>
        <v>0.12092661768276081</v>
      </c>
      <c r="L103" s="302">
        <f>D103-D93</f>
        <v>1.4482262374040322E-2</v>
      </c>
      <c r="M103" s="302">
        <f>F103-F93</f>
        <v>6.0111542245989691E-3</v>
      </c>
      <c r="N103" s="302">
        <f>SUM(K103:M103)</f>
        <v>0.1414200342814001</v>
      </c>
    </row>
    <row r="104" spans="1:14" x14ac:dyDescent="0.2">
      <c r="A104" s="282" t="s">
        <v>365</v>
      </c>
      <c r="B104" s="302">
        <f>'Ind T6'!V35</f>
        <v>0.8072372536893202</v>
      </c>
      <c r="C104" s="299" t="str">
        <f>CONCATENATE("(",ROUND((B104/$H105)*100,1),")")</f>
        <v>(17.8)</v>
      </c>
      <c r="D104" s="302">
        <f>'Ind T6'!W35</f>
        <v>0.1691430591149104</v>
      </c>
      <c r="E104" s="299" t="str">
        <f>CONCATENATE("(",ROUND((D104/$H105)*100,1),")")</f>
        <v>(3.7)</v>
      </c>
      <c r="F104" s="302">
        <f>'Ind T6'!X35</f>
        <v>6.5466112927232464E-2</v>
      </c>
      <c r="G104" s="299" t="str">
        <f>CONCATENATE("(",ROUND((F104/$H105)*100,1),")")</f>
        <v>(1.4)</v>
      </c>
      <c r="H104" s="302">
        <f t="shared" ref="H104" si="91">SUM(B104,D104,F104)</f>
        <v>1.041846425731463</v>
      </c>
      <c r="I104" s="299" t="str">
        <f>CONCATENATE("(",ROUND((H104/$H105)*100,1),")")</f>
        <v>(23)</v>
      </c>
      <c r="K104" s="302">
        <f t="shared" ref="K104:K105" si="92">B104-B94</f>
        <v>-1.2958778546492633E-2</v>
      </c>
      <c r="L104" s="302">
        <f t="shared" ref="L104:L105" si="93">D104-D94</f>
        <v>3.4413852123665045E-3</v>
      </c>
      <c r="M104" s="302">
        <f t="shared" ref="M104:M105" si="94">F104-F94</f>
        <v>8.0973590527237682E-3</v>
      </c>
      <c r="N104" s="302">
        <f t="shared" ref="N104:N105" si="95">SUM(K104:M104)</f>
        <v>-1.4200342814023603E-3</v>
      </c>
    </row>
    <row r="105" spans="1:14" x14ac:dyDescent="0.2">
      <c r="A105" s="282" t="s">
        <v>363</v>
      </c>
      <c r="B105" s="302">
        <f>SUM(B103:B104)</f>
        <v>4.092166475214138</v>
      </c>
      <c r="C105" s="299" t="str">
        <f>CONCATENATE("(",ROUND((B105/$H105)*100,1),")")</f>
        <v>(90.2)</v>
      </c>
      <c r="D105" s="302">
        <f>SUM(D103:D104)</f>
        <v>0.30394981002053034</v>
      </c>
      <c r="E105" s="299" t="str">
        <f>CONCATENATE("(",ROUND((D105/$H105)*100,1),")")</f>
        <v>(6.7)</v>
      </c>
      <c r="F105" s="302">
        <f>SUM(F103:F104)</f>
        <v>0.13988371476532388</v>
      </c>
      <c r="G105" s="299" t="str">
        <f>CONCATENATE("(",ROUND((F105/$H105)*100,1),")")</f>
        <v>(3.1)</v>
      </c>
      <c r="H105" s="302">
        <f>SUM(H103:H104)</f>
        <v>4.5359999999999925</v>
      </c>
      <c r="I105" s="299" t="str">
        <f>CONCATENATE("(",ROUND((H105/$H105)*100,1),")")</f>
        <v>(100)</v>
      </c>
      <c r="K105" s="302">
        <f t="shared" si="92"/>
        <v>0.10796783913626795</v>
      </c>
      <c r="L105" s="302">
        <f t="shared" si="93"/>
        <v>1.7923647586406799E-2</v>
      </c>
      <c r="M105" s="302">
        <f t="shared" si="94"/>
        <v>1.4108513277322737E-2</v>
      </c>
      <c r="N105" s="302">
        <f t="shared" si="95"/>
        <v>0.13999999999999749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27.767441335031322</v>
      </c>
      <c r="C114" s="299" t="str">
        <f>CONCATENATE("(",ROUND((B114/$H116)*100,1),")")</f>
        <v>(69.7)</v>
      </c>
      <c r="D114" s="302">
        <f>'Ind T6'!M45</f>
        <v>1.3574330203643341</v>
      </c>
      <c r="E114" s="299" t="str">
        <f>CONCATENATE("(",ROUND((D114/$H116)*100,1),")")</f>
        <v>(3.4)</v>
      </c>
      <c r="F114" s="302">
        <f>'Ind T6'!N45</f>
        <v>1.9637619575226484</v>
      </c>
      <c r="G114" s="299" t="str">
        <f>CONCATENATE("(",ROUND((F114/$H116)*100,1),")")</f>
        <v>(4.9)</v>
      </c>
      <c r="H114" s="302">
        <f>SUM(B114,D114,F114)</f>
        <v>31.088636312918304</v>
      </c>
      <c r="I114" s="299" t="str">
        <f>CONCATENATE("(",ROUND((H114/$H116)*100,1),")")</f>
        <v>(78)</v>
      </c>
      <c r="K114" s="302">
        <f>B119-B114</f>
        <v>-1.323402916627419</v>
      </c>
      <c r="L114" s="302">
        <f>D119-D114</f>
        <v>-3.8333276751183032E-2</v>
      </c>
      <c r="M114" s="302">
        <f>F119-F114</f>
        <v>-7.2445377312159387E-2</v>
      </c>
      <c r="N114" s="302">
        <f>SUM(K114:M114)</f>
        <v>-1.4341815706907615</v>
      </c>
    </row>
    <row r="115" spans="1:14" x14ac:dyDescent="0.2">
      <c r="A115" s="282" t="s">
        <v>365</v>
      </c>
      <c r="B115" s="302">
        <f>'Ind T6'!L44</f>
        <v>6.3666198668050482</v>
      </c>
      <c r="C115" s="299" t="str">
        <f>CONCATENATE("(",ROUND((B115/$H116)*100,1),")")</f>
        <v>(16)</v>
      </c>
      <c r="D115" s="302">
        <f>'Ind T6'!M44</f>
        <v>1.5304326787999452</v>
      </c>
      <c r="E115" s="299" t="str">
        <f>CONCATENATE("(",ROUND((D115/$H116)*100,1),")")</f>
        <v>(3.8)</v>
      </c>
      <c r="F115" s="302">
        <f>'Ind T6'!N44</f>
        <v>0.87031114147673494</v>
      </c>
      <c r="G115" s="299" t="str">
        <f>CONCATENATE("(",ROUND((F115/$H116)*100,1),")")</f>
        <v>(2.2)</v>
      </c>
      <c r="H115" s="302">
        <f t="shared" ref="H115" si="96">SUM(B115,D115,F115)</f>
        <v>8.767363687081728</v>
      </c>
      <c r="I115" s="299" t="str">
        <f>CONCATENATE("(",ROUND((H115/$H116)*100,1),")")</f>
        <v>(22)</v>
      </c>
      <c r="K115" s="302">
        <f t="shared" ref="K115:K116" si="97">B120-B115</f>
        <v>-0.20694334161848804</v>
      </c>
      <c r="L115" s="302">
        <f t="shared" ref="L115:L116" si="98">D120-D115</f>
        <v>-5.8584421887920568E-2</v>
      </c>
      <c r="M115" s="302">
        <f t="shared" ref="M115:M116" si="99">F120-F115</f>
        <v>-8.2290665802835949E-2</v>
      </c>
      <c r="N115" s="302">
        <f t="shared" ref="N115:N116" si="100">SUM(K115:M115)</f>
        <v>-0.34781842930924456</v>
      </c>
    </row>
    <row r="116" spans="1:14" x14ac:dyDescent="0.2">
      <c r="A116" s="282" t="s">
        <v>363</v>
      </c>
      <c r="B116" s="302">
        <f>SUM(B114:B115)</f>
        <v>34.134061201836367</v>
      </c>
      <c r="C116" s="299" t="str">
        <f>CONCATENATE("(",ROUND((B116/$H116)*100,1),")")</f>
        <v>(85.6)</v>
      </c>
      <c r="D116" s="302">
        <f>SUM(D114:D115)</f>
        <v>2.887865699164279</v>
      </c>
      <c r="E116" s="299" t="str">
        <f>CONCATENATE("(",ROUND((D116/$H116)*100,1),")")</f>
        <v>(7.2)</v>
      </c>
      <c r="F116" s="302">
        <f>SUM(F114:F115)</f>
        <v>2.8340730989993834</v>
      </c>
      <c r="G116" s="299" t="str">
        <f>CONCATENATE("(",ROUND((F116/$H116)*100,1),")")</f>
        <v>(7.1)</v>
      </c>
      <c r="H116" s="302">
        <f>SUM(H114:H115)</f>
        <v>39.85600000000003</v>
      </c>
      <c r="I116" s="299" t="str">
        <f>CONCATENATE("(",ROUND((H116/$H116)*100,1),")")</f>
        <v>(100)</v>
      </c>
      <c r="K116" s="302">
        <f t="shared" si="97"/>
        <v>-1.5303462582459062</v>
      </c>
      <c r="L116" s="302">
        <f t="shared" si="98"/>
        <v>-9.6917698639103378E-2</v>
      </c>
      <c r="M116" s="302">
        <f t="shared" si="99"/>
        <v>-0.15473604311499534</v>
      </c>
      <c r="N116" s="302">
        <f t="shared" si="100"/>
        <v>-1.7820000000000049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26.444038418403903</v>
      </c>
      <c r="C119" s="299" t="str">
        <f>CONCATENATE("(",ROUND((B119/$H121)*100,1),")")</f>
        <v>(69.5)</v>
      </c>
      <c r="D119" s="302">
        <f>'Ind T6'!R45</f>
        <v>1.3190997436131511</v>
      </c>
      <c r="E119" s="299" t="str">
        <f>CONCATENATE("(",ROUND((D119/$H121)*100,1),")")</f>
        <v>(3.5)</v>
      </c>
      <c r="F119" s="302">
        <f>'Ind T6'!S45</f>
        <v>1.891316580210489</v>
      </c>
      <c r="G119" s="299" t="str">
        <f>CONCATENATE("(",ROUND((F119/$H121)*100,1),")")</f>
        <v>(5)</v>
      </c>
      <c r="H119" s="302">
        <f>SUM(B119,D119,F119)</f>
        <v>29.654454742227543</v>
      </c>
      <c r="I119" s="299" t="str">
        <f>CONCATENATE("(",ROUND((H119/$H121)*100,1),")")</f>
        <v>(77.9)</v>
      </c>
      <c r="K119" s="302">
        <f>B124-B119</f>
        <v>-1.808611455971981</v>
      </c>
      <c r="L119" s="302">
        <f>D124-D119</f>
        <v>-5.8167954158805379E-2</v>
      </c>
      <c r="M119" s="302">
        <f>F124-F119</f>
        <v>-7.0374743794925365E-3</v>
      </c>
      <c r="N119" s="302">
        <f>SUM(K119:M119)</f>
        <v>-1.8738168845102789</v>
      </c>
    </row>
    <row r="120" spans="1:14" x14ac:dyDescent="0.2">
      <c r="A120" s="282" t="s">
        <v>365</v>
      </c>
      <c r="B120" s="302">
        <f>'Ind T6'!Q44</f>
        <v>6.1596765251865602</v>
      </c>
      <c r="C120" s="299" t="str">
        <f>CONCATENATE("(",ROUND((B120/$H121)*100,1),")")</f>
        <v>(16.2)</v>
      </c>
      <c r="D120" s="302">
        <f>'Ind T6'!R44</f>
        <v>1.4718482569120246</v>
      </c>
      <c r="E120" s="299" t="str">
        <f>CONCATENATE("(",ROUND((D120/$H121)*100,1),")")</f>
        <v>(3.9)</v>
      </c>
      <c r="F120" s="302">
        <f>'Ind T6'!S44</f>
        <v>0.78802047567389899</v>
      </c>
      <c r="G120" s="299" t="str">
        <f>CONCATENATE("(",ROUND((F120/$H121)*100,1),")")</f>
        <v>(2.1)</v>
      </c>
      <c r="H120" s="302">
        <f t="shared" ref="H120" si="101">SUM(B120,D120,F120)</f>
        <v>8.4195452577724836</v>
      </c>
      <c r="I120" s="299" t="str">
        <f>CONCATENATE("(",ROUND((H120/$H121)*100,1),")")</f>
        <v>(22.1)</v>
      </c>
      <c r="K120" s="302">
        <f t="shared" ref="K120:K121" si="102">B125-B120</f>
        <v>-0.24199378758725754</v>
      </c>
      <c r="L120" s="302">
        <f t="shared" ref="L120:L121" si="103">D125-D120</f>
        <v>-5.6537660422674829E-2</v>
      </c>
      <c r="M120" s="302">
        <f t="shared" ref="M120:M121" si="104">F125-F120</f>
        <v>-8.1651667479843204E-2</v>
      </c>
      <c r="N120" s="302">
        <f t="shared" ref="N120:N121" si="105">SUM(K120:M120)</f>
        <v>-0.38018311548977557</v>
      </c>
    </row>
    <row r="121" spans="1:14" x14ac:dyDescent="0.2">
      <c r="A121" s="282" t="s">
        <v>363</v>
      </c>
      <c r="B121" s="302">
        <f>SUM(B119:B120)</f>
        <v>32.603714943590461</v>
      </c>
      <c r="C121" s="299" t="str">
        <f>CONCATENATE("(",ROUND((B121/$H121)*100,1),")")</f>
        <v>(85.6)</v>
      </c>
      <c r="D121" s="302">
        <f>SUM(D119:D120)</f>
        <v>2.7909480005251757</v>
      </c>
      <c r="E121" s="299" t="str">
        <f>CONCATENATE("(",ROUND((D121/$H121)*100,1),")")</f>
        <v>(7.3)</v>
      </c>
      <c r="F121" s="302">
        <f>SUM(F119:F120)</f>
        <v>2.6793370558843881</v>
      </c>
      <c r="G121" s="299" t="str">
        <f>CONCATENATE("(",ROUND((F121/$H121)*100,1),")")</f>
        <v>(7)</v>
      </c>
      <c r="H121" s="302">
        <f>SUM(H119:H120)</f>
        <v>38.074000000000026</v>
      </c>
      <c r="I121" s="299" t="str">
        <f>CONCATENATE("(",ROUND((H121/$H121)*100,1),")")</f>
        <v>(100)</v>
      </c>
      <c r="K121" s="302">
        <f t="shared" si="102"/>
        <v>-2.0506052435592359</v>
      </c>
      <c r="L121" s="302">
        <f t="shared" si="103"/>
        <v>-0.11470561458148021</v>
      </c>
      <c r="M121" s="302">
        <f t="shared" si="104"/>
        <v>-8.8689141859335852E-2</v>
      </c>
      <c r="N121" s="302">
        <f t="shared" si="105"/>
        <v>-2.254000000000052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24.635426962431922</v>
      </c>
      <c r="C124" s="299" t="str">
        <f>CONCATENATE("(",ROUND((B124/$H126)*100,1),")")</f>
        <v>(68.8)</v>
      </c>
      <c r="D124" s="302">
        <f>'Ind T6'!W45</f>
        <v>1.2609317894543457</v>
      </c>
      <c r="E124" s="299" t="str">
        <f>CONCATENATE("(",ROUND((D124/$H126)*100,1),")")</f>
        <v>(3.5)</v>
      </c>
      <c r="F124" s="302">
        <f>'Ind T6'!X45</f>
        <v>1.8842791058309964</v>
      </c>
      <c r="G124" s="299" t="str">
        <f>CONCATENATE("(",ROUND((F124/$H126)*100,1),")")</f>
        <v>(5.3)</v>
      </c>
      <c r="H124" s="302">
        <f>SUM(B124,D124,F124)</f>
        <v>27.780637857717263</v>
      </c>
      <c r="I124" s="299" t="str">
        <f>CONCATENATE("(",ROUND((H124/$H126)*100,1),")")</f>
        <v>(77.6)</v>
      </c>
      <c r="K124" s="302">
        <f>B124-B114</f>
        <v>-3.1320143725994001</v>
      </c>
      <c r="L124" s="302">
        <f>D124-D114</f>
        <v>-9.6501230909988411E-2</v>
      </c>
      <c r="M124" s="302">
        <f>F124-F114</f>
        <v>-7.9482851691651923E-2</v>
      </c>
      <c r="N124" s="302">
        <f>SUM(K124:M124)</f>
        <v>-3.3079984552010404</v>
      </c>
    </row>
    <row r="125" spans="1:14" x14ac:dyDescent="0.2">
      <c r="A125" s="282" t="s">
        <v>365</v>
      </c>
      <c r="B125" s="302">
        <f>'Ind T6'!V44</f>
        <v>5.9176827375993026</v>
      </c>
      <c r="C125" s="299" t="str">
        <f>CONCATENATE("(",ROUND((B125/$H126)*100,1),")")</f>
        <v>(16.5)</v>
      </c>
      <c r="D125" s="302">
        <f>'Ind T6'!W44</f>
        <v>1.4153105964893498</v>
      </c>
      <c r="E125" s="299" t="str">
        <f>CONCATENATE("(",ROUND((D125/$H126)*100,1),")")</f>
        <v>(4)</v>
      </c>
      <c r="F125" s="302">
        <f>'Ind T6'!X44</f>
        <v>0.70636880819405579</v>
      </c>
      <c r="G125" s="299" t="str">
        <f>CONCATENATE("(",ROUND((F125/$H126)*100,1),")")</f>
        <v>(2)</v>
      </c>
      <c r="H125" s="302">
        <f t="shared" ref="H125" si="106">SUM(B125,D125,F125)</f>
        <v>8.0393621422827071</v>
      </c>
      <c r="I125" s="299" t="str">
        <f>CONCATENATE("(",ROUND((H125/$H126)*100,1),")")</f>
        <v>(22.4)</v>
      </c>
      <c r="K125" s="302">
        <f t="shared" ref="K125:K126" si="107">B125-B115</f>
        <v>-0.44893712920574558</v>
      </c>
      <c r="L125" s="302">
        <f t="shared" ref="L125:L126" si="108">D125-D115</f>
        <v>-0.1151220823105954</v>
      </c>
      <c r="M125" s="302">
        <f t="shared" ref="M125:M126" si="109">F125-F115</f>
        <v>-0.16394233328267915</v>
      </c>
      <c r="N125" s="302">
        <f t="shared" ref="N125:N126" si="110">SUM(K125:M125)</f>
        <v>-0.72800154479902013</v>
      </c>
    </row>
    <row r="126" spans="1:14" x14ac:dyDescent="0.2">
      <c r="A126" s="282" t="s">
        <v>363</v>
      </c>
      <c r="B126" s="302">
        <f>SUM(B124:B125)</f>
        <v>30.553109700031225</v>
      </c>
      <c r="C126" s="299" t="str">
        <f>CONCATENATE("(",ROUND((B126/$H126)*100,1),")")</f>
        <v>(85.3)</v>
      </c>
      <c r="D126" s="302">
        <f>SUM(D124:D125)</f>
        <v>2.6762423859436955</v>
      </c>
      <c r="E126" s="299" t="str">
        <f>CONCATENATE("(",ROUND((D126/$H126)*100,1),")")</f>
        <v>(7.5)</v>
      </c>
      <c r="F126" s="302">
        <f>SUM(F124:F125)</f>
        <v>2.5906479140250522</v>
      </c>
      <c r="G126" s="299" t="str">
        <f>CONCATENATE("(",ROUND((F126/$H126)*100,1),")")</f>
        <v>(7.2)</v>
      </c>
      <c r="H126" s="302">
        <f>SUM(H124:H125)</f>
        <v>35.819999999999972</v>
      </c>
      <c r="I126" s="299" t="str">
        <f>CONCATENATE("(",ROUND((H126/$H126)*100,1),")")</f>
        <v>(100)</v>
      </c>
      <c r="K126" s="302">
        <f t="shared" si="107"/>
        <v>-3.5809515018051421</v>
      </c>
      <c r="L126" s="302">
        <f t="shared" si="108"/>
        <v>-0.21162331322058359</v>
      </c>
      <c r="M126" s="302">
        <f t="shared" si="109"/>
        <v>-0.24342518497433119</v>
      </c>
      <c r="N126" s="302">
        <f t="shared" si="110"/>
        <v>-4.0360000000000564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0.85404040988435337</v>
      </c>
      <c r="C135" s="299" t="str">
        <f>CONCATENATE("(",ROUND((B135/$H137)*100,1),")")</f>
        <v>(73.1)</v>
      </c>
      <c r="D135" s="302">
        <f>'Ind T6'!M54</f>
        <v>1.663451629724582E-2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0.87067492618159914</v>
      </c>
      <c r="I135" s="299" t="str">
        <f>CONCATENATE("(",ROUND((H135/$H137)*100,1),")")</f>
        <v>(74.5)</v>
      </c>
      <c r="K135" s="302">
        <f>B140-B135</f>
        <v>-2.580902443899824E-2</v>
      </c>
      <c r="L135" s="302">
        <f>D140-D135</f>
        <v>-1.1225336486466939E-4</v>
      </c>
      <c r="M135" s="302">
        <f>F140-F135</f>
        <v>0</v>
      </c>
      <c r="N135" s="302">
        <f>SUM(K135:M135)</f>
        <v>-2.592127780386291E-2</v>
      </c>
    </row>
    <row r="136" spans="1:14" x14ac:dyDescent="0.2">
      <c r="A136" s="282" t="s">
        <v>365</v>
      </c>
      <c r="B136" s="302">
        <f>'Ind T6'!L53</f>
        <v>0.22510692989220007</v>
      </c>
      <c r="C136" s="299" t="str">
        <f>CONCATENATE("(",ROUND((B136/$H137)*100,1),")")</f>
        <v>(19.3)</v>
      </c>
      <c r="D136" s="302">
        <f>'Ind T6'!M53</f>
        <v>7.2218143926201878E-2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0.29732507381840195</v>
      </c>
      <c r="I136" s="299" t="str">
        <f>CONCATENATE("(",ROUND((H136/$H137)*100,1),")")</f>
        <v>(25.5)</v>
      </c>
      <c r="K136" s="302">
        <f t="shared" ref="K136:K137" si="112">B141-B136</f>
        <v>-3.327323599508214E-3</v>
      </c>
      <c r="L136" s="302">
        <f t="shared" ref="L136:L137" si="113">D141-D136</f>
        <v>-1.7513985966301354E-3</v>
      </c>
      <c r="M136" s="302">
        <f t="shared" ref="M136:M137" si="114">F141-F136</f>
        <v>0</v>
      </c>
      <c r="N136" s="302">
        <f t="shared" ref="N136:N137" si="115">SUM(K136:M136)</f>
        <v>-5.0787221961383494E-3</v>
      </c>
    </row>
    <row r="137" spans="1:14" x14ac:dyDescent="0.2">
      <c r="A137" s="282" t="s">
        <v>363</v>
      </c>
      <c r="B137" s="302">
        <f>SUM(B135:B136)</f>
        <v>1.0791473397765534</v>
      </c>
      <c r="C137" s="299" t="str">
        <f>CONCATENATE("(",ROUND((B137/$H137)*100,1),")")</f>
        <v>(92.4)</v>
      </c>
      <c r="D137" s="302">
        <f>SUM(D135:D136)</f>
        <v>8.8852660223447705E-2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1.168000000000001</v>
      </c>
      <c r="I137" s="299" t="str">
        <f>CONCATENATE("(",ROUND((H137/$H137)*100,1),")")</f>
        <v>(100)</v>
      </c>
      <c r="K137" s="302">
        <f t="shared" si="112"/>
        <v>-2.913634803850651E-2</v>
      </c>
      <c r="L137" s="302">
        <f t="shared" si="113"/>
        <v>-1.8636519614948083E-3</v>
      </c>
      <c r="M137" s="302">
        <f t="shared" si="114"/>
        <v>0</v>
      </c>
      <c r="N137" s="302">
        <f t="shared" si="115"/>
        <v>-3.1000000000001318E-2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0.82823138544535513</v>
      </c>
      <c r="C140" s="299" t="str">
        <f>CONCATENATE("(",ROUND((B140/$H142)*100,1),")")</f>
        <v>(72.8)</v>
      </c>
      <c r="D140" s="302">
        <f>'Ind T6'!R54</f>
        <v>1.6522262932381151E-2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0.84475364837773625</v>
      </c>
      <c r="I140" s="299" t="str">
        <f>CONCATENATE("(",ROUND((H140/$H142)*100,1),")")</f>
        <v>(74.3)</v>
      </c>
      <c r="K140" s="302">
        <f>B145-B140</f>
        <v>-1.8591078993628884E-2</v>
      </c>
      <c r="L140" s="302">
        <f>D145-D140</f>
        <v>2.7555553292586688E-4</v>
      </c>
      <c r="M140" s="302">
        <f>F145-F140</f>
        <v>0</v>
      </c>
      <c r="N140" s="302">
        <f>SUM(K140:M140)</f>
        <v>-1.8315523460703018E-2</v>
      </c>
    </row>
    <row r="141" spans="1:14" x14ac:dyDescent="0.2">
      <c r="A141" s="282" t="s">
        <v>365</v>
      </c>
      <c r="B141" s="302">
        <f>'Ind T6'!Q53</f>
        <v>0.22177960629269186</v>
      </c>
      <c r="C141" s="299" t="str">
        <f>CONCATENATE("(",ROUND((B141/$H142)*100,1),")")</f>
        <v>(19.5)</v>
      </c>
      <c r="D141" s="302">
        <f>'Ind T6'!R53</f>
        <v>7.0466745329571742E-2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0.29224635162226359</v>
      </c>
      <c r="I141" s="299" t="str">
        <f>CONCATENATE("(",ROUND((H141/$H142)*100,1),")")</f>
        <v>(25.7)</v>
      </c>
      <c r="K141" s="302">
        <f t="shared" ref="K141:K142" si="117">B146-B141</f>
        <v>2.0458709193688085E-3</v>
      </c>
      <c r="L141" s="302">
        <f t="shared" ref="L141:L142" si="118">D146-D141</f>
        <v>-7.3034745866470963E-4</v>
      </c>
      <c r="M141" s="302">
        <f t="shared" ref="M141:M142" si="119">F146-F141</f>
        <v>0</v>
      </c>
      <c r="N141" s="302">
        <f t="shared" ref="N141:N142" si="120">SUM(K141:M141)</f>
        <v>1.3155234607040989E-3</v>
      </c>
    </row>
    <row r="142" spans="1:14" x14ac:dyDescent="0.2">
      <c r="A142" s="282" t="s">
        <v>363</v>
      </c>
      <c r="B142" s="302">
        <f>SUM(B140:B141)</f>
        <v>1.0500109917380469</v>
      </c>
      <c r="C142" s="299" t="str">
        <f>CONCATENATE("(",ROUND((B142/$H142)*100,1),")")</f>
        <v>(92.3)</v>
      </c>
      <c r="D142" s="302">
        <f>SUM(D140:D141)</f>
        <v>8.6989008261952896E-2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1.1369999999999998</v>
      </c>
      <c r="I142" s="299" t="str">
        <f>CONCATENATE("(",ROUND((H142/$H142)*100,1),")")</f>
        <v>(100)</v>
      </c>
      <c r="K142" s="302">
        <f t="shared" si="117"/>
        <v>-1.6545208074260076E-2</v>
      </c>
      <c r="L142" s="302">
        <f t="shared" si="118"/>
        <v>-4.5479192573884275E-4</v>
      </c>
      <c r="M142" s="302">
        <f t="shared" si="119"/>
        <v>0</v>
      </c>
      <c r="N142" s="302">
        <f t="shared" si="120"/>
        <v>-1.6999999999998919E-2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0.80964030645172624</v>
      </c>
      <c r="C145" s="299" t="str">
        <f>CONCATENATE("(",ROUND((B145/$H147)*100,1),")")</f>
        <v>(72.3)</v>
      </c>
      <c r="D145" s="302">
        <f>'Ind T6'!W54</f>
        <v>1.6797818465307018E-2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0.82643812491703328</v>
      </c>
      <c r="I145" s="299" t="str">
        <f>CONCATENATE("(",ROUND((H145/$H147)*100,1),")")</f>
        <v>(73.8)</v>
      </c>
      <c r="K145" s="302">
        <f>B145-B135</f>
        <v>-4.4400103432627125E-2</v>
      </c>
      <c r="L145" s="302">
        <f>D145-D135</f>
        <v>1.6330216806119749E-4</v>
      </c>
      <c r="M145" s="302">
        <f>F145-F135</f>
        <v>0</v>
      </c>
      <c r="N145" s="302">
        <f>SUM(K145:M145)</f>
        <v>-4.4236801264565931E-2</v>
      </c>
    </row>
    <row r="146" spans="1:14" x14ac:dyDescent="0.2">
      <c r="A146" s="282" t="s">
        <v>365</v>
      </c>
      <c r="B146" s="302">
        <f>'Ind T6'!V53</f>
        <v>0.22382547721206067</v>
      </c>
      <c r="C146" s="299" t="str">
        <f>CONCATENATE("(",ROUND((B146/$H147)*100,1),")")</f>
        <v>(20)</v>
      </c>
      <c r="D146" s="302">
        <f>'Ind T6'!W53</f>
        <v>6.9736397870907033E-2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0.29356187508296772</v>
      </c>
      <c r="I146" s="299" t="str">
        <f>CONCATENATE("(",ROUND((H146/$H147)*100,1),")")</f>
        <v>(26.2)</v>
      </c>
      <c r="K146" s="302">
        <f t="shared" ref="K146:K147" si="122">B146-B136</f>
        <v>-1.2814526801394055E-3</v>
      </c>
      <c r="L146" s="302">
        <f t="shared" ref="L146:L147" si="123">D146-D136</f>
        <v>-2.481746055294845E-3</v>
      </c>
      <c r="M146" s="302">
        <f t="shared" ref="M146:M147" si="124">F146-F136</f>
        <v>0</v>
      </c>
      <c r="N146" s="302">
        <f t="shared" ref="N146:N147" si="125">SUM(K146:M146)</f>
        <v>-3.7631987354342505E-3</v>
      </c>
    </row>
    <row r="147" spans="1:14" x14ac:dyDescent="0.2">
      <c r="A147" s="282" t="s">
        <v>363</v>
      </c>
      <c r="B147" s="302">
        <f>SUM(B145:B146)</f>
        <v>1.0334657836637868</v>
      </c>
      <c r="C147" s="299" t="str">
        <f>CONCATENATE("(",ROUND((B147/$H147)*100,1),")")</f>
        <v>(92.3)</v>
      </c>
      <c r="D147" s="302">
        <f>SUM(D145:D146)</f>
        <v>8.6534216336214054E-2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1.120000000000001</v>
      </c>
      <c r="I147" s="299" t="str">
        <f>CONCATENATE("(",ROUND((H147/$H147)*100,1),")")</f>
        <v>(100)</v>
      </c>
      <c r="K147" s="302">
        <f t="shared" si="122"/>
        <v>-4.5681556112766586E-2</v>
      </c>
      <c r="L147" s="302">
        <f t="shared" si="123"/>
        <v>-2.318443887233651E-3</v>
      </c>
      <c r="M147" s="302">
        <f t="shared" si="124"/>
        <v>0</v>
      </c>
      <c r="N147" s="302">
        <f t="shared" si="125"/>
        <v>-4.8000000000000237E-2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3.3903113327409975</v>
      </c>
      <c r="C156" s="299" t="str">
        <f>CONCATENATE("(",ROUND((B156/$H158)*100,1),")")</f>
        <v>(72.4)</v>
      </c>
      <c r="D156" s="302">
        <f>'Ind T6'!M63</f>
        <v>7.5344968268538412E-2</v>
      </c>
      <c r="E156" s="299" t="str">
        <f>CONCATENATE("(",ROUND((D156/$H158)*100,1),")")</f>
        <v>(1.6)</v>
      </c>
      <c r="F156" s="302">
        <f>'Ind T6'!N63</f>
        <v>0.15196337261769352</v>
      </c>
      <c r="G156" s="299" t="str">
        <f>CONCATENATE("(",ROUND((F156/$H158)*100,1),")")</f>
        <v>(3.2)</v>
      </c>
      <c r="H156" s="302">
        <f>SUM(B156,D156,F156)</f>
        <v>3.6176196736272295</v>
      </c>
      <c r="I156" s="299" t="str">
        <f>CONCATENATE("(",ROUND((H156/$H158)*100,1),")")</f>
        <v>(77.3)</v>
      </c>
      <c r="K156" s="302">
        <f>B161-B156</f>
        <v>1.6279601249920006E-3</v>
      </c>
      <c r="L156" s="302">
        <f>D161-D156</f>
        <v>6.6134705305577468E-4</v>
      </c>
      <c r="M156" s="302">
        <f>F161-F156</f>
        <v>-4.9898347093138562E-3</v>
      </c>
      <c r="N156" s="302">
        <f>SUM(K156:M156)</f>
        <v>-2.7005275312660809E-3</v>
      </c>
    </row>
    <row r="157" spans="1:14" x14ac:dyDescent="0.2">
      <c r="A157" s="282" t="s">
        <v>365</v>
      </c>
      <c r="B157" s="302">
        <f>'Ind T6'!L62</f>
        <v>0.77913064368856888</v>
      </c>
      <c r="C157" s="299" t="str">
        <f>CONCATENATE("(",ROUND((B157/$H158)*100,1),")")</f>
        <v>(16.6)</v>
      </c>
      <c r="D157" s="302">
        <f>'Ind T6'!M62</f>
        <v>0.26827053490573655</v>
      </c>
      <c r="E157" s="299" t="str">
        <f>CONCATENATE("(",ROUND((D157/$H158)*100,1),")")</f>
        <v>(5.7)</v>
      </c>
      <c r="F157" s="302">
        <f>'Ind T6'!N62</f>
        <v>1.6979147778474136E-2</v>
      </c>
      <c r="G157" s="299" t="str">
        <f>CONCATENATE("(",ROUND((F157/$H158)*100,1),")")</f>
        <v>(0.4)</v>
      </c>
      <c r="H157" s="302">
        <f t="shared" ref="H157" si="126">SUM(B157,D157,F157)</f>
        <v>1.0643803263727796</v>
      </c>
      <c r="I157" s="299" t="str">
        <f>CONCATENATE("(",ROUND((H157/$H158)*100,1),")")</f>
        <v>(22.7)</v>
      </c>
      <c r="K157" s="302">
        <f t="shared" ref="K157:K158" si="127">B162-B157</f>
        <v>3.6362529537924182E-2</v>
      </c>
      <c r="L157" s="302">
        <f t="shared" ref="L157:L158" si="128">D162-D157</f>
        <v>5.5201700104128282E-3</v>
      </c>
      <c r="M157" s="302">
        <f t="shared" ref="M157:M158" si="129">F162-F157</f>
        <v>-1.8217201707120684E-4</v>
      </c>
      <c r="N157" s="302">
        <f t="shared" ref="N157:N158" si="130">SUM(K157:M157)</f>
        <v>4.1700527531265803E-2</v>
      </c>
    </row>
    <row r="158" spans="1:14" x14ac:dyDescent="0.2">
      <c r="A158" s="282" t="s">
        <v>363</v>
      </c>
      <c r="B158" s="302">
        <f>SUM(B156:B157)</f>
        <v>4.1694419764295665</v>
      </c>
      <c r="C158" s="299" t="str">
        <f>CONCATENATE("(",ROUND((B158/$H158)*100,1),")")</f>
        <v>(89.1)</v>
      </c>
      <c r="D158" s="302">
        <f>SUM(D156:D157)</f>
        <v>0.34361550317427497</v>
      </c>
      <c r="E158" s="299" t="str">
        <f>CONCATENATE("(",ROUND((D158/$H158)*100,1),")")</f>
        <v>(7.3)</v>
      </c>
      <c r="F158" s="302">
        <f>SUM(F156:F157)</f>
        <v>0.16894252039616767</v>
      </c>
      <c r="G158" s="299" t="str">
        <f>CONCATENATE("(",ROUND((F158/$H158)*100,1),")")</f>
        <v>(3.6)</v>
      </c>
      <c r="H158" s="302">
        <f>SUM(H156:H157)</f>
        <v>4.6820000000000093</v>
      </c>
      <c r="I158" s="299" t="str">
        <f>CONCATENATE("(",ROUND((H158/$H158)*100,1),")")</f>
        <v>(100)</v>
      </c>
      <c r="K158" s="302">
        <f t="shared" si="127"/>
        <v>3.7990489662916183E-2</v>
      </c>
      <c r="L158" s="302">
        <f t="shared" si="128"/>
        <v>6.181517063468589E-3</v>
      </c>
      <c r="M158" s="302">
        <f t="shared" si="129"/>
        <v>-5.17200672638507E-3</v>
      </c>
      <c r="N158" s="302">
        <f t="shared" si="130"/>
        <v>3.8999999999999702E-2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3.3919392928659895</v>
      </c>
      <c r="C161" s="299" t="str">
        <f>CONCATENATE("(",ROUND((B161/$H163)*100,1),")")</f>
        <v>(71.8)</v>
      </c>
      <c r="D161" s="302">
        <f>'Ind T6'!R63</f>
        <v>7.6006315321594187E-2</v>
      </c>
      <c r="E161" s="299" t="str">
        <f>CONCATENATE("(",ROUND((D161/$H163)*100,1),")")</f>
        <v>(1.6)</v>
      </c>
      <c r="F161" s="302">
        <f>'Ind T6'!S63</f>
        <v>0.14697353790837966</v>
      </c>
      <c r="G161" s="299" t="str">
        <f>CONCATENATE("(",ROUND((F161/$H163)*100,1),")")</f>
        <v>(3.1)</v>
      </c>
      <c r="H161" s="302">
        <f>SUM(B161,D161,F161)</f>
        <v>3.6149191460959633</v>
      </c>
      <c r="I161" s="299" t="str">
        <f>CONCATENATE("(",ROUND((H161/$H163)*100,1),")")</f>
        <v>(76.6)</v>
      </c>
      <c r="K161" s="302">
        <f>B166-B161</f>
        <v>-4.9380943549433898E-2</v>
      </c>
      <c r="L161" s="302">
        <f>D166-D161</f>
        <v>4.1502858680772525E-4</v>
      </c>
      <c r="M161" s="302">
        <f>F166-F161</f>
        <v>-1.225774568632601E-2</v>
      </c>
      <c r="N161" s="302">
        <f>SUM(K161:M161)</f>
        <v>-6.1223660648952183E-2</v>
      </c>
    </row>
    <row r="162" spans="1:14" x14ac:dyDescent="0.2">
      <c r="A162" s="282" t="s">
        <v>365</v>
      </c>
      <c r="B162" s="302">
        <f>'Ind T6'!Q62</f>
        <v>0.81549317322649306</v>
      </c>
      <c r="C162" s="299" t="str">
        <f>CONCATENATE("(",ROUND((B162/$H163)*100,1),")")</f>
        <v>(17.3)</v>
      </c>
      <c r="D162" s="302">
        <f>'Ind T6'!R62</f>
        <v>0.27379070491614937</v>
      </c>
      <c r="E162" s="299" t="str">
        <f>CONCATENATE("(",ROUND((D162/$H163)*100,1),")")</f>
        <v>(5.8)</v>
      </c>
      <c r="F162" s="302">
        <f>'Ind T6'!S62</f>
        <v>1.6796975761402929E-2</v>
      </c>
      <c r="G162" s="299" t="str">
        <f>CONCATENATE("(",ROUND((F162/$H163)*100,1),")")</f>
        <v>(0.4)</v>
      </c>
      <c r="H162" s="302">
        <f t="shared" ref="H162" si="131">SUM(B162,D162,F162)</f>
        <v>1.1060808539040452</v>
      </c>
      <c r="I162" s="299" t="str">
        <f>CONCATENATE("(",ROUND((H162/$H163)*100,1),")")</f>
        <v>(23.4)</v>
      </c>
      <c r="K162" s="302">
        <f t="shared" ref="K162:K163" si="132">B167-B162</f>
        <v>6.2013363290485679E-2</v>
      </c>
      <c r="L162" s="302">
        <f t="shared" ref="L162:L163" si="133">D167-D162</f>
        <v>5.528277129004E-3</v>
      </c>
      <c r="M162" s="302">
        <f t="shared" ref="M162:M163" si="134">F167-F162</f>
        <v>-3.1797977054731988E-4</v>
      </c>
      <c r="N162" s="302">
        <f t="shared" ref="N162:N163" si="135">SUM(K162:M162)</f>
        <v>6.7223660648942363E-2</v>
      </c>
    </row>
    <row r="163" spans="1:14" x14ac:dyDescent="0.2">
      <c r="A163" s="282" t="s">
        <v>363</v>
      </c>
      <c r="B163" s="302">
        <f>SUM(B161:B162)</f>
        <v>4.2074324660924827</v>
      </c>
      <c r="C163" s="299" t="str">
        <f>CONCATENATE("(",ROUND((B163/$H163)*100,1),")")</f>
        <v>(89.1)</v>
      </c>
      <c r="D163" s="302">
        <f>SUM(D161:D162)</f>
        <v>0.34979702023774356</v>
      </c>
      <c r="E163" s="299" t="str">
        <f>CONCATENATE("(",ROUND((D163/$H163)*100,1),")")</f>
        <v>(7.4)</v>
      </c>
      <c r="F163" s="302">
        <f>SUM(F161:F162)</f>
        <v>0.1637705136697826</v>
      </c>
      <c r="G163" s="299" t="str">
        <f>CONCATENATE("(",ROUND((F163/$H163)*100,1),")")</f>
        <v>(3.5)</v>
      </c>
      <c r="H163" s="302">
        <f>SUM(H161:H162)</f>
        <v>4.721000000000009</v>
      </c>
      <c r="I163" s="299" t="str">
        <f>CONCATENATE("(",ROUND((H163/$H163)*100,1),")")</f>
        <v>(100)</v>
      </c>
      <c r="K163" s="302">
        <f t="shared" si="132"/>
        <v>1.263241974105167E-2</v>
      </c>
      <c r="L163" s="302">
        <f t="shared" si="133"/>
        <v>5.943305715811753E-3</v>
      </c>
      <c r="M163" s="302">
        <f t="shared" si="134"/>
        <v>-1.2575725456873327E-2</v>
      </c>
      <c r="N163" s="302">
        <f t="shared" si="135"/>
        <v>5.9999999999900966E-3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3.3425583493165556</v>
      </c>
      <c r="C166" s="299" t="str">
        <f>CONCATENATE("(",ROUND((B166/$H168)*100,1),")")</f>
        <v>(70.7)</v>
      </c>
      <c r="D166" s="302">
        <f>'Ind T6'!W63</f>
        <v>7.6421343908401912E-2</v>
      </c>
      <c r="E166" s="299" t="str">
        <f>CONCATENATE("(",ROUND((D166/$H168)*100,1),")")</f>
        <v>(1.6)</v>
      </c>
      <c r="F166" s="302">
        <f>'Ind T6'!X63</f>
        <v>0.13471579222205365</v>
      </c>
      <c r="G166" s="299" t="str">
        <f>CONCATENATE("(",ROUND((F166/$H168)*100,1),")")</f>
        <v>(2.8)</v>
      </c>
      <c r="H166" s="302">
        <f>SUM(B166,D166,F166)</f>
        <v>3.5536954854470113</v>
      </c>
      <c r="I166" s="299" t="str">
        <f>CONCATENATE("(",ROUND((H166/$H168)*100,1),")")</f>
        <v>(75.2)</v>
      </c>
      <c r="K166" s="302">
        <f>B166-B156</f>
        <v>-4.7752983424441897E-2</v>
      </c>
      <c r="L166" s="302">
        <f>D166-D156</f>
        <v>1.0763756398634999E-3</v>
      </c>
      <c r="M166" s="302">
        <f>F166-F156</f>
        <v>-1.7247580395639867E-2</v>
      </c>
      <c r="N166" s="302">
        <f>SUM(K166:M166)</f>
        <v>-6.3924188180218264E-2</v>
      </c>
    </row>
    <row r="167" spans="1:14" x14ac:dyDescent="0.2">
      <c r="A167" s="282" t="s">
        <v>365</v>
      </c>
      <c r="B167" s="302">
        <f>'Ind T6'!V62</f>
        <v>0.87750653651697874</v>
      </c>
      <c r="C167" s="299" t="str">
        <f>CONCATENATE("(",ROUND((B167/$H168)*100,1),")")</f>
        <v>(18.6)</v>
      </c>
      <c r="D167" s="302">
        <f>'Ind T6'!W62</f>
        <v>0.27931898204515337</v>
      </c>
      <c r="E167" s="299" t="str">
        <f>CONCATENATE("(",ROUND((D167/$H168)*100,1),")")</f>
        <v>(5.9)</v>
      </c>
      <c r="F167" s="302">
        <f>'Ind T6'!X62</f>
        <v>1.6478995990855609E-2</v>
      </c>
      <c r="G167" s="299" t="str">
        <f>CONCATENATE("(",ROUND((F167/$H168)*100,1),")")</f>
        <v>(0.3)</v>
      </c>
      <c r="H167" s="302">
        <f t="shared" ref="H167" si="136">SUM(B167,D167,F167)</f>
        <v>1.1733045145529877</v>
      </c>
      <c r="I167" s="299" t="str">
        <f>CONCATENATE("(",ROUND((H167/$H168)*100,1),")")</f>
        <v>(24.8)</v>
      </c>
      <c r="K167" s="302">
        <f t="shared" ref="K167:K168" si="137">B167-B157</f>
        <v>9.8375892828409861E-2</v>
      </c>
      <c r="L167" s="302">
        <f t="shared" ref="L167:L168" si="138">D167-D157</f>
        <v>1.1048447139416828E-2</v>
      </c>
      <c r="M167" s="302">
        <f t="shared" ref="M167:M168" si="139">F167-F157</f>
        <v>-5.0015178761852672E-4</v>
      </c>
      <c r="N167" s="302">
        <f t="shared" ref="N167:N168" si="140">SUM(K167:M167)</f>
        <v>0.10892418818020816</v>
      </c>
    </row>
    <row r="168" spans="1:14" x14ac:dyDescent="0.2">
      <c r="A168" s="282" t="s">
        <v>363</v>
      </c>
      <c r="B168" s="302">
        <f>SUM(B166:B167)</f>
        <v>4.2200648858335343</v>
      </c>
      <c r="C168" s="299" t="str">
        <f>CONCATENATE("(",ROUND((B168/$H168)*100,1),")")</f>
        <v>(89.3)</v>
      </c>
      <c r="D168" s="302">
        <f>SUM(D166:D167)</f>
        <v>0.35574032595355531</v>
      </c>
      <c r="E168" s="299" t="str">
        <f>CONCATENATE("(",ROUND((D168/$H168)*100,1),")")</f>
        <v>(7.5)</v>
      </c>
      <c r="F168" s="302">
        <f>SUM(F166:F167)</f>
        <v>0.15119478821290927</v>
      </c>
      <c r="G168" s="299" t="str">
        <f>CONCATENATE("(",ROUND((F168/$H168)*100,1),")")</f>
        <v>(3.2)</v>
      </c>
      <c r="H168" s="302">
        <f>SUM(H166:H167)</f>
        <v>4.7269999999999985</v>
      </c>
      <c r="I168" s="299" t="str">
        <f>CONCATENATE("(",ROUND((H168/$H168)*100,1),")")</f>
        <v>(100)</v>
      </c>
      <c r="K168" s="302">
        <f t="shared" si="137"/>
        <v>5.0622909403967853E-2</v>
      </c>
      <c r="L168" s="302">
        <f t="shared" si="138"/>
        <v>1.2124822779280342E-2</v>
      </c>
      <c r="M168" s="302">
        <f t="shared" si="139"/>
        <v>-1.7747732183258397E-2</v>
      </c>
      <c r="N168" s="302">
        <f t="shared" si="140"/>
        <v>4.4999999999989798E-2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19.360751717236976</v>
      </c>
      <c r="C177" s="299" t="str">
        <f>CONCATENATE("(",ROUND((B177/$H179)*100,1),")")</f>
        <v>(49.7)</v>
      </c>
      <c r="D177" s="302">
        <f>'Ind T6'!M72</f>
        <v>1.3796139653332788</v>
      </c>
      <c r="E177" s="299" t="str">
        <f>CONCATENATE("(",ROUND((D177/$H179)*100,1),")")</f>
        <v>(3.5)</v>
      </c>
      <c r="F177" s="302">
        <f>'Ind T6'!N72</f>
        <v>12.609942155346854</v>
      </c>
      <c r="G177" s="299" t="str">
        <f>CONCATENATE("(",ROUND((F177/$H179)*100,1),")")</f>
        <v>(32.4)</v>
      </c>
      <c r="H177" s="302">
        <f>SUM(B177,D177,F177)</f>
        <v>33.350307837917107</v>
      </c>
      <c r="I177" s="299" t="str">
        <f>CONCATENATE("(",ROUND((H177/$H179)*100,1),")")</f>
        <v>(85.6)</v>
      </c>
      <c r="K177" s="302">
        <f>B182-B177</f>
        <v>3.2736045204131869E-2</v>
      </c>
      <c r="L177" s="302">
        <f>D182-D177</f>
        <v>4.5580123124743022E-2</v>
      </c>
      <c r="M177" s="302">
        <f>F182-F177</f>
        <v>0.31086779271234022</v>
      </c>
      <c r="N177" s="302">
        <f>SUM(K177:M177)</f>
        <v>0.38918396104121511</v>
      </c>
    </row>
    <row r="178" spans="1:14" x14ac:dyDescent="0.2">
      <c r="A178" s="282" t="s">
        <v>365</v>
      </c>
      <c r="B178" s="302">
        <f>'Ind T6'!L71</f>
        <v>3.2542658828664011</v>
      </c>
      <c r="C178" s="299" t="str">
        <f>CONCATENATE("(",ROUND((B178/$H179)*100,1),")")</f>
        <v>(8.4)</v>
      </c>
      <c r="D178" s="302">
        <f>'Ind T6'!M71</f>
        <v>1.9936774361921565</v>
      </c>
      <c r="E178" s="299" t="str">
        <f>CONCATENATE("(",ROUND((D178/$H179)*100,1),")")</f>
        <v>(5.1)</v>
      </c>
      <c r="F178" s="302">
        <f>'Ind T6'!N71</f>
        <v>0.34574884302426406</v>
      </c>
      <c r="G178" s="299" t="str">
        <f>CONCATENATE("(",ROUND((F178/$H179)*100,1),")")</f>
        <v>(0.9)</v>
      </c>
      <c r="H178" s="302">
        <f t="shared" ref="H178" si="141">SUM(B178,D178,F178)</f>
        <v>5.5936921620828217</v>
      </c>
      <c r="I178" s="299" t="str">
        <f>CONCATENATE("(",ROUND((H178/$H179)*100,1),")")</f>
        <v>(14.4)</v>
      </c>
      <c r="K178" s="302">
        <f t="shared" ref="K178:K179" si="142">B183-B178</f>
        <v>6.1460265124636315E-2</v>
      </c>
      <c r="L178" s="302">
        <f t="shared" ref="L178:L179" si="143">D183-D178</f>
        <v>5.1166255976150765E-2</v>
      </c>
      <c r="M178" s="302">
        <f t="shared" ref="M178:M179" si="144">F183-F178</f>
        <v>8.1895178580340122E-3</v>
      </c>
      <c r="N178" s="302">
        <f t="shared" ref="N178:N179" si="145">SUM(K178:M178)</f>
        <v>0.12081603895882109</v>
      </c>
    </row>
    <row r="179" spans="1:14" x14ac:dyDescent="0.2">
      <c r="A179" s="282" t="s">
        <v>363</v>
      </c>
      <c r="B179" s="302">
        <f>SUM(B177:B178)</f>
        <v>22.615017600103378</v>
      </c>
      <c r="C179" s="299" t="str">
        <f>CONCATENATE("(",ROUND((B179/$H179)*100,1),")")</f>
        <v>(58.1)</v>
      </c>
      <c r="D179" s="302">
        <f>SUM(D177:D178)</f>
        <v>3.3732914015254352</v>
      </c>
      <c r="E179" s="299" t="str">
        <f>CONCATENATE("(",ROUND((D179/$H179)*100,1),")")</f>
        <v>(8.7)</v>
      </c>
      <c r="F179" s="302">
        <f>SUM(F177:F178)</f>
        <v>12.955690998371118</v>
      </c>
      <c r="G179" s="299" t="str">
        <f>CONCATENATE("(",ROUND((F179/$H179)*100,1),")")</f>
        <v>(33.3)</v>
      </c>
      <c r="H179" s="302">
        <f>SUM(H177:H178)</f>
        <v>38.943999999999932</v>
      </c>
      <c r="I179" s="299" t="str">
        <f>CONCATENATE("(",ROUND((H179/$H179)*100,1),")")</f>
        <v>(100)</v>
      </c>
      <c r="K179" s="302">
        <f t="shared" si="142"/>
        <v>9.419631032876552E-2</v>
      </c>
      <c r="L179" s="302">
        <f t="shared" si="143"/>
        <v>9.6746379100894231E-2</v>
      </c>
      <c r="M179" s="302">
        <f t="shared" si="144"/>
        <v>0.31905731057037379</v>
      </c>
      <c r="N179" s="302">
        <f t="shared" si="145"/>
        <v>0.51000000000003354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19.393487762441108</v>
      </c>
      <c r="C182" s="299" t="str">
        <f>CONCATENATE("(",ROUND((B182/$H184)*100,1),")")</f>
        <v>(49.2)</v>
      </c>
      <c r="D182" s="302">
        <f>'Ind T6'!R72</f>
        <v>1.4251940884580219</v>
      </c>
      <c r="E182" s="299" t="str">
        <f>CONCATENATE("(",ROUND((D182/$H184)*100,1),")")</f>
        <v>(3.6)</v>
      </c>
      <c r="F182" s="302">
        <f>'Ind T6'!S72</f>
        <v>12.920809948059194</v>
      </c>
      <c r="G182" s="299" t="str">
        <f>CONCATENATE("(",ROUND((F182/$H184)*100,1),")")</f>
        <v>(32.7)</v>
      </c>
      <c r="H182" s="302">
        <f>SUM(B182,D182,F182)</f>
        <v>33.739491798958326</v>
      </c>
      <c r="I182" s="299" t="str">
        <f>CONCATENATE("(",ROUND((H182/$H184)*100,1),")")</f>
        <v>(85.5)</v>
      </c>
      <c r="K182" s="302">
        <f>B187-B182</f>
        <v>0.15562415656036777</v>
      </c>
      <c r="L182" s="302">
        <f>D187-D182</f>
        <v>0.11222143551785768</v>
      </c>
      <c r="M182" s="302">
        <f>F187-F182</f>
        <v>0.8257813110730261</v>
      </c>
      <c r="N182" s="302">
        <f>SUM(K182:M182)</f>
        <v>1.0936269031512516</v>
      </c>
    </row>
    <row r="183" spans="1:14" x14ac:dyDescent="0.2">
      <c r="A183" s="282" t="s">
        <v>365</v>
      </c>
      <c r="B183" s="302">
        <f>'Ind T6'!Q71</f>
        <v>3.3157261479910374</v>
      </c>
      <c r="C183" s="299" t="str">
        <f>CONCATENATE("(",ROUND((B183/$H184)*100,1),")")</f>
        <v>(8.4)</v>
      </c>
      <c r="D183" s="302">
        <f>'Ind T6'!R71</f>
        <v>2.0448436921683073</v>
      </c>
      <c r="E183" s="299" t="str">
        <f>CONCATENATE("(",ROUND((D183/$H184)*100,1),")")</f>
        <v>(5.2)</v>
      </c>
      <c r="F183" s="302">
        <f>'Ind T6'!S71</f>
        <v>0.35393836088229808</v>
      </c>
      <c r="G183" s="299" t="str">
        <f>CONCATENATE("(",ROUND((F183/$H184)*100,1),")")</f>
        <v>(0.9)</v>
      </c>
      <c r="H183" s="302">
        <f t="shared" ref="H183" si="146">SUM(B183,D183,F183)</f>
        <v>5.7145082010416424</v>
      </c>
      <c r="I183" s="299" t="str">
        <f>CONCATENATE("(",ROUND((H183/$H184)*100,1),")")</f>
        <v>(14.5)</v>
      </c>
      <c r="K183" s="302">
        <f t="shared" ref="K183:K184" si="147">B188-B183</f>
        <v>0.18294240689412744</v>
      </c>
      <c r="L183" s="302">
        <f t="shared" ref="L183:L184" si="148">D188-D183</f>
        <v>0.13653928877479027</v>
      </c>
      <c r="M183" s="302">
        <f t="shared" ref="M183:M184" si="149">F188-F183</f>
        <v>2.9891401179908295E-2</v>
      </c>
      <c r="N183" s="302">
        <f t="shared" ref="N183:N184" si="150">SUM(K183:M183)</f>
        <v>0.349373096848826</v>
      </c>
    </row>
    <row r="184" spans="1:14" x14ac:dyDescent="0.2">
      <c r="A184" s="282" t="s">
        <v>363</v>
      </c>
      <c r="B184" s="302">
        <f>SUM(B182:B183)</f>
        <v>22.709213910432144</v>
      </c>
      <c r="C184" s="299" t="str">
        <f>CONCATENATE("(",ROUND((B184/$H184)*100,1),")")</f>
        <v>(57.6)</v>
      </c>
      <c r="D184" s="302">
        <f>SUM(D182:D183)</f>
        <v>3.4700377806263294</v>
      </c>
      <c r="E184" s="299" t="str">
        <f>CONCATENATE("(",ROUND((D184/$H184)*100,1),")")</f>
        <v>(8.8)</v>
      </c>
      <c r="F184" s="302">
        <f>SUM(F182:F183)</f>
        <v>13.274748308941492</v>
      </c>
      <c r="G184" s="299" t="str">
        <f>CONCATENATE("(",ROUND((F184/$H184)*100,1),")")</f>
        <v>(33.6)</v>
      </c>
      <c r="H184" s="302">
        <f>SUM(H182:H183)</f>
        <v>39.453999999999965</v>
      </c>
      <c r="I184" s="299" t="str">
        <f>CONCATENATE("(",ROUND((H184/$H184)*100,1),")")</f>
        <v>(100)</v>
      </c>
      <c r="K184" s="302">
        <f t="shared" si="147"/>
        <v>0.33856656345449565</v>
      </c>
      <c r="L184" s="302">
        <f t="shared" si="148"/>
        <v>0.24876072429264795</v>
      </c>
      <c r="M184" s="302">
        <f t="shared" si="149"/>
        <v>0.85567271225293418</v>
      </c>
      <c r="N184" s="302">
        <f t="shared" si="150"/>
        <v>1.4430000000000778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19.549111919001476</v>
      </c>
      <c r="C187" s="299" t="str">
        <f>CONCATENATE("(",ROUND((B187/$H189)*100,1),")")</f>
        <v>(47.8)</v>
      </c>
      <c r="D187" s="302">
        <f>'Ind T6'!W72</f>
        <v>1.5374155239758795</v>
      </c>
      <c r="E187" s="299" t="str">
        <f>CONCATENATE("(",ROUND((D187/$H189)*100,1),")")</f>
        <v>(3.8)</v>
      </c>
      <c r="F187" s="302">
        <f>'Ind T6'!X72</f>
        <v>13.74659125913222</v>
      </c>
      <c r="G187" s="299" t="str">
        <f>CONCATENATE("(",ROUND((F187/$H189)*100,1),")")</f>
        <v>(33.6)</v>
      </c>
      <c r="H187" s="302">
        <f>SUM(B187,D187,F187)</f>
        <v>34.833118702109573</v>
      </c>
      <c r="I187" s="299" t="str">
        <f>CONCATENATE("(",ROUND((H187/$H189)*100,1),")")</f>
        <v>(85.2)</v>
      </c>
      <c r="K187" s="302">
        <f>B187-B177</f>
        <v>0.18836020176449964</v>
      </c>
      <c r="L187" s="302">
        <f>D187-D177</f>
        <v>0.1578015586426007</v>
      </c>
      <c r="M187" s="302">
        <f>F187-F177</f>
        <v>1.1366491037853663</v>
      </c>
      <c r="N187" s="302">
        <f>SUM(K187:M187)</f>
        <v>1.4828108641924667</v>
      </c>
    </row>
    <row r="188" spans="1:14" x14ac:dyDescent="0.2">
      <c r="A188" s="282" t="s">
        <v>365</v>
      </c>
      <c r="B188" s="302">
        <f>'Ind T6'!V71</f>
        <v>3.4986685548851648</v>
      </c>
      <c r="C188" s="299" t="str">
        <f>CONCATENATE("(",ROUND((B188/$H189)*100,1),")")</f>
        <v>(8.6)</v>
      </c>
      <c r="D188" s="302">
        <f>'Ind T6'!W71</f>
        <v>2.1813829809430976</v>
      </c>
      <c r="E188" s="299" t="str">
        <f>CONCATENATE("(",ROUND((D188/$H189)*100,1),")")</f>
        <v>(5.3)</v>
      </c>
      <c r="F188" s="302">
        <f>'Ind T6'!X71</f>
        <v>0.38382976206220637</v>
      </c>
      <c r="G188" s="299" t="str">
        <f>CONCATENATE("(",ROUND((F188/$H189)*100,1),")")</f>
        <v>(0.9)</v>
      </c>
      <c r="H188" s="302">
        <f t="shared" ref="H188" si="151">SUM(B188,D188,F188)</f>
        <v>6.063881297890469</v>
      </c>
      <c r="I188" s="299" t="str">
        <f>CONCATENATE("(",ROUND((H188/$H189)*100,1),")")</f>
        <v>(14.8)</v>
      </c>
      <c r="K188" s="302">
        <f t="shared" ref="K188:K189" si="152">B188-B178</f>
        <v>0.24440267201876376</v>
      </c>
      <c r="L188" s="302">
        <f t="shared" ref="L188:L189" si="153">D188-D178</f>
        <v>0.18770554475094103</v>
      </c>
      <c r="M188" s="302">
        <f t="shared" ref="M188:M189" si="154">F188-F178</f>
        <v>3.8080919037942307E-2</v>
      </c>
      <c r="N188" s="302">
        <f t="shared" ref="N188:N189" si="155">SUM(K188:M188)</f>
        <v>0.4701891358076471</v>
      </c>
    </row>
    <row r="189" spans="1:14" x14ac:dyDescent="0.2">
      <c r="A189" s="282" t="s">
        <v>363</v>
      </c>
      <c r="B189" s="302">
        <f>SUM(B187:B188)</f>
        <v>23.04778047388664</v>
      </c>
      <c r="C189" s="299" t="str">
        <f>CONCATENATE("(",ROUND((B189/$H189)*100,1),")")</f>
        <v>(56.4)</v>
      </c>
      <c r="D189" s="302">
        <f>SUM(D187:D188)</f>
        <v>3.7187985049189773</v>
      </c>
      <c r="E189" s="299" t="str">
        <f>CONCATENATE("(",ROUND((D189/$H189)*100,1),")")</f>
        <v>(9.1)</v>
      </c>
      <c r="F189" s="302">
        <f>SUM(F187:F188)</f>
        <v>14.130421021194426</v>
      </c>
      <c r="G189" s="299" t="str">
        <f>CONCATENATE("(",ROUND((F189/$H189)*100,1),")")</f>
        <v>(34.6)</v>
      </c>
      <c r="H189" s="302">
        <f>SUM(H187:H188)</f>
        <v>40.897000000000041</v>
      </c>
      <c r="I189" s="299" t="str">
        <f>CONCATENATE("(",ROUND((H189/$H189)*100,1),")")</f>
        <v>(100)</v>
      </c>
      <c r="K189" s="302">
        <f t="shared" si="152"/>
        <v>0.43276287378326117</v>
      </c>
      <c r="L189" s="302">
        <f t="shared" si="153"/>
        <v>0.34550710339354218</v>
      </c>
      <c r="M189" s="302">
        <f t="shared" si="154"/>
        <v>1.174730022823308</v>
      </c>
      <c r="N189" s="302">
        <f t="shared" si="155"/>
        <v>1.9530000000001113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34.881937760751121</v>
      </c>
      <c r="C198" s="299" t="str">
        <f>CONCATENATE("(",ROUND((B198/$H200)*100,1),")")</f>
        <v>(33.6)</v>
      </c>
      <c r="D198" s="302">
        <f>'Ind T6'!M81</f>
        <v>12.600839853871758</v>
      </c>
      <c r="E198" s="299" t="str">
        <f>CONCATENATE("(",ROUND((D198/$H200)*100,1),")")</f>
        <v>(12.1)</v>
      </c>
      <c r="F198" s="302">
        <f>'Ind T6'!N81</f>
        <v>5.0244903075762641</v>
      </c>
      <c r="G198" s="299" t="str">
        <f>CONCATENATE("(",ROUND((F198/$H200)*100,1),")")</f>
        <v>(4.8)</v>
      </c>
      <c r="H198" s="302">
        <f>SUM(B198,D198,F198)</f>
        <v>52.507267922199141</v>
      </c>
      <c r="I198" s="299" t="str">
        <f>CONCATENATE("(",ROUND((H198/$H200)*100,1),")")</f>
        <v>(50.5)</v>
      </c>
      <c r="K198" s="302">
        <f>B203-B198</f>
        <v>0.55162227601794456</v>
      </c>
      <c r="L198" s="302">
        <f>D203-D198</f>
        <v>6.8632745861691546E-2</v>
      </c>
      <c r="M198" s="302">
        <f>F203-F198</f>
        <v>6.3407314521325198E-2</v>
      </c>
      <c r="N198" s="302">
        <f>SUM(K198:M198)</f>
        <v>0.6836623364009613</v>
      </c>
    </row>
    <row r="199" spans="1:14" x14ac:dyDescent="0.2">
      <c r="A199" s="282" t="s">
        <v>365</v>
      </c>
      <c r="B199" s="302">
        <f>'Ind T6'!L80</f>
        <v>21.899912486280996</v>
      </c>
      <c r="C199" s="299" t="str">
        <f>CONCATENATE("(",ROUND((B199/$H200)*100,1),")")</f>
        <v>(21.1)</v>
      </c>
      <c r="D199" s="302">
        <f>'Ind T6'!M80</f>
        <v>26.535917700748961</v>
      </c>
      <c r="E199" s="299" t="str">
        <f>CONCATENATE("(",ROUND((D199/$H200)*100,1),")")</f>
        <v>(25.5)</v>
      </c>
      <c r="F199" s="302">
        <f>'Ind T6'!N80</f>
        <v>3.0169018907707832</v>
      </c>
      <c r="G199" s="299" t="str">
        <f>CONCATENATE("(",ROUND((F199/$H200)*100,1),")")</f>
        <v>(2.9)</v>
      </c>
      <c r="H199" s="302">
        <f t="shared" ref="H199" si="156">SUM(B199,D199,F199)</f>
        <v>51.452732077800739</v>
      </c>
      <c r="I199" s="299" t="str">
        <f>CONCATENATE("(",ROUND((H199/$H200)*100,1),")")</f>
        <v>(49.5)</v>
      </c>
      <c r="K199" s="302">
        <f t="shared" ref="K199:K200" si="157">B204-B199</f>
        <v>0.96365203639116004</v>
      </c>
      <c r="L199" s="302">
        <f t="shared" ref="L199:L200" si="158">D204-D199</f>
        <v>-0.83832208031029509</v>
      </c>
      <c r="M199" s="302">
        <f t="shared" ref="M199:M200" si="159">F204-F199</f>
        <v>0.11200770751836098</v>
      </c>
      <c r="N199" s="302">
        <f t="shared" ref="N199:N200" si="160">SUM(K199:M199)</f>
        <v>0.23733766359922592</v>
      </c>
    </row>
    <row r="200" spans="1:14" x14ac:dyDescent="0.2">
      <c r="A200" s="282" t="s">
        <v>363</v>
      </c>
      <c r="B200" s="302">
        <f>SUM(B198:B199)</f>
        <v>56.781850247032118</v>
      </c>
      <c r="C200" s="299" t="str">
        <f>CONCATENATE("(",ROUND((B200/$H200)*100,1),")")</f>
        <v>(54.6)</v>
      </c>
      <c r="D200" s="302">
        <f>SUM(D198:D199)</f>
        <v>39.136757554620715</v>
      </c>
      <c r="E200" s="299" t="str">
        <f>CONCATENATE("(",ROUND((D200/$H200)*100,1),")")</f>
        <v>(37.6)</v>
      </c>
      <c r="F200" s="302">
        <f>SUM(F198:F199)</f>
        <v>8.0413921983470473</v>
      </c>
      <c r="G200" s="299" t="str">
        <f>CONCATENATE("(",ROUND((F200/$H200)*100,1),")")</f>
        <v>(7.7)</v>
      </c>
      <c r="H200" s="302">
        <f>SUM(H198:H199)</f>
        <v>103.95999999999988</v>
      </c>
      <c r="I200" s="299" t="str">
        <f>CONCATENATE("(",ROUND((H200/$H200)*100,1),")")</f>
        <v>(100)</v>
      </c>
      <c r="K200" s="302">
        <f t="shared" si="157"/>
        <v>1.5152743124091046</v>
      </c>
      <c r="L200" s="302">
        <f t="shared" si="158"/>
        <v>-0.76968933444859999</v>
      </c>
      <c r="M200" s="302">
        <f t="shared" si="159"/>
        <v>0.17541502203968662</v>
      </c>
      <c r="N200" s="302">
        <f t="shared" si="160"/>
        <v>0.92100000000019122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35.433560036769066</v>
      </c>
      <c r="C203" s="299" t="str">
        <f>CONCATENATE("(",ROUND((B203/$H205)*100,1),")")</f>
        <v>(33.8)</v>
      </c>
      <c r="D203" s="302">
        <f>'Ind T6'!R81</f>
        <v>12.669472599733449</v>
      </c>
      <c r="E203" s="299" t="str">
        <f>CONCATENATE("(",ROUND((D203/$H205)*100,1),")")</f>
        <v>(12.1)</v>
      </c>
      <c r="F203" s="302">
        <f>'Ind T6'!S81</f>
        <v>5.0878976220975893</v>
      </c>
      <c r="G203" s="299" t="str">
        <f>CONCATENATE("(",ROUND((F203/$H205)*100,1),")")</f>
        <v>(4.9)</v>
      </c>
      <c r="H203" s="302">
        <f>SUM(B203,D203,F203)</f>
        <v>53.190930258600105</v>
      </c>
      <c r="I203" s="299" t="str">
        <f>CONCATENATE("(",ROUND((H203/$H205)*100,1),")")</f>
        <v>(50.7)</v>
      </c>
      <c r="K203" s="302">
        <f>B208-B203</f>
        <v>0.79555926964176393</v>
      </c>
      <c r="L203" s="302">
        <f>D208-D203</f>
        <v>0.16597059782629309</v>
      </c>
      <c r="M203" s="302">
        <f>F208-F203</f>
        <v>0.11469704879056408</v>
      </c>
      <c r="N203" s="302">
        <f>SUM(K203:M203)</f>
        <v>1.0762269162586211</v>
      </c>
    </row>
    <row r="204" spans="1:14" x14ac:dyDescent="0.2">
      <c r="A204" s="282" t="s">
        <v>365</v>
      </c>
      <c r="B204" s="302">
        <f>'Ind T6'!Q80</f>
        <v>22.863564522672156</v>
      </c>
      <c r="C204" s="299" t="str">
        <f>CONCATENATE("(",ROUND((B204/$H205)*100,1),")")</f>
        <v>(21.8)</v>
      </c>
      <c r="D204" s="302">
        <f>'Ind T6'!R80</f>
        <v>25.697595620438666</v>
      </c>
      <c r="E204" s="299" t="str">
        <f>CONCATENATE("(",ROUND((D204/$H205)*100,1),")")</f>
        <v>(24.5)</v>
      </c>
      <c r="F204" s="302">
        <f>'Ind T6'!S80</f>
        <v>3.1289095982891442</v>
      </c>
      <c r="G204" s="299" t="str">
        <f>CONCATENATE("(",ROUND((F204/$H205)*100,1),")")</f>
        <v>(3)</v>
      </c>
      <c r="H204" s="302">
        <f t="shared" ref="H204" si="161">SUM(B204,D204,F204)</f>
        <v>51.690069741399967</v>
      </c>
      <c r="I204" s="299" t="str">
        <f>CONCATENATE("(",ROUND((H204/$H205)*100,1),")")</f>
        <v>(49.3)</v>
      </c>
      <c r="K204" s="302">
        <f t="shared" ref="K204:K205" si="162">B209-B204</f>
        <v>1.8076618469658605</v>
      </c>
      <c r="L204" s="302">
        <f t="shared" ref="L204:L205" si="163">D209-D204</f>
        <v>-1.6218736617273777</v>
      </c>
      <c r="M204" s="302">
        <f t="shared" ref="M204:M205" si="164">F209-F204</f>
        <v>0.23698489850286464</v>
      </c>
      <c r="N204" s="302">
        <f t="shared" ref="N204:N205" si="165">SUM(K204:M204)</f>
        <v>0.42277308374134748</v>
      </c>
    </row>
    <row r="205" spans="1:14" x14ac:dyDescent="0.2">
      <c r="A205" s="282" t="s">
        <v>363</v>
      </c>
      <c r="B205" s="302">
        <f>SUM(B203:B204)</f>
        <v>58.297124559441222</v>
      </c>
      <c r="C205" s="299" t="str">
        <f>CONCATENATE("(",ROUND((B205/$H205)*100,1),")")</f>
        <v>(55.6)</v>
      </c>
      <c r="D205" s="302">
        <f>SUM(D203:D204)</f>
        <v>38.367068220172115</v>
      </c>
      <c r="E205" s="299" t="str">
        <f>CONCATENATE("(",ROUND((D205/$H205)*100,1),")")</f>
        <v>(36.6)</v>
      </c>
      <c r="F205" s="302">
        <f>SUM(F203:F204)</f>
        <v>8.2168072203867339</v>
      </c>
      <c r="G205" s="299" t="str">
        <f>CONCATENATE("(",ROUND((F205/$H205)*100,1),")")</f>
        <v>(7.8)</v>
      </c>
      <c r="H205" s="302">
        <f>SUM(H203:H204)</f>
        <v>104.88100000000007</v>
      </c>
      <c r="I205" s="299" t="str">
        <f>CONCATENATE("(",ROUND((H205/$H205)*100,1),")")</f>
        <v>(100)</v>
      </c>
      <c r="K205" s="302">
        <f t="shared" si="162"/>
        <v>2.6032211166076209</v>
      </c>
      <c r="L205" s="302">
        <f t="shared" si="163"/>
        <v>-1.4559030639010828</v>
      </c>
      <c r="M205" s="302">
        <f t="shared" si="164"/>
        <v>0.35168194729342872</v>
      </c>
      <c r="N205" s="302">
        <f t="shared" si="165"/>
        <v>1.4989999999999668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36.22911930641083</v>
      </c>
      <c r="C208" s="299" t="str">
        <f>CONCATENATE("(",ROUND((B208/$H210)*100,1),")")</f>
        <v>(34.1)</v>
      </c>
      <c r="D208" s="302">
        <f>'Ind T6'!W81</f>
        <v>12.835443197559743</v>
      </c>
      <c r="E208" s="299" t="str">
        <f>CONCATENATE("(",ROUND((D208/$H210)*100,1),")")</f>
        <v>(12.1)</v>
      </c>
      <c r="F208" s="302">
        <f>'Ind T6'!X81</f>
        <v>5.2025946708881534</v>
      </c>
      <c r="G208" s="299" t="str">
        <f>CONCATENATE("(",ROUND((F208/$H210)*100,1),")")</f>
        <v>(4.9)</v>
      </c>
      <c r="H208" s="302">
        <f>SUM(B208,D208,F208)</f>
        <v>54.267157174858724</v>
      </c>
      <c r="I208" s="299" t="str">
        <f>CONCATENATE("(",ROUND((H208/$H210)*100,1),")")</f>
        <v>(51)</v>
      </c>
      <c r="K208" s="302">
        <f>B208-B198</f>
        <v>1.3471815456597085</v>
      </c>
      <c r="L208" s="302">
        <f>D208-D198</f>
        <v>0.23460334368798463</v>
      </c>
      <c r="M208" s="302">
        <f>F208-F198</f>
        <v>0.17810436331188928</v>
      </c>
      <c r="N208" s="302">
        <f>SUM(K208:M208)</f>
        <v>1.7598892526595824</v>
      </c>
    </row>
    <row r="209" spans="1:14" x14ac:dyDescent="0.2">
      <c r="A209" s="282" t="s">
        <v>365</v>
      </c>
      <c r="B209" s="302">
        <f>'Ind T6'!V80</f>
        <v>24.671226369638017</v>
      </c>
      <c r="C209" s="299" t="str">
        <f>CONCATENATE("(",ROUND((B209/$H210)*100,1),")")</f>
        <v>(23.2)</v>
      </c>
      <c r="D209" s="302">
        <f>'Ind T6'!W80</f>
        <v>24.075721958711288</v>
      </c>
      <c r="E209" s="299" t="str">
        <f>CONCATENATE("(",ROUND((D209/$H210)*100,1),")")</f>
        <v>(22.6)</v>
      </c>
      <c r="F209" s="302">
        <f>'Ind T6'!X80</f>
        <v>3.3658944967920088</v>
      </c>
      <c r="G209" s="299" t="str">
        <f>CONCATENATE("(",ROUND((F209/$H210)*100,1),")")</f>
        <v>(3.2)</v>
      </c>
      <c r="H209" s="302">
        <f t="shared" ref="H209" si="166">SUM(B209,D209,F209)</f>
        <v>52.112842825141314</v>
      </c>
      <c r="I209" s="299" t="str">
        <f>CONCATENATE("(",ROUND((H209/$H210)*100,1),")")</f>
        <v>(49)</v>
      </c>
      <c r="K209" s="302">
        <f t="shared" ref="K209:K210" si="167">B209-B199</f>
        <v>2.7713138833570206</v>
      </c>
      <c r="L209" s="302">
        <f t="shared" ref="L209:L210" si="168">D209-D199</f>
        <v>-2.4601957420376728</v>
      </c>
      <c r="M209" s="302">
        <f t="shared" ref="M209:M210" si="169">F209-F199</f>
        <v>0.34899260602122562</v>
      </c>
      <c r="N209" s="302">
        <f t="shared" ref="N209:N210" si="170">SUM(K209:M209)</f>
        <v>0.6601107473405734</v>
      </c>
    </row>
    <row r="210" spans="1:14" x14ac:dyDescent="0.2">
      <c r="A210" s="282" t="s">
        <v>363</v>
      </c>
      <c r="B210" s="302">
        <f>SUM(B208:B209)</f>
        <v>60.900345676048843</v>
      </c>
      <c r="C210" s="299" t="str">
        <f>CONCATENATE("(",ROUND((B210/$H210)*100,1),")")</f>
        <v>(57.2)</v>
      </c>
      <c r="D210" s="302">
        <f>SUM(D208:D209)</f>
        <v>36.911165156271032</v>
      </c>
      <c r="E210" s="299" t="str">
        <f>CONCATENATE("(",ROUND((D210/$H210)*100,1),")")</f>
        <v>(34.7)</v>
      </c>
      <c r="F210" s="302">
        <f>SUM(F208:F209)</f>
        <v>8.5684891676801627</v>
      </c>
      <c r="G210" s="299" t="str">
        <f>CONCATENATE("(",ROUND((F210/$H210)*100,1),")")</f>
        <v>(8.1)</v>
      </c>
      <c r="H210" s="302">
        <f>SUM(H208:H209)</f>
        <v>106.38000000000004</v>
      </c>
      <c r="I210" s="299" t="str">
        <f>CONCATENATE("(",ROUND((H210/$H210)*100,1),")")</f>
        <v>(100)</v>
      </c>
      <c r="K210" s="302">
        <f t="shared" si="167"/>
        <v>4.1184954290167255</v>
      </c>
      <c r="L210" s="302">
        <f t="shared" si="168"/>
        <v>-2.2255923983496828</v>
      </c>
      <c r="M210" s="302">
        <f t="shared" si="169"/>
        <v>0.52709696933311534</v>
      </c>
      <c r="N210" s="302">
        <f t="shared" si="170"/>
        <v>2.420000000000158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24.460668388687004</v>
      </c>
      <c r="C219" s="299" t="str">
        <f>CONCATENATE("(",ROUND((B219/$H221)*100,1),")")</f>
        <v>(54.9)</v>
      </c>
      <c r="D219" s="302">
        <f>'Ind T6'!M90</f>
        <v>3.5841813989316953</v>
      </c>
      <c r="E219" s="299" t="str">
        <f>CONCATENATE("(",ROUND((D219/$H221)*100,1),")")</f>
        <v>(8)</v>
      </c>
      <c r="F219" s="302">
        <f>'Ind T6'!N90</f>
        <v>6.2040404609373843</v>
      </c>
      <c r="G219" s="299" t="str">
        <f>CONCATENATE("(",ROUND((F219/$H221)*100,1),")")</f>
        <v>(13.9)</v>
      </c>
      <c r="H219" s="302">
        <f>SUM(B219,D219,F219)</f>
        <v>34.24889024855608</v>
      </c>
      <c r="I219" s="299" t="str">
        <f>CONCATENATE("(",ROUND((H219/$H221)*100,1),")")</f>
        <v>(76.8)</v>
      </c>
      <c r="K219" s="302">
        <f>B224-B219</f>
        <v>1.5425176925502235</v>
      </c>
      <c r="L219" s="302">
        <f>D224-D219</f>
        <v>0.20573059141886763</v>
      </c>
      <c r="M219" s="302">
        <f>F224-F219</f>
        <v>0.58897860375133959</v>
      </c>
      <c r="N219" s="302">
        <f>SUM(K219:M219)</f>
        <v>2.3372268877204307</v>
      </c>
    </row>
    <row r="220" spans="1:14" x14ac:dyDescent="0.2">
      <c r="A220" s="282" t="s">
        <v>365</v>
      </c>
      <c r="B220" s="302">
        <f>'Ind T6'!L89</f>
        <v>6.2262845470495405</v>
      </c>
      <c r="C220" s="299" t="str">
        <f>CONCATENATE("(",ROUND((B220/$H221)*100,1),")")</f>
        <v>(14)</v>
      </c>
      <c r="D220" s="302">
        <f>'Ind T6'!M89</f>
        <v>3.6117805431822885</v>
      </c>
      <c r="E220" s="299" t="str">
        <f>CONCATENATE("(",ROUND((D220/$H221)*100,1),")")</f>
        <v>(8.1)</v>
      </c>
      <c r="F220" s="302">
        <f>'Ind T6'!N89</f>
        <v>0.48504466121200984</v>
      </c>
      <c r="G220" s="299" t="str">
        <f>CONCATENATE("(",ROUND((F220/$H221)*100,1),")")</f>
        <v>(1.1)</v>
      </c>
      <c r="H220" s="302">
        <f t="shared" ref="H220" si="171">SUM(B220,D220,F220)</f>
        <v>10.323109751443839</v>
      </c>
      <c r="I220" s="299" t="str">
        <f>CONCATENATE("(",ROUND((H220/$H221)*100,1),")")</f>
        <v>(23.2)</v>
      </c>
      <c r="K220" s="302">
        <f t="shared" ref="K220:K221" si="172">B225-B220</f>
        <v>0.75819245679817993</v>
      </c>
      <c r="L220" s="302">
        <f t="shared" ref="L220:L221" si="173">D225-D220</f>
        <v>0.46469539154346995</v>
      </c>
      <c r="M220" s="302">
        <f t="shared" ref="M220:M221" si="174">F225-F220</f>
        <v>3.3885263938066235E-2</v>
      </c>
      <c r="N220" s="302">
        <f t="shared" ref="N220:N221" si="175">SUM(K220:M220)</f>
        <v>1.2567731122797161</v>
      </c>
    </row>
    <row r="221" spans="1:14" x14ac:dyDescent="0.2">
      <c r="A221" s="282" t="s">
        <v>363</v>
      </c>
      <c r="B221" s="302">
        <f>SUM(B219:B220)</f>
        <v>30.686952935736546</v>
      </c>
      <c r="C221" s="299" t="str">
        <f>CONCATENATE("(",ROUND((B221/$H221)*100,1),")")</f>
        <v>(68.8)</v>
      </c>
      <c r="D221" s="302">
        <f>SUM(D219:D220)</f>
        <v>7.1959619421139838</v>
      </c>
      <c r="E221" s="299" t="str">
        <f>CONCATENATE("(",ROUND((D221/$H221)*100,1),")")</f>
        <v>(16.1)</v>
      </c>
      <c r="F221" s="302">
        <f>SUM(F219:F220)</f>
        <v>6.6890851221493941</v>
      </c>
      <c r="G221" s="299" t="str">
        <f>CONCATENATE("(",ROUND((F221/$H221)*100,1),")")</f>
        <v>(15)</v>
      </c>
      <c r="H221" s="302">
        <f>SUM(H219:H220)</f>
        <v>44.571999999999917</v>
      </c>
      <c r="I221" s="299" t="str">
        <f>CONCATENATE("(",ROUND((H221/$H221)*100,1),")")</f>
        <v>(100)</v>
      </c>
      <c r="K221" s="302">
        <f t="shared" si="172"/>
        <v>2.3007101493484008</v>
      </c>
      <c r="L221" s="302">
        <f t="shared" si="173"/>
        <v>0.67042598296233713</v>
      </c>
      <c r="M221" s="302">
        <f t="shared" si="174"/>
        <v>0.62286386768940627</v>
      </c>
      <c r="N221" s="302">
        <f t="shared" si="175"/>
        <v>3.5940000000001442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26.003186081237228</v>
      </c>
      <c r="C224" s="299" t="str">
        <f>CONCATENATE("(",ROUND((B224/$H226)*100,1),")")</f>
        <v>(54)</v>
      </c>
      <c r="D224" s="302">
        <f>'Ind T6'!R90</f>
        <v>3.7899119903505629</v>
      </c>
      <c r="E224" s="299" t="str">
        <f>CONCATENATE("(",ROUND((D224/$H226)*100,1),")")</f>
        <v>(7.9)</v>
      </c>
      <c r="F224" s="302">
        <f>'Ind T6'!S90</f>
        <v>6.7930190646887239</v>
      </c>
      <c r="G224" s="299" t="str">
        <f>CONCATENATE("(",ROUND((F224/$H226)*100,1),")")</f>
        <v>(14.1)</v>
      </c>
      <c r="H224" s="302">
        <f>SUM(B224,D224,F224)</f>
        <v>36.586117136276513</v>
      </c>
      <c r="I224" s="299" t="str">
        <f>CONCATENATE("(",ROUND((H224/$H226)*100,1),")")</f>
        <v>(76)</v>
      </c>
      <c r="K224" s="302">
        <f>B229-B224</f>
        <v>-0.24275053019696102</v>
      </c>
      <c r="L224" s="302">
        <f>D229-D224</f>
        <v>0.17577925713159548</v>
      </c>
      <c r="M224" s="302">
        <f>F229-F224</f>
        <v>0.46710546679225295</v>
      </c>
      <c r="N224" s="302">
        <f>SUM(K224:M224)</f>
        <v>0.40013419372688741</v>
      </c>
    </row>
    <row r="225" spans="1:14" x14ac:dyDescent="0.2">
      <c r="A225" s="282" t="s">
        <v>365</v>
      </c>
      <c r="B225" s="302">
        <f>'Ind T6'!Q89</f>
        <v>6.9844770038477204</v>
      </c>
      <c r="C225" s="299" t="str">
        <f>CONCATENATE("(",ROUND((B225/$H226)*100,1),")")</f>
        <v>(14.5)</v>
      </c>
      <c r="D225" s="302">
        <f>'Ind T6'!R89</f>
        <v>4.0764759347257584</v>
      </c>
      <c r="E225" s="299" t="str">
        <f>CONCATENATE("(",ROUND((D225/$H226)*100,1),")")</f>
        <v>(8.5)</v>
      </c>
      <c r="F225" s="302">
        <f>'Ind T6'!S89</f>
        <v>0.51892992515007608</v>
      </c>
      <c r="G225" s="299" t="str">
        <f>CONCATENATE("(",ROUND((F225/$H226)*100,1),")")</f>
        <v>(1.1)</v>
      </c>
      <c r="H225" s="302">
        <f t="shared" ref="H225" si="176">SUM(B225,D225,F225)</f>
        <v>11.579882863723554</v>
      </c>
      <c r="I225" s="299" t="str">
        <f>CONCATENATE("(",ROUND((H225/$H226)*100,1),")")</f>
        <v>(24)</v>
      </c>
      <c r="K225" s="302">
        <f t="shared" ref="K225:K226" si="177">B230-B225</f>
        <v>0.42851856201443628</v>
      </c>
      <c r="L225" s="302">
        <f t="shared" ref="L225:L226" si="178">D230-D225</f>
        <v>0.41135112265477325</v>
      </c>
      <c r="M225" s="302">
        <f t="shared" ref="M225:M226" si="179">F230-F225</f>
        <v>7.9961216039208249E-3</v>
      </c>
      <c r="N225" s="302">
        <f t="shared" ref="N225:N226" si="180">SUM(K225:M225)</f>
        <v>0.84786580627313035</v>
      </c>
    </row>
    <row r="226" spans="1:14" x14ac:dyDescent="0.2">
      <c r="A226" s="282" t="s">
        <v>363</v>
      </c>
      <c r="B226" s="302">
        <f>SUM(B224:B225)</f>
        <v>32.987663085084947</v>
      </c>
      <c r="C226" s="299" t="str">
        <f>CONCATENATE("(",ROUND((B226/$H226)*100,1),")")</f>
        <v>(68.5)</v>
      </c>
      <c r="D226" s="302">
        <f>SUM(D224:D225)</f>
        <v>7.8663879250763209</v>
      </c>
      <c r="E226" s="299" t="str">
        <f>CONCATENATE("(",ROUND((D226/$H226)*100,1),")")</f>
        <v>(16.3)</v>
      </c>
      <c r="F226" s="302">
        <f>SUM(F224:F225)</f>
        <v>7.3119489898388004</v>
      </c>
      <c r="G226" s="299" t="str">
        <f>CONCATENATE("(",ROUND((F226/$H226)*100,1),")")</f>
        <v>(15.2)</v>
      </c>
      <c r="H226" s="302">
        <f>SUM(H224:H225)</f>
        <v>48.166000000000068</v>
      </c>
      <c r="I226" s="299" t="str">
        <f>CONCATENATE("(",ROUND((H226/$H226)*100,1),")")</f>
        <v>(100)</v>
      </c>
      <c r="K226" s="302">
        <f t="shared" si="177"/>
        <v>0.18576803181747437</v>
      </c>
      <c r="L226" s="302">
        <f t="shared" si="178"/>
        <v>0.58713037978636962</v>
      </c>
      <c r="M226" s="302">
        <f t="shared" si="179"/>
        <v>0.47510158839617311</v>
      </c>
      <c r="N226" s="302">
        <f t="shared" si="180"/>
        <v>1.2480000000000171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25.760435551040267</v>
      </c>
      <c r="C229" s="299" t="str">
        <f>CONCATENATE("(",ROUND((B229/$H231)*100,1),")")</f>
        <v>(52.1)</v>
      </c>
      <c r="D229" s="302">
        <f>'Ind T6'!W90</f>
        <v>3.9656912474821584</v>
      </c>
      <c r="E229" s="299" t="str">
        <f>CONCATENATE("(",ROUND((D229/$H231)*100,1),")")</f>
        <v>(8)</v>
      </c>
      <c r="F229" s="302">
        <f>'Ind T6'!X90</f>
        <v>7.2601245314809768</v>
      </c>
      <c r="G229" s="299" t="str">
        <f>CONCATENATE("(",ROUND((F229/$H231)*100,1),")")</f>
        <v>(14.7)</v>
      </c>
      <c r="H229" s="302">
        <f>SUM(B229,D229,F229)</f>
        <v>36.986251330003405</v>
      </c>
      <c r="I229" s="299" t="str">
        <f>CONCATENATE("(",ROUND((H229/$H231)*100,1),")")</f>
        <v>(74.8)</v>
      </c>
      <c r="K229" s="302">
        <f>B229-B219</f>
        <v>1.2997671623532625</v>
      </c>
      <c r="L229" s="302">
        <f>D229-D219</f>
        <v>0.3815098485504631</v>
      </c>
      <c r="M229" s="302">
        <f>F229-F219</f>
        <v>1.0560840705435925</v>
      </c>
      <c r="N229" s="302">
        <f>SUM(K229:M229)</f>
        <v>2.7373610814473182</v>
      </c>
    </row>
    <row r="230" spans="1:14" x14ac:dyDescent="0.2">
      <c r="A230" s="282" t="s">
        <v>365</v>
      </c>
      <c r="B230" s="302">
        <f>'Ind T6'!V89</f>
        <v>7.4129955658621567</v>
      </c>
      <c r="C230" s="299" t="str">
        <f>CONCATENATE("(",ROUND((B230/$H231)*100,1),")")</f>
        <v>(15)</v>
      </c>
      <c r="D230" s="302">
        <f>'Ind T6'!W89</f>
        <v>4.4878270573805317</v>
      </c>
      <c r="E230" s="299" t="str">
        <f>CONCATENATE("(",ROUND((D230/$H231)*100,1),")")</f>
        <v>(9.1)</v>
      </c>
      <c r="F230" s="302">
        <f>'Ind T6'!X89</f>
        <v>0.5269260467539969</v>
      </c>
      <c r="G230" s="299" t="str">
        <f>CONCATENATE("(",ROUND((F230/$H231)*100,1),")")</f>
        <v>(1.1)</v>
      </c>
      <c r="H230" s="302">
        <f t="shared" ref="H230" si="181">SUM(B230,D230,F230)</f>
        <v>12.427748669996687</v>
      </c>
      <c r="I230" s="299" t="str">
        <f>CONCATENATE("(",ROUND((H230/$H231)*100,1),")")</f>
        <v>(25.2)</v>
      </c>
      <c r="K230" s="302">
        <f t="shared" ref="K230:K231" si="182">B230-B220</f>
        <v>1.1867110188126162</v>
      </c>
      <c r="L230" s="302">
        <f t="shared" ref="L230:L231" si="183">D230-D220</f>
        <v>0.8760465141982432</v>
      </c>
      <c r="M230" s="302">
        <f t="shared" ref="M230:M231" si="184">F230-F220</f>
        <v>4.188138554198706E-2</v>
      </c>
      <c r="N230" s="302">
        <f t="shared" ref="N230:N231" si="185">SUM(K230:M230)</f>
        <v>2.1046389185528467</v>
      </c>
    </row>
    <row r="231" spans="1:14" x14ac:dyDescent="0.2">
      <c r="A231" s="282" t="s">
        <v>363</v>
      </c>
      <c r="B231" s="302">
        <f>SUM(B229:B230)</f>
        <v>33.173431116902421</v>
      </c>
      <c r="C231" s="299" t="str">
        <f>CONCATENATE("(",ROUND((B231/$H231)*100,1),")")</f>
        <v>(67.1)</v>
      </c>
      <c r="D231" s="302">
        <f>SUM(D229:D230)</f>
        <v>8.4535183048626905</v>
      </c>
      <c r="E231" s="299" t="str">
        <f>CONCATENATE("(",ROUND((D231/$H231)*100,1),")")</f>
        <v>(17.1)</v>
      </c>
      <c r="F231" s="302">
        <f>SUM(F229:F230)</f>
        <v>7.7870505782349735</v>
      </c>
      <c r="G231" s="299" t="str">
        <f>CONCATENATE("(",ROUND((F231/$H231)*100,1),")")</f>
        <v>(15.8)</v>
      </c>
      <c r="H231" s="302">
        <f>SUM(H229:H230)</f>
        <v>49.414000000000094</v>
      </c>
      <c r="I231" s="299" t="str">
        <f>CONCATENATE("(",ROUND((H231/$H231)*100,1),")")</f>
        <v>(100)</v>
      </c>
      <c r="K231" s="302">
        <f t="shared" si="182"/>
        <v>2.4864781811658752</v>
      </c>
      <c r="L231" s="302">
        <f t="shared" si="183"/>
        <v>1.2575563627487067</v>
      </c>
      <c r="M231" s="302">
        <f t="shared" si="184"/>
        <v>1.0979654560855794</v>
      </c>
      <c r="N231" s="302">
        <f t="shared" si="185"/>
        <v>4.8420000000001613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10.061897124513486</v>
      </c>
      <c r="C240" s="299" t="str">
        <f>CONCATENATE("(",ROUND((B240/$H242)*100,1),")")</f>
        <v>(21.2)</v>
      </c>
      <c r="D240" s="302">
        <f>'Ind T6'!M99</f>
        <v>9.8375703061319353</v>
      </c>
      <c r="E240" s="299" t="str">
        <f>CONCATENATE("(",ROUND((D240/$H242)*100,1),")")</f>
        <v>(20.8)</v>
      </c>
      <c r="F240" s="302">
        <f>'Ind T6'!N99</f>
        <v>1.4226440577036805</v>
      </c>
      <c r="G240" s="299" t="str">
        <f>CONCATENATE("(",ROUND((F240/$H242)*100,1),")")</f>
        <v>(3)</v>
      </c>
      <c r="H240" s="302">
        <f>SUM(B240,D240,F240)</f>
        <v>21.322111488349105</v>
      </c>
      <c r="I240" s="299" t="str">
        <f>CONCATENATE("(",ROUND((H240/$H242)*100,1),")")</f>
        <v>(45)</v>
      </c>
      <c r="K240" s="302">
        <f>B245-B240</f>
        <v>0.58628303218906019</v>
      </c>
      <c r="L240" s="302">
        <f>D245-D240</f>
        <v>0.47135467113072593</v>
      </c>
      <c r="M240" s="302">
        <f>F245-F240</f>
        <v>0.10580376109766743</v>
      </c>
      <c r="N240" s="302">
        <f>SUM(K240:M240)</f>
        <v>1.1634414644174536</v>
      </c>
    </row>
    <row r="241" spans="1:14" x14ac:dyDescent="0.2">
      <c r="A241" s="282" t="s">
        <v>365</v>
      </c>
      <c r="B241" s="302">
        <f>'Ind T6'!L98</f>
        <v>8.4910371332198551</v>
      </c>
      <c r="C241" s="299" t="str">
        <f>CONCATENATE("(",ROUND((B241/$H242)*100,1),")")</f>
        <v>(17.9)</v>
      </c>
      <c r="D241" s="302">
        <f>'Ind T6'!M98</f>
        <v>16.229358599065158</v>
      </c>
      <c r="E241" s="299" t="str">
        <f>CONCATENATE("(",ROUND((D241/$H242)*100,1),")")</f>
        <v>(34.2)</v>
      </c>
      <c r="F241" s="302">
        <f>'Ind T6'!N98</f>
        <v>1.3514927793659237</v>
      </c>
      <c r="G241" s="299" t="str">
        <f>CONCATENATE("(",ROUND((F241/$H242)*100,1),")")</f>
        <v>(2.9)</v>
      </c>
      <c r="H241" s="302">
        <f t="shared" ref="H241" si="186">SUM(B241,D241,F241)</f>
        <v>26.071888511650936</v>
      </c>
      <c r="I241" s="299" t="str">
        <f>CONCATENATE("(",ROUND((H241/$H242)*100,1),")")</f>
        <v>(55)</v>
      </c>
      <c r="K241" s="302">
        <f t="shared" ref="K241:K242" si="187">B246-B241</f>
        <v>0.47507379202451894</v>
      </c>
      <c r="L241" s="302">
        <f t="shared" ref="L241:L242" si="188">D246-D241</f>
        <v>0.90975245539808824</v>
      </c>
      <c r="M241" s="302">
        <f t="shared" ref="M241:M242" si="189">F246-F241</f>
        <v>0.10573228815990432</v>
      </c>
      <c r="N241" s="302">
        <f t="shared" ref="N241:N242" si="190">SUM(K241:M241)</f>
        <v>1.4905585355825115</v>
      </c>
    </row>
    <row r="242" spans="1:14" x14ac:dyDescent="0.2">
      <c r="A242" s="282" t="s">
        <v>363</v>
      </c>
      <c r="B242" s="302">
        <f>SUM(B240:B241)</f>
        <v>18.552934257733341</v>
      </c>
      <c r="C242" s="299" t="str">
        <f>CONCATENATE("(",ROUND((B242/$H242)*100,1),")")</f>
        <v>(39.1)</v>
      </c>
      <c r="D242" s="302">
        <f>SUM(D240:D241)</f>
        <v>26.066928905197095</v>
      </c>
      <c r="E242" s="299" t="str">
        <f>CONCATENATE("(",ROUND((D242/$H242)*100,1),")")</f>
        <v>(55)</v>
      </c>
      <c r="F242" s="302">
        <f>SUM(F240:F241)</f>
        <v>2.7741368370696042</v>
      </c>
      <c r="G242" s="299" t="str">
        <f>CONCATENATE("(",ROUND((F242/$H242)*100,1),")")</f>
        <v>(5.9)</v>
      </c>
      <c r="H242" s="302">
        <f>SUM(H240:H241)</f>
        <v>47.394000000000041</v>
      </c>
      <c r="I242" s="299" t="str">
        <f>CONCATENATE("(",ROUND((H242/$H242)*100,1),")")</f>
        <v>(100)</v>
      </c>
      <c r="K242" s="302">
        <f t="shared" si="187"/>
        <v>1.0613568242135791</v>
      </c>
      <c r="L242" s="302">
        <f t="shared" si="188"/>
        <v>1.3811071265288106</v>
      </c>
      <c r="M242" s="302">
        <f t="shared" si="189"/>
        <v>0.21153604925757197</v>
      </c>
      <c r="N242" s="302">
        <f t="shared" si="190"/>
        <v>2.6539999999999617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10.648180156702546</v>
      </c>
      <c r="C245" s="299" t="str">
        <f>CONCATENATE("(",ROUND((B245/$H247)*100,1),")")</f>
        <v>(21.3)</v>
      </c>
      <c r="D245" s="302">
        <f>'Ind T6'!R99</f>
        <v>10.308924977262661</v>
      </c>
      <c r="E245" s="299" t="str">
        <f>CONCATENATE("(",ROUND((D245/$H247)*100,1),")")</f>
        <v>(20.6)</v>
      </c>
      <c r="F245" s="302">
        <f>'Ind T6'!S99</f>
        <v>1.5284478188013479</v>
      </c>
      <c r="G245" s="299" t="str">
        <f>CONCATENATE("(",ROUND((F245/$H247)*100,1),")")</f>
        <v>(3.1)</v>
      </c>
      <c r="H245" s="302">
        <f>SUM(B245,D245,F245)</f>
        <v>22.485552952766554</v>
      </c>
      <c r="I245" s="299" t="str">
        <f>CONCATENATE("(",ROUND((H245/$H247)*100,1),")")</f>
        <v>(44.9)</v>
      </c>
      <c r="K245" s="302">
        <f>B250-B245</f>
        <v>1.8109006510220826</v>
      </c>
      <c r="L245" s="302">
        <f>D250-D245</f>
        <v>1.5321578802061975</v>
      </c>
      <c r="M245" s="302">
        <f>F250-F245</f>
        <v>0.23871987382012794</v>
      </c>
      <c r="N245" s="302">
        <f>SUM(K245:M245)</f>
        <v>3.5817784050484081</v>
      </c>
    </row>
    <row r="246" spans="1:14" x14ac:dyDescent="0.2">
      <c r="A246" s="282" t="s">
        <v>365</v>
      </c>
      <c r="B246" s="302">
        <f>'Ind T6'!Q98</f>
        <v>8.966110925244374</v>
      </c>
      <c r="C246" s="299" t="str">
        <f>CONCATENATE("(",ROUND((B246/$H247)*100,1),")")</f>
        <v>(17.9)</v>
      </c>
      <c r="D246" s="302">
        <f>'Ind T6'!R98</f>
        <v>17.139111054463246</v>
      </c>
      <c r="E246" s="299" t="str">
        <f>CONCATENATE("(",ROUND((D246/$H247)*100,1),")")</f>
        <v>(34.2)</v>
      </c>
      <c r="F246" s="302">
        <f>'Ind T6'!S98</f>
        <v>1.457225067525828</v>
      </c>
      <c r="G246" s="299" t="str">
        <f>CONCATENATE("(",ROUND((F246/$H247)*100,1),")")</f>
        <v>(2.9)</v>
      </c>
      <c r="H246" s="302">
        <f t="shared" ref="H246" si="191">SUM(B246,D246,F246)</f>
        <v>27.562447047233452</v>
      </c>
      <c r="I246" s="299" t="str">
        <f>CONCATENATE("(",ROUND((H246/$H247)*100,1),")")</f>
        <v>(55.1)</v>
      </c>
      <c r="K246" s="302">
        <f t="shared" ref="K246:K247" si="192">B251-B246</f>
        <v>1.4254101650230577</v>
      </c>
      <c r="L246" s="302">
        <f t="shared" ref="L246:L247" si="193">D251-D246</f>
        <v>2.5832900157749599</v>
      </c>
      <c r="M246" s="302">
        <f t="shared" ref="M246:M247" si="194">F251-F246</f>
        <v>0.22652141415357874</v>
      </c>
      <c r="N246" s="302">
        <f t="shared" ref="N246:N247" si="195">SUM(K246:M246)</f>
        <v>4.2352215949515966</v>
      </c>
    </row>
    <row r="247" spans="1:14" x14ac:dyDescent="0.2">
      <c r="A247" s="282" t="s">
        <v>363</v>
      </c>
      <c r="B247" s="302">
        <f>SUM(B245:B246)</f>
        <v>19.61429108194692</v>
      </c>
      <c r="C247" s="299" t="str">
        <f>CONCATENATE("(",ROUND((B247/$H247)*100,1),")")</f>
        <v>(39.2)</v>
      </c>
      <c r="D247" s="302">
        <f>SUM(D245:D246)</f>
        <v>27.448036031725906</v>
      </c>
      <c r="E247" s="299" t="str">
        <f>CONCATENATE("(",ROUND((D247/$H247)*100,1),")")</f>
        <v>(54.8)</v>
      </c>
      <c r="F247" s="302">
        <f>SUM(F245:F246)</f>
        <v>2.9856728863271762</v>
      </c>
      <c r="G247" s="299" t="str">
        <f>CONCATENATE("(",ROUND((F247/$H247)*100,1),")")</f>
        <v>(6)</v>
      </c>
      <c r="H247" s="302">
        <f>SUM(H245:H246)</f>
        <v>50.048000000000002</v>
      </c>
      <c r="I247" s="299" t="str">
        <f>CONCATENATE("(",ROUND((H247/$H247)*100,1),")")</f>
        <v>(100)</v>
      </c>
      <c r="K247" s="302">
        <f t="shared" si="192"/>
        <v>3.2363108160451404</v>
      </c>
      <c r="L247" s="302">
        <f t="shared" si="193"/>
        <v>4.1154478959811591</v>
      </c>
      <c r="M247" s="302">
        <f t="shared" si="194"/>
        <v>0.46524128797370645</v>
      </c>
      <c r="N247" s="302">
        <f t="shared" si="195"/>
        <v>7.8170000000000055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12.459080807724629</v>
      </c>
      <c r="C250" s="299" t="str">
        <f>CONCATENATE("(",ROUND((B250/$H252)*100,1),")")</f>
        <v>(21.5)</v>
      </c>
      <c r="D250" s="302">
        <f>'Ind T6'!W99</f>
        <v>11.841082857468859</v>
      </c>
      <c r="E250" s="299" t="str">
        <f>CONCATENATE("(",ROUND((D250/$H252)*100,1),")")</f>
        <v>(20.5)</v>
      </c>
      <c r="F250" s="302">
        <f>'Ind T6'!X99</f>
        <v>1.7671676926214759</v>
      </c>
      <c r="G250" s="299" t="str">
        <f>CONCATENATE("(",ROUND((F250/$H252)*100,1),")")</f>
        <v>(3.1)</v>
      </c>
      <c r="H250" s="302">
        <f>SUM(B250,D250,F250)</f>
        <v>26.067331357814965</v>
      </c>
      <c r="I250" s="299" t="str">
        <f>CONCATENATE("(",ROUND((H250/$H252)*100,1),")")</f>
        <v>(45)</v>
      </c>
      <c r="K250" s="302">
        <f>B250-B240</f>
        <v>2.3971836832111428</v>
      </c>
      <c r="L250" s="302">
        <f>D250-D240</f>
        <v>2.0035125513369234</v>
      </c>
      <c r="M250" s="302">
        <f>F250-F240</f>
        <v>0.34452363491779536</v>
      </c>
      <c r="N250" s="302">
        <f>SUM(K250:M250)</f>
        <v>4.7452198694658616</v>
      </c>
    </row>
    <row r="251" spans="1:14" x14ac:dyDescent="0.2">
      <c r="A251" s="282" t="s">
        <v>365</v>
      </c>
      <c r="B251" s="302">
        <f>'Ind T6'!V98</f>
        <v>10.391521090267432</v>
      </c>
      <c r="C251" s="299" t="str">
        <f>CONCATENATE("(",ROUND((B251/$H252)*100,1),")")</f>
        <v>(18)</v>
      </c>
      <c r="D251" s="302">
        <f>'Ind T6'!W98</f>
        <v>19.722401070238206</v>
      </c>
      <c r="E251" s="299" t="str">
        <f>CONCATENATE("(",ROUND((D251/$H252)*100,1),")")</f>
        <v>(34.1)</v>
      </c>
      <c r="F251" s="302">
        <f>'Ind T6'!X98</f>
        <v>1.6837464816794068</v>
      </c>
      <c r="G251" s="299" t="str">
        <f>CONCATENATE("(",ROUND((F251/$H252)*100,1),")")</f>
        <v>(2.9)</v>
      </c>
      <c r="H251" s="302">
        <f t="shared" ref="H251" si="196">SUM(B251,D251,F251)</f>
        <v>31.797668642185045</v>
      </c>
      <c r="I251" s="299" t="str">
        <f>CONCATENATE("(",ROUND((H251/$H252)*100,1),")")</f>
        <v>(55)</v>
      </c>
      <c r="K251" s="302">
        <f t="shared" ref="K251:K252" si="197">B251-B241</f>
        <v>1.9004839570475767</v>
      </c>
      <c r="L251" s="302">
        <f t="shared" ref="L251:L252" si="198">D251-D241</f>
        <v>3.4930424711730481</v>
      </c>
      <c r="M251" s="302">
        <f t="shared" ref="M251:M252" si="199">F251-F241</f>
        <v>0.33225370231348306</v>
      </c>
      <c r="N251" s="302">
        <f t="shared" ref="N251:N252" si="200">SUM(K251:M251)</f>
        <v>5.7257801305341083</v>
      </c>
    </row>
    <row r="252" spans="1:14" x14ac:dyDescent="0.2">
      <c r="A252" s="282" t="s">
        <v>363</v>
      </c>
      <c r="B252" s="302">
        <f>SUM(B250:B251)</f>
        <v>22.85060189799206</v>
      </c>
      <c r="C252" s="299" t="str">
        <f>CONCATENATE("(",ROUND((B252/$H252)*100,1),")")</f>
        <v>(39.5)</v>
      </c>
      <c r="D252" s="302">
        <f>SUM(D250:D251)</f>
        <v>31.563483927707065</v>
      </c>
      <c r="E252" s="299" t="str">
        <f>CONCATENATE("(",ROUND((D252/$H252)*100,1),")")</f>
        <v>(54.5)</v>
      </c>
      <c r="F252" s="302">
        <f>SUM(F250:F251)</f>
        <v>3.4509141743008827</v>
      </c>
      <c r="G252" s="299" t="str">
        <f>CONCATENATE("(",ROUND((F252/$H252)*100,1),")")</f>
        <v>(6)</v>
      </c>
      <c r="H252" s="302">
        <f>SUM(H250:H251)</f>
        <v>57.865000000000009</v>
      </c>
      <c r="I252" s="299" t="str">
        <f>CONCATENATE("(",ROUND((H252/$H252)*100,1),")")</f>
        <v>(100)</v>
      </c>
      <c r="K252" s="302">
        <f t="shared" si="197"/>
        <v>4.2976676402587195</v>
      </c>
      <c r="L252" s="302">
        <f t="shared" si="198"/>
        <v>5.4965550225099697</v>
      </c>
      <c r="M252" s="302">
        <f t="shared" si="199"/>
        <v>0.67677733723127842</v>
      </c>
      <c r="N252" s="302">
        <f t="shared" si="200"/>
        <v>10.470999999999968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1.7184989365075152</v>
      </c>
      <c r="C261" s="299" t="str">
        <f>CONCATENATE("(",ROUND((B261/$H263)*100,1),")")</f>
        <v>(37.1)</v>
      </c>
      <c r="D261" s="302">
        <f>'Ind T6'!M108</f>
        <v>0.5752248819414838</v>
      </c>
      <c r="E261" s="299" t="str">
        <f>CONCATENATE("(",ROUND((D261/$H263)*100,1),")")</f>
        <v>(12.4)</v>
      </c>
      <c r="F261" s="302">
        <f>'Ind T6'!N108</f>
        <v>0.41518987707289806</v>
      </c>
      <c r="G261" s="299" t="str">
        <f>CONCATENATE("(",ROUND((F261/$H263)*100,1),")")</f>
        <v>(9)</v>
      </c>
      <c r="H261" s="302">
        <f>SUM(B261,D261,F261)</f>
        <v>2.7089136955218973</v>
      </c>
      <c r="I261" s="299" t="str">
        <f>CONCATENATE("(",ROUND((H261/$H263)*100,1),")")</f>
        <v>(58.5)</v>
      </c>
      <c r="K261" s="302">
        <f>B266-B261</f>
        <v>-2.9860307923328833E-2</v>
      </c>
      <c r="L261" s="302">
        <f>D266-D261</f>
        <v>2.0441058353526165E-2</v>
      </c>
      <c r="M261" s="302">
        <f>F266-F261</f>
        <v>-2.3818578841660054E-3</v>
      </c>
      <c r="N261" s="302">
        <f>SUM(K261:M261)</f>
        <v>-1.1801107453968673E-2</v>
      </c>
    </row>
    <row r="262" spans="1:14" x14ac:dyDescent="0.2">
      <c r="A262" s="282" t="s">
        <v>365</v>
      </c>
      <c r="B262" s="302">
        <f>'Ind T6'!L107</f>
        <v>0.91949205089985209</v>
      </c>
      <c r="C262" s="299" t="str">
        <f>CONCATENATE("(",ROUND((B262/$H263)*100,1),")")</f>
        <v>(19.9)</v>
      </c>
      <c r="D262" s="302">
        <f>'Ind T6'!M107</f>
        <v>0.6344662028286322</v>
      </c>
      <c r="E262" s="299" t="str">
        <f>CONCATENATE("(",ROUND((D262/$H263)*100,1),")")</f>
        <v>(13.7)</v>
      </c>
      <c r="F262" s="302">
        <f>'Ind T6'!N107</f>
        <v>0.36612805074962623</v>
      </c>
      <c r="G262" s="299" t="str">
        <f>CONCATENATE("(",ROUND((F262/$H263)*100,1),")")</f>
        <v>(7.9)</v>
      </c>
      <c r="H262" s="302">
        <f t="shared" ref="H262" si="201">SUM(B262,D262,F262)</f>
        <v>1.9200863044781105</v>
      </c>
      <c r="I262" s="299" t="str">
        <f>CONCATENATE("(",ROUND((H262/$H263)*100,1),")")</f>
        <v>(41.5)</v>
      </c>
      <c r="K262" s="302">
        <f t="shared" ref="K262:K263" si="202">B267-B262</f>
        <v>-1.1882186729901489E-2</v>
      </c>
      <c r="L262" s="302">
        <f t="shared" ref="L262:L263" si="203">D267-D262</f>
        <v>9.4419886578545054E-4</v>
      </c>
      <c r="M262" s="302">
        <f t="shared" ref="M262:M263" si="204">F267-F262</f>
        <v>-8.260904681926029E-3</v>
      </c>
      <c r="N262" s="302">
        <f t="shared" ref="N262:N263" si="205">SUM(K262:M262)</f>
        <v>-1.9198892546042068E-2</v>
      </c>
    </row>
    <row r="263" spans="1:14" x14ac:dyDescent="0.2">
      <c r="A263" s="282" t="s">
        <v>363</v>
      </c>
      <c r="B263" s="302">
        <f>SUM(B261:B262)</f>
        <v>2.6379909874073673</v>
      </c>
      <c r="C263" s="299" t="str">
        <f>CONCATENATE("(",ROUND((B263/$H263)*100,1),")")</f>
        <v>(57)</v>
      </c>
      <c r="D263" s="302">
        <f>SUM(D261:D262)</f>
        <v>1.2096910847701161</v>
      </c>
      <c r="E263" s="299" t="str">
        <f>CONCATENATE("(",ROUND((D263/$H263)*100,1),")")</f>
        <v>(26.1)</v>
      </c>
      <c r="F263" s="302">
        <f>SUM(F261:F262)</f>
        <v>0.78131792782252429</v>
      </c>
      <c r="G263" s="299" t="str">
        <f>CONCATENATE("(",ROUND((F263/$H263)*100,1),")")</f>
        <v>(16.9)</v>
      </c>
      <c r="H263" s="302">
        <f>SUM(H261:H262)</f>
        <v>4.6290000000000076</v>
      </c>
      <c r="I263" s="299" t="str">
        <f>CONCATENATE("(",ROUND((H263/$H263)*100,1),")")</f>
        <v>(100)</v>
      </c>
      <c r="K263" s="302">
        <f t="shared" si="202"/>
        <v>-4.17424946532301E-2</v>
      </c>
      <c r="L263" s="302">
        <f t="shared" si="203"/>
        <v>2.1385257219311615E-2</v>
      </c>
      <c r="M263" s="302">
        <f t="shared" si="204"/>
        <v>-1.0642762566091979E-2</v>
      </c>
      <c r="N263" s="302">
        <f t="shared" si="205"/>
        <v>-3.1000000000010464E-2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1.6886386285841863</v>
      </c>
      <c r="C266" s="299" t="str">
        <f>CONCATENATE("(",ROUND((B266/$H268)*100,1),")")</f>
        <v>(36.7)</v>
      </c>
      <c r="D266" s="302">
        <f>'Ind T6'!R108</f>
        <v>0.59566594029500997</v>
      </c>
      <c r="E266" s="299" t="str">
        <f>CONCATENATE("(",ROUND((D266/$H268)*100,1),")")</f>
        <v>(13)</v>
      </c>
      <c r="F266" s="302">
        <f>'Ind T6'!S108</f>
        <v>0.41280801918873206</v>
      </c>
      <c r="G266" s="299" t="str">
        <f>CONCATENATE("(",ROUND((F266/$H268)*100,1),")")</f>
        <v>(9)</v>
      </c>
      <c r="H266" s="302">
        <f>SUM(B266,D266,F266)</f>
        <v>2.6971125880679283</v>
      </c>
      <c r="I266" s="299" t="str">
        <f>CONCATENATE("(",ROUND((H266/$H268)*100,1),")")</f>
        <v>(58.7)</v>
      </c>
      <c r="K266" s="302">
        <f>B271-B266</f>
        <v>1.2424824078903995E-2</v>
      </c>
      <c r="L266" s="302">
        <f>D271-D266</f>
        <v>5.0604885657023035E-2</v>
      </c>
      <c r="M266" s="302">
        <f>F271-F266</f>
        <v>1.1541502269517334E-2</v>
      </c>
      <c r="N266" s="302">
        <f>SUM(K266:M266)</f>
        <v>7.4571212005444365E-2</v>
      </c>
    </row>
    <row r="267" spans="1:14" x14ac:dyDescent="0.2">
      <c r="A267" s="282" t="s">
        <v>365</v>
      </c>
      <c r="B267" s="302">
        <f>'Ind T6'!Q107</f>
        <v>0.9076098641699506</v>
      </c>
      <c r="C267" s="299" t="str">
        <f>CONCATENATE("(",ROUND((B267/$H268)*100,1),")")</f>
        <v>(19.7)</v>
      </c>
      <c r="D267" s="302">
        <f>'Ind T6'!R107</f>
        <v>0.63541040169441765</v>
      </c>
      <c r="E267" s="299" t="str">
        <f>CONCATENATE("(",ROUND((D267/$H268)*100,1),")")</f>
        <v>(13.8)</v>
      </c>
      <c r="F267" s="302">
        <f>'Ind T6'!S107</f>
        <v>0.3578671460677002</v>
      </c>
      <c r="G267" s="299" t="str">
        <f>CONCATENATE("(",ROUND((F267/$H268)*100,1),")")</f>
        <v>(7.8)</v>
      </c>
      <c r="H267" s="302">
        <f t="shared" ref="H267" si="206">SUM(B267,D267,F267)</f>
        <v>1.9008874119320684</v>
      </c>
      <c r="I267" s="299" t="str">
        <f>CONCATENATE("(",ROUND((H267/$H268)*100,1),")")</f>
        <v>(41.3)</v>
      </c>
      <c r="K267" s="302">
        <f t="shared" ref="K267:K268" si="207">B272-B267</f>
        <v>2.3893148943904929E-2</v>
      </c>
      <c r="L267" s="302">
        <f t="shared" ref="L267:L268" si="208">D272-D267</f>
        <v>1.3026322869895801E-2</v>
      </c>
      <c r="M267" s="302">
        <f t="shared" ref="M267:M268" si="209">F272-F267</f>
        <v>-9.490683819242951E-3</v>
      </c>
      <c r="N267" s="302">
        <f t="shared" ref="N267:N268" si="210">SUM(K267:M267)</f>
        <v>2.7428787994557779E-2</v>
      </c>
    </row>
    <row r="268" spans="1:14" x14ac:dyDescent="0.2">
      <c r="A268" s="282" t="s">
        <v>363</v>
      </c>
      <c r="B268" s="302">
        <f>SUM(B266:B267)</f>
        <v>2.5962484927541372</v>
      </c>
      <c r="C268" s="299" t="str">
        <f>CONCATENATE("(",ROUND((B268/$H268)*100,1),")")</f>
        <v>(56.5)</v>
      </c>
      <c r="D268" s="302">
        <f>SUM(D266:D267)</f>
        <v>1.2310763419894277</v>
      </c>
      <c r="E268" s="299" t="str">
        <f>CONCATENATE("(",ROUND((D268/$H268)*100,1),")")</f>
        <v>(26.8)</v>
      </c>
      <c r="F268" s="302">
        <f>SUM(F266:F267)</f>
        <v>0.77067516525643232</v>
      </c>
      <c r="G268" s="299" t="str">
        <f>CONCATENATE("(",ROUND((F268/$H268)*100,1),")")</f>
        <v>(16.8)</v>
      </c>
      <c r="H268" s="302">
        <f>SUM(H266:H267)</f>
        <v>4.5979999999999972</v>
      </c>
      <c r="I268" s="299" t="str">
        <f>CONCATENATE("(",ROUND((H268/$H268)*100,1),")")</f>
        <v>(100)</v>
      </c>
      <c r="K268" s="302">
        <f t="shared" si="207"/>
        <v>3.6317973022808481E-2</v>
      </c>
      <c r="L268" s="302">
        <f t="shared" si="208"/>
        <v>6.3631208526918837E-2</v>
      </c>
      <c r="M268" s="302">
        <f t="shared" si="209"/>
        <v>2.0508184502743276E-3</v>
      </c>
      <c r="N268" s="302">
        <f t="shared" si="210"/>
        <v>0.10200000000000164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1.7010634526630903</v>
      </c>
      <c r="C271" s="299" t="str">
        <f>CONCATENATE("(",ROUND((B271/$H273)*100,1),")")</f>
        <v>(36.2)</v>
      </c>
      <c r="D271" s="302">
        <f>'Ind T6'!W108</f>
        <v>0.646270825952033</v>
      </c>
      <c r="E271" s="299" t="str">
        <f>CONCATENATE("(",ROUND((D271/$H273)*100,1),")")</f>
        <v>(13.8)</v>
      </c>
      <c r="F271" s="302">
        <f>'Ind T6'!X108</f>
        <v>0.42434952145824939</v>
      </c>
      <c r="G271" s="299" t="str">
        <f>CONCATENATE("(",ROUND((F271/$H273)*100,1),")")</f>
        <v>(9)</v>
      </c>
      <c r="H271" s="302">
        <f>SUM(B271,D271,F271)</f>
        <v>2.7716838000733728</v>
      </c>
      <c r="I271" s="299" t="str">
        <f>CONCATENATE("(",ROUND((H271/$H273)*100,1),")")</f>
        <v>(59)</v>
      </c>
      <c r="K271" s="302">
        <f>B271-B261</f>
        <v>-1.7435483844424837E-2</v>
      </c>
      <c r="L271" s="302">
        <f>D271-D261</f>
        <v>7.10459440105492E-2</v>
      </c>
      <c r="M271" s="302">
        <f>F271-F261</f>
        <v>9.1596443853513287E-3</v>
      </c>
      <c r="N271" s="302">
        <f>SUM(K271:M271)</f>
        <v>6.2770104551475692E-2</v>
      </c>
    </row>
    <row r="272" spans="1:14" x14ac:dyDescent="0.2">
      <c r="A272" s="282" t="s">
        <v>365</v>
      </c>
      <c r="B272" s="302">
        <f>'Ind T6'!V107</f>
        <v>0.93150301311385553</v>
      </c>
      <c r="C272" s="299" t="str">
        <f>CONCATENATE("(",ROUND((B272/$H273)*100,1),")")</f>
        <v>(19.8)</v>
      </c>
      <c r="D272" s="302">
        <f>'Ind T6'!W107</f>
        <v>0.64843672456431345</v>
      </c>
      <c r="E272" s="299" t="str">
        <f>CONCATENATE("(",ROUND((D272/$H273)*100,1),")")</f>
        <v>(13.8)</v>
      </c>
      <c r="F272" s="302">
        <f>'Ind T6'!X107</f>
        <v>0.34837646224845725</v>
      </c>
      <c r="G272" s="299" t="str">
        <f>CONCATENATE("(",ROUND((F272/$H273)*100,1),")")</f>
        <v>(7.4)</v>
      </c>
      <c r="H272" s="302">
        <f t="shared" ref="H272" si="211">SUM(B272,D272,F272)</f>
        <v>1.9283161999266263</v>
      </c>
      <c r="I272" s="299" t="str">
        <f>CONCATENATE("(",ROUND((H272/$H273)*100,1),")")</f>
        <v>(41)</v>
      </c>
      <c r="K272" s="302">
        <f t="shared" ref="K272:K273" si="212">B272-B262</f>
        <v>1.201096221400344E-2</v>
      </c>
      <c r="L272" s="302">
        <f t="shared" ref="L272:L273" si="213">D272-D262</f>
        <v>1.3970521735681252E-2</v>
      </c>
      <c r="M272" s="302">
        <f t="shared" ref="M272:M273" si="214">F272-F262</f>
        <v>-1.775158850116898E-2</v>
      </c>
      <c r="N272" s="302">
        <f t="shared" ref="N272:N273" si="215">SUM(K272:M272)</f>
        <v>8.2298954485157116E-3</v>
      </c>
    </row>
    <row r="273" spans="1:14" x14ac:dyDescent="0.2">
      <c r="A273" s="282" t="s">
        <v>363</v>
      </c>
      <c r="B273" s="302">
        <f>SUM(B271:B272)</f>
        <v>2.6325664657769456</v>
      </c>
      <c r="C273" s="299" t="str">
        <f>CONCATENATE("(",ROUND((B273/$H273)*100,1),")")</f>
        <v>(56)</v>
      </c>
      <c r="D273" s="302">
        <f>SUM(D271:D272)</f>
        <v>1.2947075505163466</v>
      </c>
      <c r="E273" s="299" t="str">
        <f>CONCATENATE("(",ROUND((D273/$H273)*100,1),")")</f>
        <v>(27.5)</v>
      </c>
      <c r="F273" s="302">
        <f>SUM(F271:F272)</f>
        <v>0.77272598370670664</v>
      </c>
      <c r="G273" s="299" t="str">
        <f>CONCATENATE("(",ROUND((F273/$H273)*100,1),")")</f>
        <v>(16.4)</v>
      </c>
      <c r="H273" s="302">
        <f>SUM(H271:H272)</f>
        <v>4.6999999999999993</v>
      </c>
      <c r="I273" s="299" t="str">
        <f>CONCATENATE("(",ROUND((H273/$H273)*100,1),")")</f>
        <v>(100)</v>
      </c>
      <c r="K273" s="302">
        <f t="shared" si="212"/>
        <v>-5.4245216304216193E-3</v>
      </c>
      <c r="L273" s="302">
        <f t="shared" si="213"/>
        <v>8.5016465746230452E-2</v>
      </c>
      <c r="M273" s="302">
        <f t="shared" si="214"/>
        <v>-8.5919441158176513E-3</v>
      </c>
      <c r="N273" s="302">
        <f t="shared" si="215"/>
        <v>7.0999999999991181E-2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6.8751915005019706</v>
      </c>
      <c r="C282" s="299" t="str">
        <f>CONCATENATE("(",ROUND((B282/$H284)*100,1),")")</f>
        <v>(67.1)</v>
      </c>
      <c r="D282" s="302">
        <f>'Ind T6'!M117</f>
        <v>0.42494539221530875</v>
      </c>
      <c r="E282" s="299" t="str">
        <f>CONCATENATE("(",ROUND((D282/$H284)*100,1),")")</f>
        <v>(4.1)</v>
      </c>
      <c r="F282" s="302">
        <f>'Ind T6'!N117</f>
        <v>0.23952755274430562</v>
      </c>
      <c r="G282" s="299" t="str">
        <f>CONCATENATE("(",ROUND((F282/$H284)*100,1),")")</f>
        <v>(2.3)</v>
      </c>
      <c r="H282" s="302">
        <f>SUM(B282,D282,F282)</f>
        <v>7.5396644454615842</v>
      </c>
      <c r="I282" s="299" t="str">
        <f>CONCATENATE("(",ROUND((H282/$H284)*100,1),")")</f>
        <v>(73.6)</v>
      </c>
      <c r="K282" s="302">
        <f>B287-B282</f>
        <v>0.4209198100033813</v>
      </c>
      <c r="L282" s="302">
        <f>D287-D282</f>
        <v>3.285258162871707E-2</v>
      </c>
      <c r="M282" s="302">
        <f>F287-F282</f>
        <v>2.2312098453420276E-2</v>
      </c>
      <c r="N282" s="302">
        <f>SUM(K282:M282)</f>
        <v>0.47608449008551867</v>
      </c>
    </row>
    <row r="283" spans="1:14" x14ac:dyDescent="0.2">
      <c r="A283" s="282" t="s">
        <v>365</v>
      </c>
      <c r="B283" s="302">
        <f>'Ind T6'!L116</f>
        <v>2.0692007631443441</v>
      </c>
      <c r="C283" s="299" t="str">
        <f>CONCATENATE("(",ROUND((B283/$H284)*100,1),")")</f>
        <v>(20.2)</v>
      </c>
      <c r="D283" s="302">
        <f>'Ind T6'!M116</f>
        <v>0.55172076755955168</v>
      </c>
      <c r="E283" s="299" t="str">
        <f>CONCATENATE("(",ROUND((D283/$H284)*100,1),")")</f>
        <v>(5.4)</v>
      </c>
      <c r="F283" s="302">
        <f>'Ind T6'!N116</f>
        <v>8.5414023834517711E-2</v>
      </c>
      <c r="G283" s="299" t="str">
        <f>CONCATENATE("(",ROUND((F283/$H284)*100,1),")")</f>
        <v>(0.8)</v>
      </c>
      <c r="H283" s="302">
        <f t="shared" ref="H283" si="216">SUM(B283,D283,F283)</f>
        <v>2.7063355545384136</v>
      </c>
      <c r="I283" s="299" t="str">
        <f>CONCATENATE("(",ROUND((H283/$H284)*100,1),")")</f>
        <v>(26.4)</v>
      </c>
      <c r="K283" s="302">
        <f t="shared" ref="K283:K284" si="217">B288-B283</f>
        <v>0.19464463317913339</v>
      </c>
      <c r="L283" s="302">
        <f t="shared" ref="L283:L284" si="218">D288-D283</f>
        <v>3.0113908004954171E-2</v>
      </c>
      <c r="M283" s="302">
        <f t="shared" ref="M283:M284" si="219">F288-F283</f>
        <v>7.1569687303994489E-3</v>
      </c>
      <c r="N283" s="302">
        <f t="shared" ref="N283:N284" si="220">SUM(K283:M283)</f>
        <v>0.23191550991448701</v>
      </c>
    </row>
    <row r="284" spans="1:14" x14ac:dyDescent="0.2">
      <c r="A284" s="282" t="s">
        <v>363</v>
      </c>
      <c r="B284" s="302">
        <f>SUM(B282:B283)</f>
        <v>8.9443922636463142</v>
      </c>
      <c r="C284" s="299" t="str">
        <f>CONCATENATE("(",ROUND((B284/$H284)*100,1),")")</f>
        <v>(87.3)</v>
      </c>
      <c r="D284" s="302">
        <f>SUM(D282:D283)</f>
        <v>0.97666615977486049</v>
      </c>
      <c r="E284" s="299" t="str">
        <f>CONCATENATE("(",ROUND((D284/$H284)*100,1),")")</f>
        <v>(9.5)</v>
      </c>
      <c r="F284" s="302">
        <f>SUM(F282:F283)</f>
        <v>0.32494157657882333</v>
      </c>
      <c r="G284" s="299" t="str">
        <f>CONCATENATE("(",ROUND((F284/$H284)*100,1),")")</f>
        <v>(3.2)</v>
      </c>
      <c r="H284" s="302">
        <f>SUM(H282:H283)</f>
        <v>10.245999999999999</v>
      </c>
      <c r="I284" s="299" t="str">
        <f>CONCATENATE("(",ROUND((H284/$H284)*100,1),")")</f>
        <v>(100)</v>
      </c>
      <c r="K284" s="302">
        <f t="shared" si="217"/>
        <v>0.61556444318251557</v>
      </c>
      <c r="L284" s="302">
        <f t="shared" si="218"/>
        <v>6.2966489633671241E-2</v>
      </c>
      <c r="M284" s="302">
        <f t="shared" si="219"/>
        <v>2.9469067183819753E-2</v>
      </c>
      <c r="N284" s="302">
        <f t="shared" si="220"/>
        <v>0.70800000000000662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7.2961113105053519</v>
      </c>
      <c r="C287" s="299" t="str">
        <f>CONCATENATE("(",ROUND((B287/$H289)*100,1),")")</f>
        <v>(66.6)</v>
      </c>
      <c r="D287" s="302">
        <f>'Ind T6'!R117</f>
        <v>0.45779797384402582</v>
      </c>
      <c r="E287" s="299" t="str">
        <f>CONCATENATE("(",ROUND((D287/$H289)*100,1),")")</f>
        <v>(4.2)</v>
      </c>
      <c r="F287" s="302">
        <f>'Ind T6'!S117</f>
        <v>0.2618396511977259</v>
      </c>
      <c r="G287" s="299" t="str">
        <f>CONCATENATE("(",ROUND((F287/$H289)*100,1),")")</f>
        <v>(2.4)</v>
      </c>
      <c r="H287" s="302">
        <f>SUM(B287,D287,F287)</f>
        <v>8.0157489355471032</v>
      </c>
      <c r="I287" s="299" t="str">
        <f>CONCATENATE("(",ROUND((H287/$H289)*100,1),")")</f>
        <v>(73.2)</v>
      </c>
      <c r="K287" s="302">
        <f>B292-B287</f>
        <v>0.4673338138407237</v>
      </c>
      <c r="L287" s="302">
        <f>D292-D287</f>
        <v>3.8562114055300911E-2</v>
      </c>
      <c r="M287" s="302">
        <f>F292-F287</f>
        <v>2.6113282199434984E-2</v>
      </c>
      <c r="N287" s="302">
        <f>SUM(K287:M287)</f>
        <v>0.53200921009545965</v>
      </c>
    </row>
    <row r="288" spans="1:14" x14ac:dyDescent="0.2">
      <c r="A288" s="282" t="s">
        <v>365</v>
      </c>
      <c r="B288" s="302">
        <f>'Ind T6'!Q116</f>
        <v>2.2638453963234775</v>
      </c>
      <c r="C288" s="299" t="str">
        <f>CONCATENATE("(",ROUND((B288/$H289)*100,1),")")</f>
        <v>(20.7)</v>
      </c>
      <c r="D288" s="302">
        <f>'Ind T6'!R116</f>
        <v>0.58183467556450585</v>
      </c>
      <c r="E288" s="299" t="str">
        <f>CONCATENATE("(",ROUND((D288/$H289)*100,1),")")</f>
        <v>(5.3)</v>
      </c>
      <c r="F288" s="302">
        <f>'Ind T6'!S116</f>
        <v>9.2570992564917159E-2</v>
      </c>
      <c r="G288" s="299" t="str">
        <f>CONCATENATE("(",ROUND((F288/$H289)*100,1),")")</f>
        <v>(0.8)</v>
      </c>
      <c r="H288" s="302">
        <f t="shared" ref="H288" si="221">SUM(B288,D288,F288)</f>
        <v>2.9382510644529005</v>
      </c>
      <c r="I288" s="299" t="str">
        <f>CONCATENATE("(",ROUND((H288/$H289)*100,1),")")</f>
        <v>(26.8)</v>
      </c>
      <c r="K288" s="302">
        <f t="shared" ref="K288:K289" si="222">B293-B288</f>
        <v>0.27590783481724879</v>
      </c>
      <c r="L288" s="302">
        <f t="shared" ref="L288:L289" si="223">D293-D288</f>
        <v>2.2629658257399488E-2</v>
      </c>
      <c r="M288" s="302">
        <f t="shared" ref="M288:M289" si="224">F293-F288</f>
        <v>7.4532968298602897E-3</v>
      </c>
      <c r="N288" s="302">
        <f t="shared" ref="N288:N289" si="225">SUM(K288:M288)</f>
        <v>0.30599078990450856</v>
      </c>
    </row>
    <row r="289" spans="1:14" x14ac:dyDescent="0.2">
      <c r="A289" s="282" t="s">
        <v>363</v>
      </c>
      <c r="B289" s="302">
        <f>SUM(B287:B288)</f>
        <v>9.5599567068288298</v>
      </c>
      <c r="C289" s="299" t="str">
        <f>CONCATENATE("(",ROUND((B289/$H289)*100,1),")")</f>
        <v>(87.3)</v>
      </c>
      <c r="D289" s="302">
        <f>SUM(D287:D288)</f>
        <v>1.0396326494085317</v>
      </c>
      <c r="E289" s="299" t="str">
        <f>CONCATENATE("(",ROUND((D289/$H289)*100,1),")")</f>
        <v>(9.5)</v>
      </c>
      <c r="F289" s="302">
        <f>SUM(F287:F288)</f>
        <v>0.35441064376264308</v>
      </c>
      <c r="G289" s="299" t="str">
        <f>CONCATENATE("(",ROUND((F289/$H289)*100,1),")")</f>
        <v>(3.2)</v>
      </c>
      <c r="H289" s="302">
        <f>SUM(H287:H288)</f>
        <v>10.954000000000004</v>
      </c>
      <c r="I289" s="299" t="str">
        <f>CONCATENATE("(",ROUND((H289/$H289)*100,1),")")</f>
        <v>(100)</v>
      </c>
      <c r="K289" s="302">
        <f t="shared" si="222"/>
        <v>0.74324164865797293</v>
      </c>
      <c r="L289" s="302">
        <f t="shared" si="223"/>
        <v>6.1191772312700232E-2</v>
      </c>
      <c r="M289" s="302">
        <f t="shared" si="224"/>
        <v>3.3566579029295274E-2</v>
      </c>
      <c r="N289" s="302">
        <f t="shared" si="225"/>
        <v>0.83799999999996844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7.7634451243460756</v>
      </c>
      <c r="C292" s="299" t="str">
        <f>CONCATENATE("(",ROUND((B292/$H294)*100,1),")")</f>
        <v>(65.8)</v>
      </c>
      <c r="D292" s="302">
        <f>'Ind T6'!W117</f>
        <v>0.49636008789932673</v>
      </c>
      <c r="E292" s="299" t="str">
        <f>CONCATENATE("(",ROUND((D292/$H294)*100,1),")")</f>
        <v>(4.2)</v>
      </c>
      <c r="F292" s="302">
        <f>'Ind T6'!X117</f>
        <v>0.28795293339716088</v>
      </c>
      <c r="G292" s="299" t="str">
        <f>CONCATENATE("(",ROUND((F292/$H294)*100,1),")")</f>
        <v>(2.4)</v>
      </c>
      <c r="H292" s="302">
        <f>SUM(B292,D292,F292)</f>
        <v>8.5477581456425629</v>
      </c>
      <c r="I292" s="299" t="str">
        <f>CONCATENATE("(",ROUND((H292/$H294)*100,1),")")</f>
        <v>(72.5)</v>
      </c>
      <c r="K292" s="302">
        <f>B292-B282</f>
        <v>0.888253623844105</v>
      </c>
      <c r="L292" s="302">
        <f>D292-D282</f>
        <v>7.1414695684017981E-2</v>
      </c>
      <c r="M292" s="302">
        <f>F292-F282</f>
        <v>4.842538065285526E-2</v>
      </c>
      <c r="N292" s="302">
        <f>SUM(K292:M292)</f>
        <v>1.0080937001809782</v>
      </c>
    </row>
    <row r="293" spans="1:14" x14ac:dyDescent="0.2">
      <c r="A293" s="282" t="s">
        <v>365</v>
      </c>
      <c r="B293" s="302">
        <f>'Ind T6'!V116</f>
        <v>2.5397532311407263</v>
      </c>
      <c r="C293" s="299" t="str">
        <f>CONCATENATE("(",ROUND((B293/$H294)*100,1),")")</f>
        <v>(21.5)</v>
      </c>
      <c r="D293" s="302">
        <f>'Ind T6'!W116</f>
        <v>0.60446433382190534</v>
      </c>
      <c r="E293" s="299" t="str">
        <f>CONCATENATE("(",ROUND((D293/$H294)*100,1),")")</f>
        <v>(5.1)</v>
      </c>
      <c r="F293" s="302">
        <f>'Ind T6'!X116</f>
        <v>0.10002428939477745</v>
      </c>
      <c r="G293" s="299" t="str">
        <f>CONCATENATE("(",ROUND((F293/$H294)*100,1),")")</f>
        <v>(0.8)</v>
      </c>
      <c r="H293" s="302">
        <f t="shared" ref="H293" si="226">SUM(B293,D293,F293)</f>
        <v>3.244241854357409</v>
      </c>
      <c r="I293" s="299" t="str">
        <f>CONCATENATE("(",ROUND((H293/$H294)*100,1),")")</f>
        <v>(27.5)</v>
      </c>
      <c r="K293" s="302">
        <f t="shared" ref="K293:K294" si="227">B293-B283</f>
        <v>0.47055246799638217</v>
      </c>
      <c r="L293" s="302">
        <f t="shared" ref="L293:L294" si="228">D293-D283</f>
        <v>5.2743566262353658E-2</v>
      </c>
      <c r="M293" s="302">
        <f t="shared" ref="M293:M294" si="229">F293-F283</f>
        <v>1.4610265560259739E-2</v>
      </c>
      <c r="N293" s="302">
        <f t="shared" ref="N293:N294" si="230">SUM(K293:M293)</f>
        <v>0.53790629981899563</v>
      </c>
    </row>
    <row r="294" spans="1:14" x14ac:dyDescent="0.2">
      <c r="A294" s="282" t="s">
        <v>363</v>
      </c>
      <c r="B294" s="302">
        <f>SUM(B292:B293)</f>
        <v>10.303198355486803</v>
      </c>
      <c r="C294" s="299" t="str">
        <f>CONCATENATE("(",ROUND((B294/$H294)*100,1),")")</f>
        <v>(87.4)</v>
      </c>
      <c r="D294" s="302">
        <f>SUM(D292:D293)</f>
        <v>1.100824421721232</v>
      </c>
      <c r="E294" s="299" t="str">
        <f>CONCATENATE("(",ROUND((D294/$H294)*100,1),")")</f>
        <v>(9.3)</v>
      </c>
      <c r="F294" s="302">
        <f>SUM(F292:F293)</f>
        <v>0.38797722279193836</v>
      </c>
      <c r="G294" s="299" t="str">
        <f>CONCATENATE("(",ROUND((F294/$H294)*100,1),")")</f>
        <v>(3.3)</v>
      </c>
      <c r="H294" s="302">
        <f>SUM(H292:H293)</f>
        <v>11.791999999999971</v>
      </c>
      <c r="I294" s="299" t="str">
        <f>CONCATENATE("(",ROUND((H294/$H294)*100,1),")")</f>
        <v>(100)</v>
      </c>
      <c r="K294" s="302">
        <f t="shared" si="227"/>
        <v>1.3588060918404885</v>
      </c>
      <c r="L294" s="302">
        <f t="shared" si="228"/>
        <v>0.12415826194637147</v>
      </c>
      <c r="M294" s="302">
        <f t="shared" si="229"/>
        <v>6.3035646213115026E-2</v>
      </c>
      <c r="N294" s="302">
        <f t="shared" si="230"/>
        <v>1.5459999999999749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7.6088866158949919</v>
      </c>
      <c r="C303" s="299" t="str">
        <f>CONCATENATE("(",ROUND((B303/$H305)*100,1),")")</f>
        <v>(44.9)</v>
      </c>
      <c r="D303" s="302">
        <f>'Ind T6'!M126</f>
        <v>0.28456233303562789</v>
      </c>
      <c r="E303" s="299" t="str">
        <f>CONCATENATE("(",ROUND((D303/$H305)*100,1),")")</f>
        <v>(1.7)</v>
      </c>
      <c r="F303" s="302">
        <f>'Ind T6'!N126</f>
        <v>0.35976036400946676</v>
      </c>
      <c r="G303" s="299" t="str">
        <f>CONCATENATE("(",ROUND((F303/$H305)*100,1),")")</f>
        <v>(2.1)</v>
      </c>
      <c r="H303" s="302">
        <f>SUM(B303,D303,F303)</f>
        <v>8.2532093129400863</v>
      </c>
      <c r="I303" s="299" t="str">
        <f>CONCATENATE("(",ROUND((H303/$H305)*100,1),")")</f>
        <v>(48.7)</v>
      </c>
      <c r="K303" s="302">
        <f>B308-B303</f>
        <v>4.9619442793356505E-2</v>
      </c>
      <c r="L303" s="302">
        <f>D308-D303</f>
        <v>1.3612397920991837E-2</v>
      </c>
      <c r="M303" s="302">
        <f>F308-F303</f>
        <v>2.0538763194746346E-2</v>
      </c>
      <c r="N303" s="302">
        <f>SUM(K303:M303)</f>
        <v>8.3770603909094687E-2</v>
      </c>
    </row>
    <row r="304" spans="1:14" x14ac:dyDescent="0.2">
      <c r="A304" s="282" t="s">
        <v>365</v>
      </c>
      <c r="B304" s="302">
        <f>'Ind T6'!L125</f>
        <v>6.1968948113376188</v>
      </c>
      <c r="C304" s="299" t="str">
        <f>CONCATENATE("(",ROUND((B304/$H305)*100,1),")")</f>
        <v>(36.6)</v>
      </c>
      <c r="D304" s="302">
        <f>'Ind T6'!M125</f>
        <v>2.1277255814324771</v>
      </c>
      <c r="E304" s="299" t="str">
        <f>CONCATENATE("(",ROUND((D304/$H305)*100,1),")")</f>
        <v>(12.6)</v>
      </c>
      <c r="F304" s="302">
        <f>'Ind T6'!N125</f>
        <v>0.36517029428982672</v>
      </c>
      <c r="G304" s="299" t="str">
        <f>CONCATENATE("(",ROUND((F304/$H305)*100,1),")")</f>
        <v>(2.2)</v>
      </c>
      <c r="H304" s="302">
        <f t="shared" ref="H304" si="231">SUM(B304,D304,F304)</f>
        <v>8.689790687059924</v>
      </c>
      <c r="I304" s="299" t="str">
        <f>CONCATENATE("(",ROUND((H304/$H305)*100,1),")")</f>
        <v>(51.3)</v>
      </c>
      <c r="K304" s="302">
        <f t="shared" ref="K304:K305" si="232">B309-B304</f>
        <v>1.3875462457219712E-2</v>
      </c>
      <c r="L304" s="302">
        <f t="shared" ref="L304:L305" si="233">D309-D304</f>
        <v>-1.812131058914046E-2</v>
      </c>
      <c r="M304" s="302">
        <f t="shared" ref="M304:M305" si="234">F309-F304</f>
        <v>1.7475244222826924E-2</v>
      </c>
      <c r="N304" s="302">
        <f t="shared" ref="N304:N305" si="235">SUM(K304:M304)</f>
        <v>1.3229396090906176E-2</v>
      </c>
    </row>
    <row r="305" spans="1:14" x14ac:dyDescent="0.2">
      <c r="A305" s="282" t="s">
        <v>363</v>
      </c>
      <c r="B305" s="302">
        <f>SUM(B303:B304)</f>
        <v>13.80578142723261</v>
      </c>
      <c r="C305" s="299" t="str">
        <f>CONCATENATE("(",ROUND((B305/$H305)*100,1),")")</f>
        <v>(81.5)</v>
      </c>
      <c r="D305" s="302">
        <f>SUM(D303:D304)</f>
        <v>2.4122879144681049</v>
      </c>
      <c r="E305" s="299" t="str">
        <f>CONCATENATE("(",ROUND((D305/$H305)*100,1),")")</f>
        <v>(14.2)</v>
      </c>
      <c r="F305" s="302">
        <f>SUM(F303:F304)</f>
        <v>0.72493065829929348</v>
      </c>
      <c r="G305" s="299" t="str">
        <f>CONCATENATE("(",ROUND((F305/$H305)*100,1),")")</f>
        <v>(4.3)</v>
      </c>
      <c r="H305" s="302">
        <f>SUM(H303:H304)</f>
        <v>16.943000000000012</v>
      </c>
      <c r="I305" s="299" t="str">
        <f>CONCATENATE("(",ROUND((H305/$H305)*100,1),")")</f>
        <v>(100)</v>
      </c>
      <c r="K305" s="302">
        <f t="shared" si="232"/>
        <v>6.3494905250577105E-2</v>
      </c>
      <c r="L305" s="302">
        <f t="shared" si="233"/>
        <v>-4.5089126681485681E-3</v>
      </c>
      <c r="M305" s="302">
        <f t="shared" si="234"/>
        <v>3.8014007417573326E-2</v>
      </c>
      <c r="N305" s="302">
        <f t="shared" si="235"/>
        <v>9.7000000000001863E-2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7.6585060586883484</v>
      </c>
      <c r="C308" s="299" t="str">
        <f>CONCATENATE("(",ROUND((B308/$H310)*100,1),")")</f>
        <v>(44.9)</v>
      </c>
      <c r="D308" s="302">
        <f>'Ind T6'!R126</f>
        <v>0.29817473095661973</v>
      </c>
      <c r="E308" s="299" t="str">
        <f>CONCATENATE("(",ROUND((D308/$H310)*100,1),")")</f>
        <v>(1.7)</v>
      </c>
      <c r="F308" s="302">
        <f>'Ind T6'!S126</f>
        <v>0.38029912720421311</v>
      </c>
      <c r="G308" s="299" t="str">
        <f>CONCATENATE("(",ROUND((F308/$H310)*100,1),")")</f>
        <v>(2.2)</v>
      </c>
      <c r="H308" s="302">
        <f>SUM(B308,D308,F308)</f>
        <v>8.3369799168491809</v>
      </c>
      <c r="I308" s="299" t="str">
        <f>CONCATENATE("(",ROUND((H308/$H310)*100,1),")")</f>
        <v>(48.9)</v>
      </c>
      <c r="K308" s="302">
        <f>B313-B308</f>
        <v>-0.25747901018975927</v>
      </c>
      <c r="L308" s="302">
        <f>D313-D308</f>
        <v>9.6405082433002054E-3</v>
      </c>
      <c r="M308" s="302">
        <f>F313-F308</f>
        <v>2.1814994699230206E-3</v>
      </c>
      <c r="N308" s="302">
        <f>SUM(K308:M308)</f>
        <v>-0.24565700247653605</v>
      </c>
    </row>
    <row r="309" spans="1:14" x14ac:dyDescent="0.2">
      <c r="A309" s="282" t="s">
        <v>365</v>
      </c>
      <c r="B309" s="302">
        <f>'Ind T6'!Q125</f>
        <v>6.2107702737948385</v>
      </c>
      <c r="C309" s="299" t="str">
        <f>CONCATENATE("(",ROUND((B309/$H310)*100,1),")")</f>
        <v>(36.4)</v>
      </c>
      <c r="D309" s="302">
        <f>'Ind T6'!R125</f>
        <v>2.1096042708433367</v>
      </c>
      <c r="E309" s="299" t="str">
        <f>CONCATENATE("(",ROUND((D309/$H310)*100,1),")")</f>
        <v>(12.4)</v>
      </c>
      <c r="F309" s="302">
        <f>'Ind T6'!S125</f>
        <v>0.38264553851265365</v>
      </c>
      <c r="G309" s="299" t="str">
        <f>CONCATENATE("(",ROUND((F309/$H310)*100,1),")")</f>
        <v>(2.2)</v>
      </c>
      <c r="H309" s="302">
        <f t="shared" ref="H309" si="236">SUM(B309,D309,F309)</f>
        <v>8.7030200831508289</v>
      </c>
      <c r="I309" s="299" t="str">
        <f>CONCATENATE("(",ROUND((H309/$H310)*100,1),")")</f>
        <v>(51.1)</v>
      </c>
      <c r="K309" s="302">
        <f t="shared" ref="K309:K310" si="237">B314-B309</f>
        <v>-0.22802661890268094</v>
      </c>
      <c r="L309" s="302">
        <f t="shared" ref="L309:L310" si="238">D314-D309</f>
        <v>-9.5972102592203345E-2</v>
      </c>
      <c r="M309" s="302">
        <f t="shared" ref="M309:M310" si="239">F314-F309</f>
        <v>-7.3442760286074327E-3</v>
      </c>
      <c r="N309" s="302">
        <f t="shared" ref="N309:N310" si="240">SUM(K309:M309)</f>
        <v>-0.33134299752349172</v>
      </c>
    </row>
    <row r="310" spans="1:14" x14ac:dyDescent="0.2">
      <c r="A310" s="282" t="s">
        <v>363</v>
      </c>
      <c r="B310" s="302">
        <f>SUM(B308:B309)</f>
        <v>13.869276332483187</v>
      </c>
      <c r="C310" s="299" t="str">
        <f>CONCATENATE("(",ROUND((B310/$H310)*100,1),")")</f>
        <v>(81.4)</v>
      </c>
      <c r="D310" s="302">
        <f>SUM(D308:D309)</f>
        <v>2.4077790017999563</v>
      </c>
      <c r="E310" s="299" t="str">
        <f>CONCATENATE("(",ROUND((D310/$H310)*100,1),")")</f>
        <v>(14.1)</v>
      </c>
      <c r="F310" s="302">
        <f>SUM(F308:F309)</f>
        <v>0.76294466571686681</v>
      </c>
      <c r="G310" s="299" t="str">
        <f>CONCATENATE("(",ROUND((F310/$H310)*100,1),")")</f>
        <v>(4.5)</v>
      </c>
      <c r="H310" s="302">
        <f>SUM(H308:H309)</f>
        <v>17.04000000000001</v>
      </c>
      <c r="I310" s="299" t="str">
        <f>CONCATENATE("(",ROUND((H310/$H310)*100,1),")")</f>
        <v>(100)</v>
      </c>
      <c r="K310" s="302">
        <f t="shared" si="237"/>
        <v>-0.48550562909244022</v>
      </c>
      <c r="L310" s="302">
        <f t="shared" si="238"/>
        <v>-8.6331594348902918E-2</v>
      </c>
      <c r="M310" s="302">
        <f t="shared" si="239"/>
        <v>-5.1627765586844676E-3</v>
      </c>
      <c r="N310" s="302">
        <f t="shared" si="240"/>
        <v>-0.5770000000000276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7.4010270484985892</v>
      </c>
      <c r="C313" s="299" t="str">
        <f>CONCATENATE("(",ROUND((B313/$H315)*100,1),")")</f>
        <v>(45)</v>
      </c>
      <c r="D313" s="302">
        <f>'Ind T6'!W126</f>
        <v>0.30781523919991993</v>
      </c>
      <c r="E313" s="299" t="str">
        <f>CONCATENATE("(",ROUND((D313/$H315)*100,1),")")</f>
        <v>(1.9)</v>
      </c>
      <c r="F313" s="302">
        <f>'Ind T6'!X126</f>
        <v>0.38248062667413613</v>
      </c>
      <c r="G313" s="299" t="str">
        <f>CONCATENATE("(",ROUND((F313/$H315)*100,1),")")</f>
        <v>(2.3)</v>
      </c>
      <c r="H313" s="302">
        <f>SUM(B313,D313,F313)</f>
        <v>8.0913229143726451</v>
      </c>
      <c r="I313" s="299" t="str">
        <f>CONCATENATE("(",ROUND((H313/$H315)*100,1),")")</f>
        <v>(49.1)</v>
      </c>
      <c r="K313" s="302">
        <f>B313-B303</f>
        <v>-0.20785956739640277</v>
      </c>
      <c r="L313" s="302">
        <f>D313-D303</f>
        <v>2.3252906164292042E-2</v>
      </c>
      <c r="M313" s="302">
        <f>F313-F303</f>
        <v>2.2720262664669366E-2</v>
      </c>
      <c r="N313" s="302">
        <f>SUM(K313:M313)</f>
        <v>-0.16188639856744136</v>
      </c>
    </row>
    <row r="314" spans="1:14" x14ac:dyDescent="0.2">
      <c r="A314" s="282" t="s">
        <v>365</v>
      </c>
      <c r="B314" s="302">
        <f>'Ind T6'!V125</f>
        <v>5.9827436548921575</v>
      </c>
      <c r="C314" s="299" t="str">
        <f>CONCATENATE("(",ROUND((B314/$H315)*100,1),")")</f>
        <v>(36.3)</v>
      </c>
      <c r="D314" s="302">
        <f>'Ind T6'!W125</f>
        <v>2.0136321682511333</v>
      </c>
      <c r="E314" s="299" t="str">
        <f>CONCATENATE("(",ROUND((D314/$H315)*100,1),")")</f>
        <v>(12.2)</v>
      </c>
      <c r="F314" s="302">
        <f>'Ind T6'!X125</f>
        <v>0.37530126248404622</v>
      </c>
      <c r="G314" s="299" t="str">
        <f>CONCATENATE("(",ROUND((F314/$H315)*100,1),")")</f>
        <v>(2.3)</v>
      </c>
      <c r="H314" s="302">
        <f t="shared" ref="H314" si="241">SUM(B314,D314,F314)</f>
        <v>8.3716770856273364</v>
      </c>
      <c r="I314" s="299" t="str">
        <f>CONCATENATE("(",ROUND((H314/$H315)*100,1),")")</f>
        <v>(50.9)</v>
      </c>
      <c r="K314" s="302">
        <f t="shared" ref="K314:K315" si="242">B314-B304</f>
        <v>-0.21415115644546123</v>
      </c>
      <c r="L314" s="302">
        <f t="shared" ref="L314:L315" si="243">D314-D304</f>
        <v>-0.11409341318134381</v>
      </c>
      <c r="M314" s="302">
        <f t="shared" ref="M314:M315" si="244">F314-F304</f>
        <v>1.0130968194219492E-2</v>
      </c>
      <c r="N314" s="302">
        <f t="shared" ref="N314:N315" si="245">SUM(K314:M314)</f>
        <v>-0.31811360143258555</v>
      </c>
    </row>
    <row r="315" spans="1:14" x14ac:dyDescent="0.2">
      <c r="A315" s="282" t="s">
        <v>363</v>
      </c>
      <c r="B315" s="302">
        <f>SUM(B313:B314)</f>
        <v>13.383770703390747</v>
      </c>
      <c r="C315" s="299" t="str">
        <f>CONCATENATE("(",ROUND((B315/$H315)*100,1),")")</f>
        <v>(81.3)</v>
      </c>
      <c r="D315" s="302">
        <f>SUM(D313:D314)</f>
        <v>2.3214474074510534</v>
      </c>
      <c r="E315" s="299" t="str">
        <f>CONCATENATE("(",ROUND((D315/$H315)*100,1),")")</f>
        <v>(14.1)</v>
      </c>
      <c r="F315" s="302">
        <f>SUM(F313:F314)</f>
        <v>0.75778188915818234</v>
      </c>
      <c r="G315" s="299" t="str">
        <f>CONCATENATE("(",ROUND((F315/$H315)*100,1),")")</f>
        <v>(4.6)</v>
      </c>
      <c r="H315" s="302">
        <f>SUM(H313:H314)</f>
        <v>16.46299999999998</v>
      </c>
      <c r="I315" s="299" t="str">
        <f>CONCATENATE("(",ROUND((H315/$H315)*100,1),")")</f>
        <v>(100)</v>
      </c>
      <c r="K315" s="302">
        <f t="shared" si="242"/>
        <v>-0.42201072384186311</v>
      </c>
      <c r="L315" s="302">
        <f t="shared" si="243"/>
        <v>-9.0840507017051486E-2</v>
      </c>
      <c r="M315" s="302">
        <f t="shared" si="244"/>
        <v>3.2851230858888858E-2</v>
      </c>
      <c r="N315" s="302">
        <f t="shared" si="245"/>
        <v>-0.48000000000002574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4.1034626281817417</v>
      </c>
      <c r="C324" s="299" t="str">
        <f>CONCATENATE("(",ROUND((B324/$H326)*100,1),")")</f>
        <v>(38.5)</v>
      </c>
      <c r="D324" s="302">
        <f>'Ind T6'!M135</f>
        <v>0.37540461081694532</v>
      </c>
      <c r="E324" s="299" t="str">
        <f>CONCATENATE("(",ROUND((D324/$H326)*100,1),")")</f>
        <v>(3.5)</v>
      </c>
      <c r="F324" s="302">
        <f>'Ind T6'!N135</f>
        <v>0.90256449635517677</v>
      </c>
      <c r="G324" s="299" t="str">
        <f>CONCATENATE("(",ROUND((F324/$H326)*100,1),")")</f>
        <v>(8.5)</v>
      </c>
      <c r="H324" s="302">
        <f>SUM(B324,D324,F324)</f>
        <v>5.3814317353538632</v>
      </c>
      <c r="I324" s="299" t="str">
        <f>CONCATENATE("(",ROUND((H324/$H326)*100,1),")")</f>
        <v>(50.4)</v>
      </c>
      <c r="K324" s="302">
        <f>B329-B324</f>
        <v>4.7158090062822566E-2</v>
      </c>
      <c r="L324" s="302">
        <f>D329-D324</f>
        <v>5.3585566376236349E-3</v>
      </c>
      <c r="M324" s="302">
        <f>F329-F324</f>
        <v>5.8220341374974449E-2</v>
      </c>
      <c r="N324" s="302">
        <f>SUM(K324:M324)</f>
        <v>0.11073698807542065</v>
      </c>
    </row>
    <row r="325" spans="1:14" x14ac:dyDescent="0.2">
      <c r="A325" s="282" t="s">
        <v>365</v>
      </c>
      <c r="B325" s="302">
        <f>'Ind T6'!L134</f>
        <v>3.4531912760506533</v>
      </c>
      <c r="C325" s="299" t="str">
        <f>CONCATENATE("(",ROUND((B325/$H326)*100,1),")")</f>
        <v>(32.4)</v>
      </c>
      <c r="D325" s="302">
        <f>'Ind T6'!M134</f>
        <v>1.4756303525043895</v>
      </c>
      <c r="E325" s="299" t="str">
        <f>CONCATENATE("(",ROUND((D325/$H326)*100,1),")")</f>
        <v>(13.8)</v>
      </c>
      <c r="F325" s="302">
        <f>'Ind T6'!N134</f>
        <v>0.36174663609108304</v>
      </c>
      <c r="G325" s="299" t="str">
        <f>CONCATENATE("(",ROUND((F325/$H326)*100,1),")")</f>
        <v>(3.4)</v>
      </c>
      <c r="H325" s="302">
        <f t="shared" ref="H325" si="246">SUM(B325,D325,F325)</f>
        <v>5.2905682646461258</v>
      </c>
      <c r="I325" s="299" t="str">
        <f>CONCATENATE("(",ROUND((H325/$H326)*100,1),")")</f>
        <v>(49.6)</v>
      </c>
      <c r="K325" s="302">
        <f t="shared" ref="K325:K326" si="247">B330-B325</f>
        <v>0.16670300352608747</v>
      </c>
      <c r="L325" s="302">
        <f t="shared" ref="L325:L326" si="248">D330-D325</f>
        <v>-4.7012992028046652E-2</v>
      </c>
      <c r="M325" s="302">
        <f t="shared" ref="M325:M326" si="249">F330-F325</f>
        <v>9.5730004265527913E-3</v>
      </c>
      <c r="N325" s="302">
        <f t="shared" ref="N325:N326" si="250">SUM(K325:M325)</f>
        <v>0.12926301192459361</v>
      </c>
    </row>
    <row r="326" spans="1:14" x14ac:dyDescent="0.2">
      <c r="A326" s="282" t="s">
        <v>363</v>
      </c>
      <c r="B326" s="302">
        <f>SUM(B324:B325)</f>
        <v>7.5566539042323946</v>
      </c>
      <c r="C326" s="299" t="str">
        <f>CONCATENATE("(",ROUND((B326/$H326)*100,1),")")</f>
        <v>(70.8)</v>
      </c>
      <c r="D326" s="302">
        <f>SUM(D324:D325)</f>
        <v>1.8510349633213348</v>
      </c>
      <c r="E326" s="299" t="str">
        <f>CONCATENATE("(",ROUND((D326/$H326)*100,1),")")</f>
        <v>(17.3)</v>
      </c>
      <c r="F326" s="302">
        <f>SUM(F324:F325)</f>
        <v>1.2643111324462599</v>
      </c>
      <c r="G326" s="299" t="str">
        <f>CONCATENATE("(",ROUND((F326/$H326)*100,1),")")</f>
        <v>(11.8)</v>
      </c>
      <c r="H326" s="302">
        <f>SUM(H324:H325)</f>
        <v>10.67199999999999</v>
      </c>
      <c r="I326" s="299" t="str">
        <f>CONCATENATE("(",ROUND((H326/$H326)*100,1),")")</f>
        <v>(100)</v>
      </c>
      <c r="K326" s="302">
        <f t="shared" si="247"/>
        <v>0.21386109358891048</v>
      </c>
      <c r="L326" s="302">
        <f t="shared" si="248"/>
        <v>-4.1654435390422906E-2</v>
      </c>
      <c r="M326" s="302">
        <f t="shared" si="249"/>
        <v>6.7793341801527074E-2</v>
      </c>
      <c r="N326" s="302">
        <f t="shared" si="250"/>
        <v>0.24000000000001465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4.1506207182445642</v>
      </c>
      <c r="C329" s="299" t="str">
        <f>CONCATENATE("(",ROUND((B329/$H331)*100,1),")")</f>
        <v>(38)</v>
      </c>
      <c r="D329" s="302">
        <f>'Ind T6'!R135</f>
        <v>0.38076316745456895</v>
      </c>
      <c r="E329" s="299" t="str">
        <f>CONCATENATE("(",ROUND((D329/$H331)*100,1),")")</f>
        <v>(3.5)</v>
      </c>
      <c r="F329" s="302">
        <f>'Ind T6'!S135</f>
        <v>0.96078483773015122</v>
      </c>
      <c r="G329" s="299" t="str">
        <f>CONCATENATE("(",ROUND((F329/$H331)*100,1),")")</f>
        <v>(8.8)</v>
      </c>
      <c r="H329" s="302">
        <f>SUM(B329,D329,F329)</f>
        <v>5.4921687234292849</v>
      </c>
      <c r="I329" s="299" t="str">
        <f>CONCATENATE("(",ROUND((H329/$H331)*100,1),")")</f>
        <v>(50.3)</v>
      </c>
      <c r="K329" s="302">
        <f>B334-B329</f>
        <v>0.42116313990085352</v>
      </c>
      <c r="L329" s="302">
        <f>D334-D329</f>
        <v>4.6313165665826606E-2</v>
      </c>
      <c r="M329" s="302">
        <f>F334-F329</f>
        <v>0.18922062108613524</v>
      </c>
      <c r="N329" s="302">
        <f>SUM(K329:M329)</f>
        <v>0.65669692665281532</v>
      </c>
    </row>
    <row r="330" spans="1:14" x14ac:dyDescent="0.2">
      <c r="A330" s="282" t="s">
        <v>365</v>
      </c>
      <c r="B330" s="302">
        <f>'Ind T6'!Q134</f>
        <v>3.6198942795767408</v>
      </c>
      <c r="C330" s="299" t="str">
        <f>CONCATENATE("(",ROUND((B330/$H331)*100,1),")")</f>
        <v>(33.2)</v>
      </c>
      <c r="D330" s="302">
        <f>'Ind T6'!R134</f>
        <v>1.4286173604763428</v>
      </c>
      <c r="E330" s="299" t="str">
        <f>CONCATENATE("(",ROUND((D330/$H331)*100,1),")")</f>
        <v>(13.1)</v>
      </c>
      <c r="F330" s="302">
        <f>'Ind T6'!S134</f>
        <v>0.37131963651763583</v>
      </c>
      <c r="G330" s="299" t="str">
        <f>CONCATENATE("(",ROUND((F330/$H331)*100,1),")")</f>
        <v>(3.4)</v>
      </c>
      <c r="H330" s="302">
        <f t="shared" ref="H330" si="251">SUM(B330,D330,F330)</f>
        <v>5.4198312765707195</v>
      </c>
      <c r="I330" s="299" t="str">
        <f>CONCATENATE("(",ROUND((H330/$H331)*100,1),")")</f>
        <v>(49.7)</v>
      </c>
      <c r="K330" s="302">
        <f t="shared" ref="K330:K331" si="252">B335-B330</f>
        <v>0.6510536135904843</v>
      </c>
      <c r="L330" s="302">
        <f t="shared" ref="L330:L331" si="253">D335-D330</f>
        <v>1.2442280430589259E-2</v>
      </c>
      <c r="M330" s="302">
        <f t="shared" ref="M330:M331" si="254">F335-F330</f>
        <v>4.0807179326119547E-2</v>
      </c>
      <c r="N330" s="302">
        <f t="shared" ref="N330:N331" si="255">SUM(K330:M330)</f>
        <v>0.70430307334719311</v>
      </c>
    </row>
    <row r="331" spans="1:14" x14ac:dyDescent="0.2">
      <c r="A331" s="282" t="s">
        <v>363</v>
      </c>
      <c r="B331" s="302">
        <f>SUM(B329:B330)</f>
        <v>7.7705149978213051</v>
      </c>
      <c r="C331" s="299" t="str">
        <f>CONCATENATE("(",ROUND((B331/$H331)*100,1),")")</f>
        <v>(71.2)</v>
      </c>
      <c r="D331" s="302">
        <f>SUM(D329:D330)</f>
        <v>1.8093805279309119</v>
      </c>
      <c r="E331" s="299" t="str">
        <f>CONCATENATE("(",ROUND((D331/$H331)*100,1),")")</f>
        <v>(16.6)</v>
      </c>
      <c r="F331" s="302">
        <f>SUM(F329:F330)</f>
        <v>1.332104474247787</v>
      </c>
      <c r="G331" s="299" t="str">
        <f>CONCATENATE("(",ROUND((F331/$H331)*100,1),")")</f>
        <v>(12.2)</v>
      </c>
      <c r="H331" s="302">
        <f>SUM(H329:H330)</f>
        <v>10.912000000000004</v>
      </c>
      <c r="I331" s="299" t="str">
        <f>CONCATENATE("(",ROUND((H331/$H331)*100,1),")")</f>
        <v>(100)</v>
      </c>
      <c r="K331" s="302">
        <f t="shared" si="252"/>
        <v>1.0722167534913378</v>
      </c>
      <c r="L331" s="302">
        <f t="shared" si="253"/>
        <v>5.8755446096415698E-2</v>
      </c>
      <c r="M331" s="302">
        <f t="shared" si="254"/>
        <v>0.2300278004122549</v>
      </c>
      <c r="N331" s="302">
        <f t="shared" si="255"/>
        <v>1.3610000000000084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4.5717838581454178</v>
      </c>
      <c r="C334" s="299" t="str">
        <f>CONCATENATE("(",ROUND((B334/$H336)*100,1),")")</f>
        <v>(37.3)</v>
      </c>
      <c r="D334" s="302">
        <f>'Ind T6'!W135</f>
        <v>0.42707633312039556</v>
      </c>
      <c r="E334" s="299" t="str">
        <f>CONCATENATE("(",ROUND((D334/$H336)*100,1),")")</f>
        <v>(3.5)</v>
      </c>
      <c r="F334" s="302">
        <f>'Ind T6'!X135</f>
        <v>1.1500054588162865</v>
      </c>
      <c r="G334" s="299" t="str">
        <f>CONCATENATE("(",ROUND((F334/$H336)*100,1),")")</f>
        <v>(9.4)</v>
      </c>
      <c r="H334" s="302">
        <f>SUM(B334,D334,F334)</f>
        <v>6.1488656500821</v>
      </c>
      <c r="I334" s="299" t="str">
        <f>CONCATENATE("(",ROUND((H334/$H336)*100,1),")")</f>
        <v>(50.1)</v>
      </c>
      <c r="K334" s="302">
        <f>B334-B324</f>
        <v>0.46832122996367609</v>
      </c>
      <c r="L334" s="302">
        <f>D334-D324</f>
        <v>5.167172230345024E-2</v>
      </c>
      <c r="M334" s="302">
        <f>F334-F324</f>
        <v>0.24744096246110969</v>
      </c>
      <c r="N334" s="302">
        <f>SUM(K334:M334)</f>
        <v>0.76743391472823597</v>
      </c>
    </row>
    <row r="335" spans="1:14" x14ac:dyDescent="0.2">
      <c r="A335" s="282" t="s">
        <v>365</v>
      </c>
      <c r="B335" s="302">
        <f>'Ind T6'!V134</f>
        <v>4.2709478931672251</v>
      </c>
      <c r="C335" s="299" t="str">
        <f>CONCATENATE("(",ROUND((B335/$H336)*100,1),")")</f>
        <v>(34.8)</v>
      </c>
      <c r="D335" s="302">
        <f>'Ind T6'!W134</f>
        <v>1.4410596409069321</v>
      </c>
      <c r="E335" s="299" t="str">
        <f>CONCATENATE("(",ROUND((D335/$H336)*100,1),")")</f>
        <v>(11.7)</v>
      </c>
      <c r="F335" s="302">
        <f>'Ind T6'!X134</f>
        <v>0.41212681584375538</v>
      </c>
      <c r="G335" s="299" t="str">
        <f>CONCATENATE("(",ROUND((F335/$H336)*100,1),")")</f>
        <v>(3.4)</v>
      </c>
      <c r="H335" s="302">
        <f>SUM(B335,D335,F335)</f>
        <v>6.1241343499179122</v>
      </c>
      <c r="I335" s="299" t="str">
        <f>CONCATENATE("(",ROUND((H335/$H336)*100,1),")")</f>
        <v>(49.9)</v>
      </c>
      <c r="K335" s="302">
        <f t="shared" ref="K335:K336" si="256">B335-B325</f>
        <v>0.81775661711657177</v>
      </c>
      <c r="L335" s="302">
        <f t="shared" ref="L335:L336" si="257">D335-D325</f>
        <v>-3.4570711597457393E-2</v>
      </c>
      <c r="M335" s="302">
        <f t="shared" ref="M335:M336" si="258">F335-F325</f>
        <v>5.0380179752672338E-2</v>
      </c>
      <c r="N335" s="302">
        <f t="shared" ref="N335:N336" si="259">SUM(K335:M335)</f>
        <v>0.83356608527178677</v>
      </c>
    </row>
    <row r="336" spans="1:14" x14ac:dyDescent="0.2">
      <c r="A336" s="282" t="s">
        <v>363</v>
      </c>
      <c r="B336" s="302">
        <f>SUM(B334:B335)</f>
        <v>8.8427317513126429</v>
      </c>
      <c r="C336" s="299" t="str">
        <f>CONCATENATE("(",ROUND((B336/$H336)*100,1),")")</f>
        <v>(72.1)</v>
      </c>
      <c r="D336" s="302">
        <f>SUM(D334:D335)</f>
        <v>1.8681359740273276</v>
      </c>
      <c r="E336" s="299" t="str">
        <f>CONCATENATE("(",ROUND((D336/$H336)*100,1),")")</f>
        <v>(15.2)</v>
      </c>
      <c r="F336" s="302">
        <f>SUM(F334:F335)</f>
        <v>1.5621322746600419</v>
      </c>
      <c r="G336" s="299" t="str">
        <f>CONCATENATE("(",ROUND((F336/$H336)*100,1),")")</f>
        <v>(12.7)</v>
      </c>
      <c r="H336" s="302">
        <f>SUM(H334:H335)</f>
        <v>12.273000000000012</v>
      </c>
      <c r="I336" s="299" t="str">
        <f>CONCATENATE("(",ROUND((H336/$H336)*100,1),")")</f>
        <v>(100)</v>
      </c>
      <c r="K336" s="302">
        <f t="shared" si="256"/>
        <v>1.2860778470802483</v>
      </c>
      <c r="L336" s="302">
        <f t="shared" si="257"/>
        <v>1.7101010705992792E-2</v>
      </c>
      <c r="M336" s="302">
        <f t="shared" si="258"/>
        <v>0.29782114221378198</v>
      </c>
      <c r="N336" s="302">
        <f t="shared" si="259"/>
        <v>1.6010000000000231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24.39376118747375</v>
      </c>
      <c r="C345" s="299" t="str">
        <f>CONCATENATE("(",ROUND((B345/$H347)*100,1),")")</f>
        <v>(40.4)</v>
      </c>
      <c r="D345" s="302">
        <f>'Ind T6'!M144</f>
        <v>5.8827926831370601</v>
      </c>
      <c r="E345" s="299" t="str">
        <f>CONCATENATE("(",ROUND((D345/$H347)*100,1),")")</f>
        <v>(9.8)</v>
      </c>
      <c r="F345" s="302">
        <f>'Ind T6'!N144</f>
        <v>4.8374694819509969</v>
      </c>
      <c r="G345" s="299" t="str">
        <f>CONCATENATE("(",ROUND((F345/$H347)*100,1),")")</f>
        <v>(8)</v>
      </c>
      <c r="H345" s="302">
        <f>SUM(B345,D345,F345)</f>
        <v>35.114023352561809</v>
      </c>
      <c r="I345" s="299" t="str">
        <f>CONCATENATE("(",ROUND((H345/$H347)*100,1),")")</f>
        <v>(58.2)</v>
      </c>
      <c r="K345" s="302">
        <f>B350-B345</f>
        <v>0.71877183751964324</v>
      </c>
      <c r="L345" s="302">
        <f>D350-D345</f>
        <v>0.35342104536100827</v>
      </c>
      <c r="M345" s="302">
        <f>F350-F345</f>
        <v>0.27035880669412737</v>
      </c>
      <c r="N345" s="302">
        <f>SUM(K345:M345)</f>
        <v>1.3425516895747789</v>
      </c>
    </row>
    <row r="346" spans="1:14" x14ac:dyDescent="0.2">
      <c r="A346" s="282" t="s">
        <v>365</v>
      </c>
      <c r="B346" s="302">
        <f>'Ind T6'!L143</f>
        <v>14.766891186023468</v>
      </c>
      <c r="C346" s="299" t="str">
        <f>CONCATENATE("(",ROUND((B346/$H347)*100,1),")")</f>
        <v>(24.5)</v>
      </c>
      <c r="D346" s="302">
        <f>'Ind T6'!M143</f>
        <v>7.4289520554101296</v>
      </c>
      <c r="E346" s="299" t="str">
        <f>CONCATENATE("(",ROUND((D346/$H347)*100,1),")")</f>
        <v>(12.3)</v>
      </c>
      <c r="F346" s="302">
        <f>'Ind T6'!N143</f>
        <v>3.0041334060045952</v>
      </c>
      <c r="G346" s="299" t="str">
        <f>CONCATENATE("(",ROUND((F346/$H347)*100,1),")")</f>
        <v>(5)</v>
      </c>
      <c r="H346" s="302">
        <f t="shared" ref="H346" si="260">SUM(B346,D346,F346)</f>
        <v>25.199976647438191</v>
      </c>
      <c r="I346" s="299" t="str">
        <f>CONCATENATE("(",ROUND((H346/$H347)*100,1),")")</f>
        <v>(41.8)</v>
      </c>
      <c r="K346" s="302">
        <f t="shared" ref="K346:K347" si="261">B351-B346</f>
        <v>0.84005793983993016</v>
      </c>
      <c r="L346" s="302">
        <f t="shared" ref="L346:L347" si="262">D351-D346</f>
        <v>0.44644759223840058</v>
      </c>
      <c r="M346" s="302">
        <f t="shared" ref="M346:M347" si="263">F351-F346</f>
        <v>0.265942778346973</v>
      </c>
      <c r="N346" s="302">
        <f t="shared" ref="N346:N347" si="264">SUM(K346:M346)</f>
        <v>1.5524483104253037</v>
      </c>
    </row>
    <row r="347" spans="1:14" x14ac:dyDescent="0.2">
      <c r="A347" s="282" t="s">
        <v>363</v>
      </c>
      <c r="B347" s="302">
        <f>SUM(B345:B346)</f>
        <v>39.160652373497214</v>
      </c>
      <c r="C347" s="299" t="str">
        <f>CONCATENATE("(",ROUND((B347/$H347)*100,1),")")</f>
        <v>(64.9)</v>
      </c>
      <c r="D347" s="302">
        <f>SUM(D345:D346)</f>
        <v>13.311744738547191</v>
      </c>
      <c r="E347" s="299" t="str">
        <f>CONCATENATE("(",ROUND((D347/$H347)*100,1),")")</f>
        <v>(22.1)</v>
      </c>
      <c r="F347" s="302">
        <f>SUM(F345:F346)</f>
        <v>7.8416028879555917</v>
      </c>
      <c r="G347" s="299" t="str">
        <f>CONCATENATE("(",ROUND((F347/$H347)*100,1),")")</f>
        <v>(13)</v>
      </c>
      <c r="H347" s="302">
        <f>SUM(H345:H346)</f>
        <v>60.314</v>
      </c>
      <c r="I347" s="299" t="str">
        <f>CONCATENATE("(",ROUND((H347/$H347)*100,1),")")</f>
        <v>(100)</v>
      </c>
      <c r="K347" s="302">
        <f t="shared" si="261"/>
        <v>1.558829777359577</v>
      </c>
      <c r="L347" s="302">
        <f t="shared" si="262"/>
        <v>0.79986863759940796</v>
      </c>
      <c r="M347" s="302">
        <f t="shared" si="263"/>
        <v>0.5363015850411017</v>
      </c>
      <c r="N347" s="302">
        <f t="shared" si="264"/>
        <v>2.8950000000000866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25.112533024993393</v>
      </c>
      <c r="C350" s="299" t="str">
        <f>CONCATENATE("(",ROUND((B350/$H352)*100,1),")")</f>
        <v>(39.7)</v>
      </c>
      <c r="D350" s="302">
        <f>'Ind T6'!R144</f>
        <v>6.2362137284980683</v>
      </c>
      <c r="E350" s="299" t="str">
        <f>CONCATENATE("(",ROUND((D350/$H352)*100,1),")")</f>
        <v>(9.9)</v>
      </c>
      <c r="F350" s="302">
        <f>'Ind T6'!S144</f>
        <v>5.1078282886451243</v>
      </c>
      <c r="G350" s="299" t="str">
        <f>CONCATENATE("(",ROUND((F350/$H352)*100,1),")")</f>
        <v>(8.1)</v>
      </c>
      <c r="H350" s="302">
        <f>SUM(B350,D350,F350)</f>
        <v>36.456575042136585</v>
      </c>
      <c r="I350" s="299" t="str">
        <f>CONCATENATE("(",ROUND((H350/$H352)*100,1),")")</f>
        <v>(57.7)</v>
      </c>
      <c r="K350" s="302">
        <f>B355-B350</f>
        <v>0.6784129432994348</v>
      </c>
      <c r="L350" s="302">
        <f>D355-D350</f>
        <v>0.55814691999625587</v>
      </c>
      <c r="M350" s="302">
        <f>F355-F350</f>
        <v>0.2597939442658399</v>
      </c>
      <c r="N350" s="302">
        <f>SUM(K350:M350)</f>
        <v>1.4963538075615306</v>
      </c>
    </row>
    <row r="351" spans="1:14" x14ac:dyDescent="0.2">
      <c r="A351" s="282" t="s">
        <v>365</v>
      </c>
      <c r="B351" s="302">
        <f>'Ind T6'!Q143</f>
        <v>15.606949125863398</v>
      </c>
      <c r="C351" s="299" t="str">
        <f>CONCATENATE("(",ROUND((B351/$H352)*100,1),")")</f>
        <v>(24.7)</v>
      </c>
      <c r="D351" s="302">
        <f>'Ind T6'!R143</f>
        <v>7.8753996476485302</v>
      </c>
      <c r="E351" s="299" t="str">
        <f>CONCATENATE("(",ROUND((D351/$H352)*100,1),")")</f>
        <v>(12.5)</v>
      </c>
      <c r="F351" s="302">
        <f>'Ind T6'!S143</f>
        <v>3.2700761843515682</v>
      </c>
      <c r="G351" s="299" t="str">
        <f>CONCATENATE("(",ROUND((F351/$H352)*100,1),")")</f>
        <v>(5.2)</v>
      </c>
      <c r="H351" s="302">
        <f t="shared" ref="H351" si="265">SUM(B351,D351,F351)</f>
        <v>26.752424957863497</v>
      </c>
      <c r="I351" s="299" t="str">
        <f>CONCATENATE("(",ROUND((H351/$H352)*100,1),")")</f>
        <v>(42.3)</v>
      </c>
      <c r="K351" s="302">
        <f t="shared" ref="K351:K352" si="266">B356-B351</f>
        <v>0.87303059618976064</v>
      </c>
      <c r="L351" s="302">
        <f t="shared" ref="L351:L352" si="267">D356-D351</f>
        <v>0.5402306921282829</v>
      </c>
      <c r="M351" s="302">
        <f t="shared" ref="M351:M352" si="268">F356-F351</f>
        <v>0.29738490412026186</v>
      </c>
      <c r="N351" s="302">
        <f t="shared" ref="N351:N352" si="269">SUM(K351:M351)</f>
        <v>1.7106461924383054</v>
      </c>
    </row>
    <row r="352" spans="1:14" x14ac:dyDescent="0.2">
      <c r="A352" s="282" t="s">
        <v>363</v>
      </c>
      <c r="B352" s="302">
        <f>SUM(B350:B351)</f>
        <v>40.719482150856791</v>
      </c>
      <c r="C352" s="299" t="str">
        <f>CONCATENATE("(",ROUND((B352/$H352)*100,1),")")</f>
        <v>(64.4)</v>
      </c>
      <c r="D352" s="302">
        <f>SUM(D350:D351)</f>
        <v>14.111613376146598</v>
      </c>
      <c r="E352" s="299" t="str">
        <f>CONCATENATE("(",ROUND((D352/$H352)*100,1),")")</f>
        <v>(22.3)</v>
      </c>
      <c r="F352" s="302">
        <f>SUM(F350:F351)</f>
        <v>8.3779044729966934</v>
      </c>
      <c r="G352" s="299" t="str">
        <f>CONCATENATE("(",ROUND((F352/$H352)*100,1),")")</f>
        <v>(13.3)</v>
      </c>
      <c r="H352" s="302">
        <f>SUM(H350:H351)</f>
        <v>63.209000000000081</v>
      </c>
      <c r="I352" s="299" t="str">
        <f>CONCATENATE("(",ROUND((H352/$H352)*100,1),")")</f>
        <v>(100)</v>
      </c>
      <c r="K352" s="302">
        <f t="shared" si="266"/>
        <v>1.551443539489199</v>
      </c>
      <c r="L352" s="302">
        <f t="shared" si="267"/>
        <v>1.0983776121245388</v>
      </c>
      <c r="M352" s="302">
        <f t="shared" si="268"/>
        <v>0.55717884838610132</v>
      </c>
      <c r="N352" s="302">
        <f t="shared" si="269"/>
        <v>3.2069999999998391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25.790945968292828</v>
      </c>
      <c r="C355" s="299" t="str">
        <f>CONCATENATE("(",ROUND((B355/$H357)*100,1),")")</f>
        <v>(38.8)</v>
      </c>
      <c r="D355" s="302">
        <f>'Ind T6'!W144</f>
        <v>6.7943606484943242</v>
      </c>
      <c r="E355" s="299" t="str">
        <f>CONCATENATE("(",ROUND((D355/$H357)*100,1),")")</f>
        <v>(10.2)</v>
      </c>
      <c r="F355" s="302">
        <f>'Ind T6'!X144</f>
        <v>5.3676222329109642</v>
      </c>
      <c r="G355" s="299" t="str">
        <f>CONCATENATE("(",ROUND((F355/$H357)*100,1),")")</f>
        <v>(8.1)</v>
      </c>
      <c r="H355" s="302">
        <f>SUM(B355,D355,F355)</f>
        <v>37.952928849698111</v>
      </c>
      <c r="I355" s="299" t="str">
        <f>CONCATENATE("(",ROUND((H355/$H357)*100,1),")")</f>
        <v>(57.1)</v>
      </c>
      <c r="K355" s="302">
        <f>B355-B345</f>
        <v>1.397184780819078</v>
      </c>
      <c r="L355" s="302">
        <f>D355-D345</f>
        <v>0.91156796535726414</v>
      </c>
      <c r="M355" s="302">
        <f>F355-F345</f>
        <v>0.53015275095996728</v>
      </c>
      <c r="N355" s="302">
        <f>SUM(K355:M355)</f>
        <v>2.8389054971363095</v>
      </c>
    </row>
    <row r="356" spans="1:14" x14ac:dyDescent="0.2">
      <c r="A356" s="282" t="s">
        <v>365</v>
      </c>
      <c r="B356" s="302">
        <f>'Ind T6'!V143</f>
        <v>16.479979722053159</v>
      </c>
      <c r="C356" s="299" t="str">
        <f>CONCATENATE("(",ROUND((B356/$H357)*100,1),")")</f>
        <v>(24.8)</v>
      </c>
      <c r="D356" s="302">
        <f>'Ind T6'!W143</f>
        <v>8.4156303397768131</v>
      </c>
      <c r="E356" s="299" t="str">
        <f>CONCATENATE("(",ROUND((D356/$H357)*100,1),")")</f>
        <v>(12.7)</v>
      </c>
      <c r="F356" s="302">
        <f>'Ind T6'!X143</f>
        <v>3.5674610884718301</v>
      </c>
      <c r="G356" s="299" t="str">
        <f>CONCATENATE("(",ROUND((F356/$H357)*100,1),")")</f>
        <v>(5.4)</v>
      </c>
      <c r="H356" s="302">
        <f t="shared" ref="H356" si="270">SUM(B356,D356,F356)</f>
        <v>28.463071150301801</v>
      </c>
      <c r="I356" s="299" t="str">
        <f>CONCATENATE("(",ROUND((H356/$H357)*100,1),")")</f>
        <v>(42.9)</v>
      </c>
      <c r="K356" s="302">
        <f t="shared" ref="K356:K357" si="271">B356-B346</f>
        <v>1.7130885360296908</v>
      </c>
      <c r="L356" s="302">
        <f t="shared" ref="L356:L357" si="272">D356-D346</f>
        <v>0.98667828436668348</v>
      </c>
      <c r="M356" s="302">
        <f t="shared" ref="M356:M357" si="273">F356-F346</f>
        <v>0.56332768246723486</v>
      </c>
      <c r="N356" s="302">
        <f t="shared" ref="N356:N357" si="274">SUM(K356:M356)</f>
        <v>3.2630945028636091</v>
      </c>
    </row>
    <row r="357" spans="1:14" x14ac:dyDescent="0.2">
      <c r="A357" s="282" t="s">
        <v>363</v>
      </c>
      <c r="B357" s="302">
        <f>SUM(B355:B356)</f>
        <v>42.27092569034599</v>
      </c>
      <c r="C357" s="299" t="str">
        <f>CONCATENATE("(",ROUND((B357/$H357)*100,1),")")</f>
        <v>(63.6)</v>
      </c>
      <c r="D357" s="302">
        <f>SUM(D355:D356)</f>
        <v>15.209990988271137</v>
      </c>
      <c r="E357" s="299" t="str">
        <f>CONCATENATE("(",ROUND((D357/$H357)*100,1),")")</f>
        <v>(22.9)</v>
      </c>
      <c r="F357" s="302">
        <f>SUM(F355:F356)</f>
        <v>8.9350833213827947</v>
      </c>
      <c r="G357" s="299" t="str">
        <f>CONCATENATE("(",ROUND((F357/$H357)*100,1),")")</f>
        <v>(13.5)</v>
      </c>
      <c r="H357" s="302">
        <f>SUM(H355:H356)</f>
        <v>66.415999999999912</v>
      </c>
      <c r="I357" s="299" t="str">
        <f>CONCATENATE("(",ROUND((H357/$H357)*100,1),")")</f>
        <v>(100)</v>
      </c>
      <c r="K357" s="302">
        <f t="shared" si="271"/>
        <v>3.1102733168487759</v>
      </c>
      <c r="L357" s="302">
        <f t="shared" si="272"/>
        <v>1.8982462497239467</v>
      </c>
      <c r="M357" s="302">
        <f t="shared" si="273"/>
        <v>1.093480433427203</v>
      </c>
      <c r="N357" s="302">
        <f t="shared" si="274"/>
        <v>6.1019999999999257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20.629305790664731</v>
      </c>
      <c r="C366" s="299" t="str">
        <f>CONCATENATE("(",ROUND((B366/$H368)*100,1),")")</f>
        <v>(42)</v>
      </c>
      <c r="D366" s="302">
        <f>'Ind T6'!M153</f>
        <v>6.0201300622774427</v>
      </c>
      <c r="E366" s="299" t="str">
        <f>CONCATENATE("(",ROUND((D366/$H368)*100,1),")")</f>
        <v>(12.2)</v>
      </c>
      <c r="F366" s="302">
        <f>'Ind T6'!N153</f>
        <v>2.4940196056005735</v>
      </c>
      <c r="G366" s="299" t="str">
        <f>CONCATENATE("(",ROUND((F366/$H368)*100,1),")")</f>
        <v>(5.1)</v>
      </c>
      <c r="H366" s="302">
        <f>SUM(B366,D366,F366)</f>
        <v>29.143455458542746</v>
      </c>
      <c r="I366" s="299" t="str">
        <f>CONCATENATE("(",ROUND((H366/$H368)*100,1),")")</f>
        <v>(59.3)</v>
      </c>
      <c r="K366" s="302">
        <f>B371-B366</f>
        <v>1.1674531570480227</v>
      </c>
      <c r="L366" s="302">
        <f>D371-D366</f>
        <v>0.32741297683038884</v>
      </c>
      <c r="M366" s="302">
        <f>F371-F366</f>
        <v>9.9894349383570447E-2</v>
      </c>
      <c r="N366" s="302">
        <f>SUM(K366:M366)</f>
        <v>1.5947604832619819</v>
      </c>
    </row>
    <row r="367" spans="1:14" x14ac:dyDescent="0.2">
      <c r="A367" s="282" t="s">
        <v>365</v>
      </c>
      <c r="B367" s="302">
        <f>'Ind T6'!L152</f>
        <v>10.313367494865895</v>
      </c>
      <c r="C367" s="299" t="str">
        <f>CONCATENATE("(",ROUND((B367/$H368)*100,1),")")</f>
        <v>(21)</v>
      </c>
      <c r="D367" s="302">
        <f>'Ind T6'!M152</f>
        <v>8.0579182089417198</v>
      </c>
      <c r="E367" s="299" t="str">
        <f>CONCATENATE("(",ROUND((D367/$H368)*100,1),")")</f>
        <v>(16.4)</v>
      </c>
      <c r="F367" s="302">
        <f>'Ind T6'!N152</f>
        <v>1.6312588376496453</v>
      </c>
      <c r="G367" s="299" t="str">
        <f>CONCATENATE("(",ROUND((F367/$H368)*100,1),")")</f>
        <v>(3.3)</v>
      </c>
      <c r="H367" s="302">
        <f t="shared" ref="H367" si="275">SUM(B367,D367,F367)</f>
        <v>20.002544541457262</v>
      </c>
      <c r="I367" s="299" t="str">
        <f>CONCATENATE("(",ROUND((H367/$H368)*100,1),")")</f>
        <v>(40.7)</v>
      </c>
      <c r="K367" s="302">
        <f t="shared" ref="K367:K368" si="276">B372-B367</f>
        <v>0.77955982803437429</v>
      </c>
      <c r="L367" s="302">
        <f t="shared" ref="L367:L368" si="277">D372-D367</f>
        <v>0.29602321142316868</v>
      </c>
      <c r="M367" s="302">
        <f t="shared" ref="M367:M368" si="278">F372-F367</f>
        <v>6.3656477280436219E-2</v>
      </c>
      <c r="N367" s="302">
        <f t="shared" ref="N367:N368" si="279">SUM(K367:M367)</f>
        <v>1.1392395167379792</v>
      </c>
    </row>
    <row r="368" spans="1:14" x14ac:dyDescent="0.2">
      <c r="A368" s="282" t="s">
        <v>363</v>
      </c>
      <c r="B368" s="302">
        <f>SUM(B366:B367)</f>
        <v>30.942673285530624</v>
      </c>
      <c r="C368" s="299" t="str">
        <f>CONCATENATE("(",ROUND((B368/$H368)*100,1),")")</f>
        <v>(63)</v>
      </c>
      <c r="D368" s="302">
        <f>SUM(D366:D367)</f>
        <v>14.078048271219163</v>
      </c>
      <c r="E368" s="299" t="str">
        <f>CONCATENATE("(",ROUND((D368/$H368)*100,1),")")</f>
        <v>(28.6)</v>
      </c>
      <c r="F368" s="302">
        <f>SUM(F366:F367)</f>
        <v>4.1252784432502185</v>
      </c>
      <c r="G368" s="299" t="str">
        <f>CONCATENATE("(",ROUND((F368/$H368)*100,1),")")</f>
        <v>(8.4)</v>
      </c>
      <c r="H368" s="302">
        <f>SUM(H366:H367)</f>
        <v>49.146000000000008</v>
      </c>
      <c r="I368" s="299" t="str">
        <f>CONCATENATE("(",ROUND((H368/$H368)*100,1),")")</f>
        <v>(100)</v>
      </c>
      <c r="K368" s="302">
        <f t="shared" si="276"/>
        <v>1.9470129850824023</v>
      </c>
      <c r="L368" s="302">
        <f t="shared" si="277"/>
        <v>0.62343618825355662</v>
      </c>
      <c r="M368" s="302">
        <f t="shared" si="278"/>
        <v>0.16355082666400733</v>
      </c>
      <c r="N368" s="302">
        <f t="shared" si="279"/>
        <v>2.7339999999999662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21.796758947712753</v>
      </c>
      <c r="C371" s="299" t="str">
        <f>CONCATENATE("(",ROUND((B371/$H373)*100,1),")")</f>
        <v>(42)</v>
      </c>
      <c r="D371" s="302">
        <f>'Ind T6'!R153</f>
        <v>6.3475430391078316</v>
      </c>
      <c r="E371" s="299" t="str">
        <f>CONCATENATE("(",ROUND((D371/$H373)*100,1),")")</f>
        <v>(12.2)</v>
      </c>
      <c r="F371" s="302">
        <f>'Ind T6'!S153</f>
        <v>2.5939139549841439</v>
      </c>
      <c r="G371" s="299" t="str">
        <f>CONCATENATE("(",ROUND((F371/$H373)*100,1),")")</f>
        <v>(5)</v>
      </c>
      <c r="H371" s="302">
        <f>SUM(B371,D371,F371)</f>
        <v>30.738215941804732</v>
      </c>
      <c r="I371" s="299" t="str">
        <f>CONCATENATE("(",ROUND((H371/$H373)*100,1),")")</f>
        <v>(59.2)</v>
      </c>
      <c r="K371" s="302">
        <f>B376-B371</f>
        <v>1.6343675921775258</v>
      </c>
      <c r="L371" s="302">
        <f>D376-D371</f>
        <v>0.4135914899250519</v>
      </c>
      <c r="M371" s="302">
        <f>F376-F371</f>
        <v>0.20350459148482969</v>
      </c>
      <c r="N371" s="302">
        <f>SUM(K371:M371)</f>
        <v>2.2514636735874074</v>
      </c>
    </row>
    <row r="372" spans="1:14" x14ac:dyDescent="0.2">
      <c r="A372" s="282" t="s">
        <v>365</v>
      </c>
      <c r="B372" s="302">
        <f>'Ind T6'!Q152</f>
        <v>11.09292732290027</v>
      </c>
      <c r="C372" s="299" t="str">
        <f>CONCATENATE("(",ROUND((B372/$H373)*100,1),")")</f>
        <v>(21.4)</v>
      </c>
      <c r="D372" s="302">
        <f>'Ind T6'!R152</f>
        <v>8.3539414203648885</v>
      </c>
      <c r="E372" s="299" t="str">
        <f>CONCATENATE("(",ROUND((D372/$H373)*100,1),")")</f>
        <v>(16.1)</v>
      </c>
      <c r="F372" s="302">
        <f>'Ind T6'!S152</f>
        <v>1.6949153149300815</v>
      </c>
      <c r="G372" s="299" t="str">
        <f>CONCATENATE("(",ROUND((F372/$H373)*100,1),")")</f>
        <v>(3.3)</v>
      </c>
      <c r="H372" s="302">
        <f t="shared" ref="H372" si="280">SUM(B372,D372,F372)</f>
        <v>21.141784058195238</v>
      </c>
      <c r="I372" s="299" t="str">
        <f>CONCATENATE("(",ROUND((H372/$H373)*100,1),")")</f>
        <v>(40.8)</v>
      </c>
      <c r="K372" s="302">
        <f t="shared" ref="K372:K373" si="281">B377-B372</f>
        <v>1.097493031260127</v>
      </c>
      <c r="L372" s="302">
        <f t="shared" ref="L372:L373" si="282">D377-D372</f>
        <v>0.31959568307098962</v>
      </c>
      <c r="M372" s="302">
        <f t="shared" ref="M372:M373" si="283">F377-F372</f>
        <v>0.1434476120815924</v>
      </c>
      <c r="N372" s="302">
        <f t="shared" ref="N372:N373" si="284">SUM(K372:M372)</f>
        <v>1.560536326412709</v>
      </c>
    </row>
    <row r="373" spans="1:14" x14ac:dyDescent="0.2">
      <c r="A373" s="282" t="s">
        <v>363</v>
      </c>
      <c r="B373" s="302">
        <f>SUM(B371:B372)</f>
        <v>32.889686270613026</v>
      </c>
      <c r="C373" s="299" t="str">
        <f>CONCATENATE("(",ROUND((B373/$H373)*100,1),")")</f>
        <v>(63.4)</v>
      </c>
      <c r="D373" s="302">
        <f>SUM(D371:D372)</f>
        <v>14.70148445947272</v>
      </c>
      <c r="E373" s="299" t="str">
        <f>CONCATENATE("(",ROUND((D373/$H373)*100,1),")")</f>
        <v>(28.3)</v>
      </c>
      <c r="F373" s="302">
        <f>SUM(F371:F372)</f>
        <v>4.2888292699142259</v>
      </c>
      <c r="G373" s="299" t="str">
        <f>CONCATENATE("(",ROUND((F373/$H373)*100,1),")")</f>
        <v>(8.3)</v>
      </c>
      <c r="H373" s="302">
        <f>SUM(H371:H372)</f>
        <v>51.879999999999967</v>
      </c>
      <c r="I373" s="299" t="str">
        <f>CONCATENATE("(",ROUND((H373/$H373)*100,1),")")</f>
        <v>(100)</v>
      </c>
      <c r="K373" s="302">
        <f t="shared" si="281"/>
        <v>2.7318606234376475</v>
      </c>
      <c r="L373" s="302">
        <f t="shared" si="282"/>
        <v>0.73318717299604153</v>
      </c>
      <c r="M373" s="302">
        <f t="shared" si="283"/>
        <v>0.34695220356642142</v>
      </c>
      <c r="N373" s="302">
        <f t="shared" si="284"/>
        <v>3.8120000000001104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23.431126539890279</v>
      </c>
      <c r="C376" s="299" t="str">
        <f>CONCATENATE("(",ROUND((B376/$H378)*100,1),")")</f>
        <v>(42.1)</v>
      </c>
      <c r="D376" s="302">
        <f>'Ind T6'!W153</f>
        <v>6.7611345290328835</v>
      </c>
      <c r="E376" s="299" t="str">
        <f>CONCATENATE("(",ROUND((D376/$H378)*100,1),")")</f>
        <v>(12.1)</v>
      </c>
      <c r="F376" s="302">
        <f>'Ind T6'!X153</f>
        <v>2.7974185464689736</v>
      </c>
      <c r="G376" s="299" t="str">
        <f>CONCATENATE("(",ROUND((F376/$H378)*100,1),")")</f>
        <v>(5)</v>
      </c>
      <c r="H376" s="302">
        <f>SUM(B376,D376,F376)</f>
        <v>32.989679615392134</v>
      </c>
      <c r="I376" s="299" t="str">
        <f>CONCATENATE("(",ROUND((H376/$H378)*100,1),")")</f>
        <v>(59.2)</v>
      </c>
      <c r="K376" s="302">
        <f>B376-B366</f>
        <v>2.8018207492255485</v>
      </c>
      <c r="L376" s="302">
        <f>D376-D366</f>
        <v>0.74100446675544074</v>
      </c>
      <c r="M376" s="302">
        <f>F376-F366</f>
        <v>0.30339894086840014</v>
      </c>
      <c r="N376" s="302">
        <f>SUM(K376:M376)</f>
        <v>3.8462241568493893</v>
      </c>
    </row>
    <row r="377" spans="1:14" x14ac:dyDescent="0.2">
      <c r="A377" s="282" t="s">
        <v>365</v>
      </c>
      <c r="B377" s="302">
        <f>'Ind T6'!V152</f>
        <v>12.190420354160397</v>
      </c>
      <c r="C377" s="299" t="str">
        <f>CONCATENATE("(",ROUND((B377/$H378)*100,1),")")</f>
        <v>(21.9)</v>
      </c>
      <c r="D377" s="302">
        <f>'Ind T6'!W152</f>
        <v>8.6735371034358781</v>
      </c>
      <c r="E377" s="299" t="str">
        <f>CONCATENATE("(",ROUND((D377/$H378)*100,1),")")</f>
        <v>(15.6)</v>
      </c>
      <c r="F377" s="302">
        <f>'Ind T6'!X152</f>
        <v>1.8383629270116739</v>
      </c>
      <c r="G377" s="299" t="str">
        <f>CONCATENATE("(",ROUND((F377/$H378)*100,1),")")</f>
        <v>(3.3)</v>
      </c>
      <c r="H377" s="302">
        <f t="shared" ref="H377" si="285">SUM(B377,D377,F377)</f>
        <v>22.702320384607948</v>
      </c>
      <c r="I377" s="299" t="str">
        <f>CONCATENATE("(",ROUND((H377/$H378)*100,1),")")</f>
        <v>(40.8)</v>
      </c>
      <c r="K377" s="302">
        <f t="shared" ref="K377:K378" si="286">B377-B367</f>
        <v>1.8770528592945013</v>
      </c>
      <c r="L377" s="302">
        <f t="shared" ref="L377:L378" si="287">D377-D367</f>
        <v>0.6156188944941583</v>
      </c>
      <c r="M377" s="302">
        <f t="shared" ref="M377:M378" si="288">F377-F367</f>
        <v>0.20710408936202862</v>
      </c>
      <c r="N377" s="302">
        <f t="shared" ref="N377:N378" si="289">SUM(K377:M377)</f>
        <v>2.6997758431506882</v>
      </c>
    </row>
    <row r="378" spans="1:14" x14ac:dyDescent="0.2">
      <c r="A378" s="282" t="s">
        <v>363</v>
      </c>
      <c r="B378" s="302">
        <f>SUM(B376:B377)</f>
        <v>35.621546894050674</v>
      </c>
      <c r="C378" s="299" t="str">
        <f>CONCATENATE("(",ROUND((B378/$H378)*100,1),")")</f>
        <v>(64)</v>
      </c>
      <c r="D378" s="302">
        <f>SUM(D376:D377)</f>
        <v>15.434671632468762</v>
      </c>
      <c r="E378" s="299" t="str">
        <f>CONCATENATE("(",ROUND((D378/$H378)*100,1),")")</f>
        <v>(27.7)</v>
      </c>
      <c r="F378" s="302">
        <f>SUM(F376:F377)</f>
        <v>4.6357814734806473</v>
      </c>
      <c r="G378" s="299" t="str">
        <f>CONCATENATE("(",ROUND((F378/$H378)*100,1),")")</f>
        <v>(8.3)</v>
      </c>
      <c r="H378" s="302">
        <f>SUM(H376:H377)</f>
        <v>55.692000000000078</v>
      </c>
      <c r="I378" s="299" t="str">
        <f>CONCATENATE("(",ROUND((H378/$H378)*100,1),")")</f>
        <v>(100)</v>
      </c>
      <c r="K378" s="302">
        <f t="shared" si="286"/>
        <v>4.6788736085200497</v>
      </c>
      <c r="L378" s="302">
        <f t="shared" si="287"/>
        <v>1.3566233612495981</v>
      </c>
      <c r="M378" s="302">
        <f t="shared" si="288"/>
        <v>0.51050303023042876</v>
      </c>
      <c r="N378" s="302">
        <f t="shared" si="289"/>
        <v>6.5460000000000766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13.871516741543086</v>
      </c>
      <c r="C387" s="299" t="str">
        <f>CONCATENATE("(",ROUND((B387/$H389)*100,1),")")</f>
        <v>(33.8)</v>
      </c>
      <c r="D387" s="302">
        <f>'Ind T6'!M162</f>
        <v>1.9015799062589029</v>
      </c>
      <c r="E387" s="299" t="str">
        <f>CONCATENATE("(",ROUND((D387/$H389)*100,1),")")</f>
        <v>(4.6)</v>
      </c>
      <c r="F387" s="302">
        <f>'Ind T6'!N162</f>
        <v>1.1818511341611493</v>
      </c>
      <c r="G387" s="299" t="str">
        <f>CONCATENATE("(",ROUND((F387/$H389)*100,1),")")</f>
        <v>(2.9)</v>
      </c>
      <c r="H387" s="302">
        <f>SUM(B387,D387,F387)</f>
        <v>16.954947781963138</v>
      </c>
      <c r="I387" s="299" t="str">
        <f>CONCATENATE("(",ROUND((H387/$H389)*100,1),")")</f>
        <v>(41.3)</v>
      </c>
      <c r="K387" s="302">
        <f>B392-B387</f>
        <v>-0.62476393511496653</v>
      </c>
      <c r="L387" s="302">
        <f>D392-D387</f>
        <v>5.1657847035454507E-2</v>
      </c>
      <c r="M387" s="302">
        <f>F392-F387</f>
        <v>-2.8912677660934971E-2</v>
      </c>
      <c r="N387" s="302">
        <f>SUM(K387:M387)</f>
        <v>-0.60201876574044699</v>
      </c>
    </row>
    <row r="388" spans="1:14" x14ac:dyDescent="0.2">
      <c r="A388" s="282" t="s">
        <v>365</v>
      </c>
      <c r="B388" s="302">
        <f>'Ind T6'!L161</f>
        <v>12.417413553792541</v>
      </c>
      <c r="C388" s="299" t="str">
        <f>CONCATENATE("(",ROUND((B388/$H389)*100,1),")")</f>
        <v>(30.2)</v>
      </c>
      <c r="D388" s="302">
        <f>'Ind T6'!M161</f>
        <v>10.705703955841329</v>
      </c>
      <c r="E388" s="299" t="str">
        <f>CONCATENATE("(",ROUND((D388/$H389)*100,1),")")</f>
        <v>(26.1)</v>
      </c>
      <c r="F388" s="302">
        <f>'Ind T6'!N161</f>
        <v>0.9909347084030653</v>
      </c>
      <c r="G388" s="299" t="str">
        <f>CONCATENATE("(",ROUND((F388/$H389)*100,1),")")</f>
        <v>(2.4)</v>
      </c>
      <c r="H388" s="302">
        <f t="shared" ref="H388" si="290">SUM(B388,D388,F388)</f>
        <v>24.114052218036939</v>
      </c>
      <c r="I388" s="299" t="str">
        <f>CONCATENATE("(",ROUND((H388/$H389)*100,1),")")</f>
        <v>(58.7)</v>
      </c>
      <c r="K388" s="302">
        <f t="shared" ref="K388:K389" si="291">B393-B388</f>
        <v>-0.31479617052999309</v>
      </c>
      <c r="L388" s="302">
        <f t="shared" ref="L388:L389" si="292">D393-D388</f>
        <v>-0.25003054764200705</v>
      </c>
      <c r="M388" s="302">
        <f t="shared" ref="M388:M389" si="293">F393-F388</f>
        <v>-2.4154516087565914E-2</v>
      </c>
      <c r="N388" s="302">
        <f t="shared" ref="N388:N389" si="294">SUM(K388:M388)</f>
        <v>-0.58898123425956606</v>
      </c>
    </row>
    <row r="389" spans="1:14" x14ac:dyDescent="0.2">
      <c r="A389" s="282" t="s">
        <v>363</v>
      </c>
      <c r="B389" s="302">
        <f>SUM(B387:B388)</f>
        <v>26.288930295335625</v>
      </c>
      <c r="C389" s="299" t="str">
        <f>CONCATENATE("(",ROUND((B389/$H389)*100,1),")")</f>
        <v>(64)</v>
      </c>
      <c r="D389" s="302">
        <f>SUM(D387:D388)</f>
        <v>12.607283862100232</v>
      </c>
      <c r="E389" s="299" t="str">
        <f>CONCATENATE("(",ROUND((D389/$H389)*100,1),")")</f>
        <v>(30.7)</v>
      </c>
      <c r="F389" s="302">
        <f>SUM(F387:F388)</f>
        <v>2.1727858425642146</v>
      </c>
      <c r="G389" s="299" t="str">
        <f>CONCATENATE("(",ROUND((F389/$H389)*100,1),")")</f>
        <v>(5.3)</v>
      </c>
      <c r="H389" s="302">
        <f>SUM(H387:H388)</f>
        <v>41.069000000000074</v>
      </c>
      <c r="I389" s="299" t="str">
        <f>CONCATENATE("(",ROUND((H389/$H389)*100,1),")")</f>
        <v>(100)</v>
      </c>
      <c r="K389" s="302">
        <f t="shared" si="291"/>
        <v>-0.93956010564495784</v>
      </c>
      <c r="L389" s="302">
        <f t="shared" si="292"/>
        <v>-0.19837270060655143</v>
      </c>
      <c r="M389" s="302">
        <f t="shared" si="293"/>
        <v>-5.3067193748500774E-2</v>
      </c>
      <c r="N389" s="302">
        <f t="shared" si="294"/>
        <v>-1.1910000000000101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13.24675280642812</v>
      </c>
      <c r="C392" s="299" t="str">
        <f>CONCATENATE("(",ROUND((B392/$H394)*100,1),")")</f>
        <v>(33.2)</v>
      </c>
      <c r="D392" s="302">
        <f>'Ind T6'!R162</f>
        <v>1.9532377532943574</v>
      </c>
      <c r="E392" s="299" t="str">
        <f>CONCATENATE("(",ROUND((D392/$H394)*100,1),")")</f>
        <v>(4.9)</v>
      </c>
      <c r="F392" s="302">
        <f>'Ind T6'!S162</f>
        <v>1.1529384565002143</v>
      </c>
      <c r="G392" s="299" t="str">
        <f>CONCATENATE("(",ROUND((F392/$H394)*100,1),")")</f>
        <v>(2.9)</v>
      </c>
      <c r="H392" s="302">
        <f>SUM(B392,D392,F392)</f>
        <v>16.352929016222692</v>
      </c>
      <c r="I392" s="299" t="str">
        <f>CONCATENATE("(",ROUND((H392/$H394)*100,1),")")</f>
        <v>(41)</v>
      </c>
      <c r="K392" s="302">
        <f>B397-B392</f>
        <v>-4.3445830833544363E-2</v>
      </c>
      <c r="L392" s="302">
        <f>D397-D392</f>
        <v>0.28548078577528924</v>
      </c>
      <c r="M392" s="302">
        <f>F397-F392</f>
        <v>5.7735935614365186E-2</v>
      </c>
      <c r="N392" s="302">
        <f>SUM(K392:M392)</f>
        <v>0.29977089055611006</v>
      </c>
    </row>
    <row r="393" spans="1:14" x14ac:dyDescent="0.2">
      <c r="A393" s="282" t="s">
        <v>365</v>
      </c>
      <c r="B393" s="302">
        <f>'Ind T6'!Q161</f>
        <v>12.102617383262547</v>
      </c>
      <c r="C393" s="299" t="str">
        <f>CONCATENATE("(",ROUND((B393/$H394)*100,1),")")</f>
        <v>(30.3)</v>
      </c>
      <c r="D393" s="302">
        <f>'Ind T6'!R161</f>
        <v>10.455673408199322</v>
      </c>
      <c r="E393" s="299" t="str">
        <f>CONCATENATE("(",ROUND((D393/$H394)*100,1),")")</f>
        <v>(26.2)</v>
      </c>
      <c r="F393" s="302">
        <f>'Ind T6'!S161</f>
        <v>0.96678019231549939</v>
      </c>
      <c r="G393" s="299" t="str">
        <f>CONCATENATE("(",ROUND((F393/$H394)*100,1),")")</f>
        <v>(2.4)</v>
      </c>
      <c r="H393" s="302">
        <f t="shared" ref="H393" si="295">SUM(B393,D393,F393)</f>
        <v>23.525070983777372</v>
      </c>
      <c r="I393" s="299" t="str">
        <f>CONCATENATE("(",ROUND((H393/$H394)*100,1),")")</f>
        <v>(59)</v>
      </c>
      <c r="K393" s="302">
        <f t="shared" ref="K393:K394" si="296">B398-B393</f>
        <v>0.47229565365330295</v>
      </c>
      <c r="L393" s="302">
        <f t="shared" ref="L393:L394" si="297">D398-D393</f>
        <v>0.41278013478968312</v>
      </c>
      <c r="M393" s="302">
        <f t="shared" ref="M393:M394" si="298">F398-F393</f>
        <v>4.6153321000833025E-2</v>
      </c>
      <c r="N393" s="302">
        <f t="shared" ref="N393:N394" si="299">SUM(K393:M393)</f>
        <v>0.93122910944381909</v>
      </c>
    </row>
    <row r="394" spans="1:14" x14ac:dyDescent="0.2">
      <c r="A394" s="282" t="s">
        <v>363</v>
      </c>
      <c r="B394" s="302">
        <f>SUM(B392:B393)</f>
        <v>25.349370189690667</v>
      </c>
      <c r="C394" s="299" t="str">
        <f>CONCATENATE("(",ROUND((B394/$H394)*100,1),")")</f>
        <v>(63.6)</v>
      </c>
      <c r="D394" s="302">
        <f>SUM(D392:D393)</f>
        <v>12.40891116149368</v>
      </c>
      <c r="E394" s="299" t="str">
        <f>CONCATENATE("(",ROUND((D394/$H394)*100,1),")")</f>
        <v>(31.1)</v>
      </c>
      <c r="F394" s="302">
        <f>SUM(F392:F393)</f>
        <v>2.1197186488157138</v>
      </c>
      <c r="G394" s="299" t="str">
        <f>CONCATENATE("(",ROUND((F394/$H394)*100,1),")")</f>
        <v>(5.3)</v>
      </c>
      <c r="H394" s="302">
        <f>SUM(H392:H393)</f>
        <v>39.878000000000064</v>
      </c>
      <c r="I394" s="299" t="str">
        <f>CONCATENATE("(",ROUND((H394/$H394)*100,1),")")</f>
        <v>(100)</v>
      </c>
      <c r="K394" s="302">
        <f t="shared" si="296"/>
        <v>0.42884982281975681</v>
      </c>
      <c r="L394" s="302">
        <f t="shared" si="297"/>
        <v>0.69826092056497124</v>
      </c>
      <c r="M394" s="302">
        <f t="shared" si="298"/>
        <v>0.1038892566151981</v>
      </c>
      <c r="N394" s="302">
        <f t="shared" si="299"/>
        <v>1.2309999999999262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13.203306975594575</v>
      </c>
      <c r="C397" s="299" t="str">
        <f>CONCATENATE("(",ROUND((B397/$H399)*100,1),")")</f>
        <v>(32.1)</v>
      </c>
      <c r="D397" s="302">
        <f>'Ind T6'!W162</f>
        <v>2.2387185390696467</v>
      </c>
      <c r="E397" s="299" t="str">
        <f>CONCATENATE("(",ROUND((D397/$H399)*100,1),")")</f>
        <v>(5.4)</v>
      </c>
      <c r="F397" s="302">
        <f>'Ind T6'!X162</f>
        <v>1.2106743921145795</v>
      </c>
      <c r="G397" s="299" t="str">
        <f>CONCATENATE("(",ROUND((F397/$H399)*100,1),")")</f>
        <v>(2.9)</v>
      </c>
      <c r="H397" s="302">
        <f>SUM(B397,D397,F397)</f>
        <v>16.6526999067788</v>
      </c>
      <c r="I397" s="299" t="str">
        <f>CONCATENATE("(",ROUND((H397/$H399)*100,1),")")</f>
        <v>(40.5)</v>
      </c>
      <c r="K397" s="302">
        <f>B397-B387</f>
        <v>-0.66820976594851089</v>
      </c>
      <c r="L397" s="302">
        <f>D397-D387</f>
        <v>0.33713863281074374</v>
      </c>
      <c r="M397" s="302">
        <f>F397-F387</f>
        <v>2.8823257953430215E-2</v>
      </c>
      <c r="N397" s="302">
        <f>SUM(K397:M397)</f>
        <v>-0.30224787518433693</v>
      </c>
    </row>
    <row r="398" spans="1:14" x14ac:dyDescent="0.2">
      <c r="A398" s="282" t="s">
        <v>365</v>
      </c>
      <c r="B398" s="302">
        <f>'Ind T6'!V161</f>
        <v>12.57491303691585</v>
      </c>
      <c r="C398" s="299" t="str">
        <f>CONCATENATE("(",ROUND((B398/$H399)*100,1),")")</f>
        <v>(30.6)</v>
      </c>
      <c r="D398" s="302">
        <f>'Ind T6'!W161</f>
        <v>10.868453542989005</v>
      </c>
      <c r="E398" s="299" t="str">
        <f>CONCATENATE("(",ROUND((D398/$H399)*100,1),")")</f>
        <v>(26.4)</v>
      </c>
      <c r="F398" s="302">
        <f>'Ind T6'!X161</f>
        <v>1.0129335133163324</v>
      </c>
      <c r="G398" s="299" t="str">
        <f>CONCATENATE("(",ROUND((F398/$H399)*100,1),")")</f>
        <v>(2.5)</v>
      </c>
      <c r="H398" s="302">
        <f t="shared" ref="H398" si="300">SUM(B398,D398,F398)</f>
        <v>24.456300093221188</v>
      </c>
      <c r="I398" s="299" t="str">
        <f>CONCATENATE("(",ROUND((H398/$H399)*100,1),")")</f>
        <v>(59.5)</v>
      </c>
      <c r="K398" s="302">
        <f t="shared" ref="K398:K399" si="301">B398-B388</f>
        <v>0.15749948312330986</v>
      </c>
      <c r="L398" s="302">
        <f t="shared" ref="L398:L399" si="302">D398-D388</f>
        <v>0.16274958714767607</v>
      </c>
      <c r="M398" s="302">
        <f t="shared" ref="M398:M399" si="303">F398-F388</f>
        <v>2.1998804913267112E-2</v>
      </c>
      <c r="N398" s="302">
        <f t="shared" ref="N398:N399" si="304">SUM(K398:M398)</f>
        <v>0.34224787518425304</v>
      </c>
    </row>
    <row r="399" spans="1:14" x14ac:dyDescent="0.2">
      <c r="A399" s="282" t="s">
        <v>363</v>
      </c>
      <c r="B399" s="302">
        <f>SUM(B397:B398)</f>
        <v>25.778220012510424</v>
      </c>
      <c r="C399" s="299" t="str">
        <f>CONCATENATE("(",ROUND((B399/$H399)*100,1),")")</f>
        <v>(62.7)</v>
      </c>
      <c r="D399" s="302">
        <f>SUM(D397:D398)</f>
        <v>13.107172082058652</v>
      </c>
      <c r="E399" s="299" t="str">
        <f>CONCATENATE("(",ROUND((D399/$H399)*100,1),")")</f>
        <v>(31.9)</v>
      </c>
      <c r="F399" s="302">
        <f>SUM(F397:F398)</f>
        <v>2.2236079054309119</v>
      </c>
      <c r="G399" s="299" t="str">
        <f>CONCATENATE("(",ROUND((F399/$H399)*100,1),")")</f>
        <v>(5.4)</v>
      </c>
      <c r="H399" s="302">
        <f>SUM(H397:H398)</f>
        <v>41.108999999999988</v>
      </c>
      <c r="I399" s="299" t="str">
        <f>CONCATENATE("(",ROUND((H399/$H399)*100,1),")")</f>
        <v>(100)</v>
      </c>
      <c r="K399" s="302">
        <f t="shared" si="301"/>
        <v>-0.51071028282520103</v>
      </c>
      <c r="L399" s="302">
        <f t="shared" si="302"/>
        <v>0.49988821995841981</v>
      </c>
      <c r="M399" s="302">
        <f t="shared" si="303"/>
        <v>5.0822062866697326E-2</v>
      </c>
      <c r="N399" s="302">
        <f t="shared" si="304"/>
        <v>3.9999999999916103E-2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12.528057878129959</v>
      </c>
      <c r="C408" s="299" t="str">
        <f>CONCATENATE("(",ROUND((B408/$H410)*100,1),")")</f>
        <v>(19.7)</v>
      </c>
      <c r="D408" s="302">
        <f>'Ind T6'!M171</f>
        <v>4.6381596355034889</v>
      </c>
      <c r="E408" s="299" t="str">
        <f>CONCATENATE("(",ROUND((D408/$H410)*100,1),")")</f>
        <v>(7.3)</v>
      </c>
      <c r="F408" s="302">
        <f>'Ind T6'!N171</f>
        <v>2.5312216806090655</v>
      </c>
      <c r="G408" s="299" t="str">
        <f>CONCATENATE("(",ROUND((F408/$H410)*100,1),")")</f>
        <v>(4)</v>
      </c>
      <c r="H408" s="302">
        <f>SUM(B408,D408,F408)</f>
        <v>19.697439194242513</v>
      </c>
      <c r="I408" s="299" t="str">
        <f>CONCATENATE("(",ROUND((H408/$H410)*100,1),")")</f>
        <v>(30.9)</v>
      </c>
      <c r="K408" s="302">
        <f>B413-B408</f>
        <v>0.43004400691537903</v>
      </c>
      <c r="L408" s="302">
        <f>D413-D408</f>
        <v>0.28793031628389176</v>
      </c>
      <c r="M408" s="302">
        <f>F413-F408</f>
        <v>0.17306892061187362</v>
      </c>
      <c r="N408" s="302">
        <f>SUM(K408:M408)</f>
        <v>0.89104324381114441</v>
      </c>
    </row>
    <row r="409" spans="1:14" x14ac:dyDescent="0.2">
      <c r="A409" s="282" t="s">
        <v>365</v>
      </c>
      <c r="B409" s="302">
        <f>'Ind T6'!L170</f>
        <v>19.214198442267818</v>
      </c>
      <c r="C409" s="299" t="str">
        <f>CONCATENATE("(",ROUND((B409/$H410)*100,1),")")</f>
        <v>(30.2)</v>
      </c>
      <c r="D409" s="302">
        <f>'Ind T6'!M170</f>
        <v>21.567721574148706</v>
      </c>
      <c r="E409" s="299" t="str">
        <f>CONCATENATE("(",ROUND((D409/$H410)*100,1),")")</f>
        <v>(33.9)</v>
      </c>
      <c r="F409" s="302">
        <f>'Ind T6'!N170</f>
        <v>3.2126407893408979</v>
      </c>
      <c r="G409" s="299" t="str">
        <f>CONCATENATE("(",ROUND((F409/$H410)*100,1),")")</f>
        <v>(5)</v>
      </c>
      <c r="H409" s="302">
        <f t="shared" ref="H409" si="305">SUM(B409,D409,F409)</f>
        <v>43.994560805757416</v>
      </c>
      <c r="I409" s="299" t="str">
        <f>CONCATENATE("(",ROUND((H409/$H410)*100,1),")")</f>
        <v>(69.1)</v>
      </c>
      <c r="K409" s="302">
        <f t="shared" ref="K409:K410" si="306">B414-B409</f>
        <v>1.3701794317283955</v>
      </c>
      <c r="L409" s="302">
        <f t="shared" ref="L409:L410" si="307">D414-D409</f>
        <v>0.54909448252580262</v>
      </c>
      <c r="M409" s="302">
        <f t="shared" ref="M409:M410" si="308">F414-F409</f>
        <v>0.19168284193466478</v>
      </c>
      <c r="N409" s="302">
        <f t="shared" ref="N409:N410" si="309">SUM(K409:M409)</f>
        <v>2.1109567561888629</v>
      </c>
    </row>
    <row r="410" spans="1:14" x14ac:dyDescent="0.2">
      <c r="A410" s="282" t="s">
        <v>363</v>
      </c>
      <c r="B410" s="302">
        <f>SUM(B408:B409)</f>
        <v>31.742256320397779</v>
      </c>
      <c r="C410" s="299" t="str">
        <f>CONCATENATE("(",ROUND((B410/$H410)*100,1),")")</f>
        <v>(49.8)</v>
      </c>
      <c r="D410" s="302">
        <f>SUM(D408:D409)</f>
        <v>26.205881209652194</v>
      </c>
      <c r="E410" s="299" t="str">
        <f>CONCATENATE("(",ROUND((D410/$H410)*100,1),")")</f>
        <v>(41.1)</v>
      </c>
      <c r="F410" s="302">
        <f>SUM(F408:F409)</f>
        <v>5.7438624699499634</v>
      </c>
      <c r="G410" s="299" t="str">
        <f>CONCATENATE("(",ROUND((F410/$H410)*100,1),")")</f>
        <v>(9)</v>
      </c>
      <c r="H410" s="302">
        <f>SUM(H408:H409)</f>
        <v>63.691999999999929</v>
      </c>
      <c r="I410" s="299" t="str">
        <f>CONCATENATE("(",ROUND((H410/$H410)*100,1),")")</f>
        <v>(100)</v>
      </c>
      <c r="K410" s="302">
        <f t="shared" si="306"/>
        <v>1.8002234386437763</v>
      </c>
      <c r="L410" s="302">
        <f t="shared" si="307"/>
        <v>0.83702479880969705</v>
      </c>
      <c r="M410" s="302">
        <f t="shared" si="308"/>
        <v>0.36475176254653796</v>
      </c>
      <c r="N410" s="302">
        <f t="shared" si="309"/>
        <v>3.0020000000000113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12.958101885045338</v>
      </c>
      <c r="C413" s="299" t="str">
        <f>CONCATENATE("(",ROUND((B413/$H415)*100,1),")")</f>
        <v>(19.4)</v>
      </c>
      <c r="D413" s="302">
        <f>'Ind T6'!R171</f>
        <v>4.9260899517873806</v>
      </c>
      <c r="E413" s="299" t="str">
        <f>CONCATENATE("(",ROUND((D413/$H415)*100,1),")")</f>
        <v>(7.4)</v>
      </c>
      <c r="F413" s="302">
        <f>'Ind T6'!S171</f>
        <v>2.7042906012209391</v>
      </c>
      <c r="G413" s="299" t="str">
        <f>CONCATENATE("(",ROUND((F413/$H415)*100,1),")")</f>
        <v>(4.1)</v>
      </c>
      <c r="H413" s="302">
        <f>SUM(B413,D413,F413)</f>
        <v>20.58848243805366</v>
      </c>
      <c r="I413" s="299" t="str">
        <f>CONCATENATE("(",ROUND((H413/$H415)*100,1),")")</f>
        <v>(30.9)</v>
      </c>
      <c r="K413" s="302">
        <f>B418-B413</f>
        <v>0.37286919803561069</v>
      </c>
      <c r="L413" s="302">
        <f>D418-D413</f>
        <v>0.38574282584698594</v>
      </c>
      <c r="M413" s="302">
        <f>F418-F413</f>
        <v>0.23756022785587971</v>
      </c>
      <c r="N413" s="302">
        <f>SUM(K413:M413)</f>
        <v>0.99617225173847634</v>
      </c>
    </row>
    <row r="414" spans="1:14" x14ac:dyDescent="0.2">
      <c r="A414" s="282" t="s">
        <v>365</v>
      </c>
      <c r="B414" s="302">
        <f>'Ind T6'!Q170</f>
        <v>20.584377873996214</v>
      </c>
      <c r="C414" s="299" t="str">
        <f>CONCATENATE("(",ROUND((B414/$H415)*100,1),")")</f>
        <v>(30.9)</v>
      </c>
      <c r="D414" s="302">
        <f>'Ind T6'!R170</f>
        <v>22.116816056674509</v>
      </c>
      <c r="E414" s="299" t="str">
        <f>CONCATENATE("(",ROUND((D414/$H415)*100,1),")")</f>
        <v>(33.2)</v>
      </c>
      <c r="F414" s="302">
        <f>'Ind T6'!S170</f>
        <v>3.4043236312755627</v>
      </c>
      <c r="G414" s="299" t="str">
        <f>CONCATENATE("(",ROUND((F414/$H415)*100,1),")")</f>
        <v>(5.1)</v>
      </c>
      <c r="H414" s="302">
        <f t="shared" ref="H414" si="310">SUM(B414,D414,F414)</f>
        <v>46.105517561946286</v>
      </c>
      <c r="I414" s="299" t="str">
        <f>CONCATENATE("(",ROUND((H414/$H415)*100,1),")")</f>
        <v>(69.1)</v>
      </c>
      <c r="K414" s="302">
        <f t="shared" ref="K414:K415" si="311">B419-B414</f>
        <v>2.1492852578535704</v>
      </c>
      <c r="L414" s="302">
        <f t="shared" ref="L414:L415" si="312">D419-D414</f>
        <v>0.21161279930631949</v>
      </c>
      <c r="M414" s="302">
        <f t="shared" ref="M414:M415" si="313">F419-F414</f>
        <v>0.19392969110154956</v>
      </c>
      <c r="N414" s="302">
        <f t="shared" ref="N414:N415" si="314">SUM(K414:M414)</f>
        <v>2.5548277482614394</v>
      </c>
    </row>
    <row r="415" spans="1:14" x14ac:dyDescent="0.2">
      <c r="A415" s="282" t="s">
        <v>363</v>
      </c>
      <c r="B415" s="302">
        <f>SUM(B413:B414)</f>
        <v>33.542479759041555</v>
      </c>
      <c r="C415" s="299" t="str">
        <f>CONCATENATE("(",ROUND((B415/$H415)*100,1),")")</f>
        <v>(50.3)</v>
      </c>
      <c r="D415" s="302">
        <f>SUM(D413:D414)</f>
        <v>27.042906008461891</v>
      </c>
      <c r="E415" s="299" t="str">
        <f>CONCATENATE("(",ROUND((D415/$H415)*100,1),")")</f>
        <v>(40.5)</v>
      </c>
      <c r="F415" s="302">
        <f>SUM(F413:F414)</f>
        <v>6.1086142324965014</v>
      </c>
      <c r="G415" s="299" t="str">
        <f>CONCATENATE("(",ROUND((F415/$H415)*100,1),")")</f>
        <v>(9.2)</v>
      </c>
      <c r="H415" s="302">
        <f>SUM(H413:H414)</f>
        <v>66.693999999999946</v>
      </c>
      <c r="I415" s="299" t="str">
        <f>CONCATENATE("(",ROUND((H415/$H415)*100,1),")")</f>
        <v>(100)</v>
      </c>
      <c r="K415" s="302">
        <f t="shared" si="311"/>
        <v>2.5221544558891793</v>
      </c>
      <c r="L415" s="302">
        <f t="shared" si="312"/>
        <v>0.59735562515330543</v>
      </c>
      <c r="M415" s="302">
        <f t="shared" si="313"/>
        <v>0.43148991895743016</v>
      </c>
      <c r="N415" s="302">
        <f t="shared" si="314"/>
        <v>3.5509999999999149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13.330971083080948</v>
      </c>
      <c r="C418" s="299" t="str">
        <f>CONCATENATE("(",ROUND((B418/$H420)*100,1),")")</f>
        <v>(19)</v>
      </c>
      <c r="D418" s="302">
        <f>'Ind T6'!W171</f>
        <v>5.3118327776343666</v>
      </c>
      <c r="E418" s="299" t="str">
        <f>CONCATENATE("(",ROUND((D418/$H420)*100,1),")")</f>
        <v>(7.6)</v>
      </c>
      <c r="F418" s="302">
        <f>'Ind T6'!X171</f>
        <v>2.9418508290768188</v>
      </c>
      <c r="G418" s="299" t="str">
        <f>CONCATENATE("(",ROUND((F418/$H420)*100,1),")")</f>
        <v>(4.2)</v>
      </c>
      <c r="H418" s="302">
        <f>SUM(B418,D418,F418)</f>
        <v>21.584654689792135</v>
      </c>
      <c r="I418" s="299" t="str">
        <f>CONCATENATE("(",ROUND((H418/$H420)*100,1),")")</f>
        <v>(30.7)</v>
      </c>
      <c r="K418" s="302">
        <f>B418-B408</f>
        <v>0.80291320495098972</v>
      </c>
      <c r="L418" s="302">
        <f>D418-D408</f>
        <v>0.6736731421308777</v>
      </c>
      <c r="M418" s="302">
        <f>F418-F408</f>
        <v>0.41062914846775334</v>
      </c>
      <c r="N418" s="302">
        <f>SUM(K418:M418)</f>
        <v>1.8872154955496208</v>
      </c>
    </row>
    <row r="419" spans="1:14" x14ac:dyDescent="0.2">
      <c r="A419" s="282" t="s">
        <v>365</v>
      </c>
      <c r="B419" s="302">
        <f>'Ind T6'!V170</f>
        <v>22.733663131849784</v>
      </c>
      <c r="C419" s="299" t="str">
        <f>CONCATENATE("(",ROUND((B419/$H420)*100,1),")")</f>
        <v>(32.4)</v>
      </c>
      <c r="D419" s="302">
        <f>'Ind T6'!W170</f>
        <v>22.328428855980828</v>
      </c>
      <c r="E419" s="299" t="str">
        <f>CONCATENATE("(",ROUND((D419/$H420)*100,1),")")</f>
        <v>(31.8)</v>
      </c>
      <c r="F419" s="302">
        <f>'Ind T6'!X170</f>
        <v>3.5982533223771123</v>
      </c>
      <c r="G419" s="299" t="str">
        <f>CONCATENATE("(",ROUND((F419/$H420)*100,1),")")</f>
        <v>(5.1)</v>
      </c>
      <c r="H419" s="302">
        <f t="shared" ref="H419" si="315">SUM(B419,D419,F419)</f>
        <v>48.660345310207724</v>
      </c>
      <c r="I419" s="299" t="str">
        <f>CONCATENATE("(",ROUND((H419/$H420)*100,1),")")</f>
        <v>(69.3)</v>
      </c>
      <c r="K419" s="302">
        <f t="shared" ref="K419:K420" si="316">B419-B409</f>
        <v>3.5194646895819659</v>
      </c>
      <c r="L419" s="302">
        <f t="shared" ref="L419:L420" si="317">D419-D409</f>
        <v>0.76070728183212211</v>
      </c>
      <c r="M419" s="302">
        <f t="shared" ref="M419:M420" si="318">F419-F409</f>
        <v>0.38561253303621434</v>
      </c>
      <c r="N419" s="302">
        <f t="shared" ref="N419:N420" si="319">SUM(K419:M419)</f>
        <v>4.6657845044503024</v>
      </c>
    </row>
    <row r="420" spans="1:14" x14ac:dyDescent="0.2">
      <c r="A420" s="282" t="s">
        <v>363</v>
      </c>
      <c r="B420" s="302">
        <f>SUM(B418:B419)</f>
        <v>36.064634214930734</v>
      </c>
      <c r="C420" s="299" t="str">
        <f>CONCATENATE("(",ROUND((B420/$H420)*100,1),")")</f>
        <v>(51.3)</v>
      </c>
      <c r="D420" s="302">
        <f>SUM(D418:D419)</f>
        <v>27.640261633615197</v>
      </c>
      <c r="E420" s="299" t="str">
        <f>CONCATENATE("(",ROUND((D420/$H420)*100,1),")")</f>
        <v>(39.3)</v>
      </c>
      <c r="F420" s="302">
        <f>SUM(F418:F419)</f>
        <v>6.5401041514539315</v>
      </c>
      <c r="G420" s="299" t="str">
        <f>CONCATENATE("(",ROUND((F420/$H420)*100,1),")")</f>
        <v>(9.3)</v>
      </c>
      <c r="H420" s="302">
        <f>SUM(H418:H419)</f>
        <v>70.244999999999862</v>
      </c>
      <c r="I420" s="299" t="str">
        <f>CONCATENATE("(",ROUND((H420/$H420)*100,1),")")</f>
        <v>(100)</v>
      </c>
      <c r="K420" s="302">
        <f t="shared" si="316"/>
        <v>4.3223778945329556</v>
      </c>
      <c r="L420" s="302">
        <f t="shared" si="317"/>
        <v>1.4343804239630025</v>
      </c>
      <c r="M420" s="302">
        <f t="shared" si="318"/>
        <v>0.79624168150396812</v>
      </c>
      <c r="N420" s="302">
        <f t="shared" si="319"/>
        <v>6.5529999999999262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18.882961737590612</v>
      </c>
      <c r="C429" s="299" t="str">
        <f>CONCATENATE("(",ROUND((B429/$H431)*100,1),")")</f>
        <v>(14.9)</v>
      </c>
      <c r="D429" s="302">
        <f>'Ind T6'!M180</f>
        <v>6.2665110930829231</v>
      </c>
      <c r="E429" s="299" t="str">
        <f>CONCATENATE("(",ROUND((D429/$H431)*100,1),")")</f>
        <v>(4.9)</v>
      </c>
      <c r="F429" s="302">
        <f>'Ind T6'!N180</f>
        <v>2.3667716083773653</v>
      </c>
      <c r="G429" s="299" t="str">
        <f>CONCATENATE("(",ROUND((F429/$H431)*100,1),")")</f>
        <v>(1.9)</v>
      </c>
      <c r="H429" s="302">
        <f>SUM(B429,D429,F429)</f>
        <v>27.516244439050901</v>
      </c>
      <c r="I429" s="299" t="str">
        <f>CONCATENATE("(",ROUND((H429/$H431)*100,1),")")</f>
        <v>(21.7)</v>
      </c>
      <c r="K429" s="302">
        <f>B434-B429</f>
        <v>1.3404069467815951</v>
      </c>
      <c r="L429" s="302">
        <f>D434-D429</f>
        <v>0.62154554843452114</v>
      </c>
      <c r="M429" s="302">
        <f>F434-F429</f>
        <v>2.5160145862477723E-2</v>
      </c>
      <c r="N429" s="302">
        <f>SUM(K429:M429)</f>
        <v>1.987112641078594</v>
      </c>
    </row>
    <row r="430" spans="1:14" x14ac:dyDescent="0.2">
      <c r="A430" s="282" t="s">
        <v>365</v>
      </c>
      <c r="B430" s="302">
        <f>'Ind T6'!L179</f>
        <v>48.188710553618158</v>
      </c>
      <c r="C430" s="299" t="str">
        <f>CONCATENATE("(",ROUND((B430/$H431)*100,1),")")</f>
        <v>(38)</v>
      </c>
      <c r="D430" s="302">
        <f>'Ind T6'!M179</f>
        <v>43.844179573498302</v>
      </c>
      <c r="E430" s="299" t="str">
        <f>CONCATENATE("(",ROUND((D430/$H431)*100,1),")")</f>
        <v>(34.6)</v>
      </c>
      <c r="F430" s="302">
        <f>'Ind T6'!N179</f>
        <v>7.2748654338325824</v>
      </c>
      <c r="G430" s="299" t="str">
        <f>CONCATENATE("(",ROUND((F430/$H431)*100,1),")")</f>
        <v>(5.7)</v>
      </c>
      <c r="H430" s="302">
        <f t="shared" ref="H430" si="320">SUM(B430,D430,F430)</f>
        <v>99.307755560949047</v>
      </c>
      <c r="I430" s="299" t="str">
        <f>CONCATENATE("(",ROUND((H430/$H431)*100,1),")")</f>
        <v>(78.3)</v>
      </c>
      <c r="K430" s="302">
        <f t="shared" ref="K430:K431" si="321">B435-B430</f>
        <v>4.7315557202141747</v>
      </c>
      <c r="L430" s="302">
        <f t="shared" ref="L430:L431" si="322">D435-D430</f>
        <v>1.684188987847044</v>
      </c>
      <c r="M430" s="302">
        <f t="shared" ref="M430:M431" si="323">F435-F430</f>
        <v>0.99314265086020548</v>
      </c>
      <c r="N430" s="302">
        <f t="shared" ref="N430:N431" si="324">SUM(K430:M430)</f>
        <v>7.4088873589214241</v>
      </c>
    </row>
    <row r="431" spans="1:14" x14ac:dyDescent="0.2">
      <c r="A431" s="282" t="s">
        <v>363</v>
      </c>
      <c r="B431" s="302">
        <f>SUM(B429:B430)</f>
        <v>67.07167229120877</v>
      </c>
      <c r="C431" s="299" t="str">
        <f>CONCATENATE("(",ROUND((B431/$H431)*100,1),")")</f>
        <v>(52.9)</v>
      </c>
      <c r="D431" s="302">
        <f>SUM(D429:D430)</f>
        <v>50.110690666581228</v>
      </c>
      <c r="E431" s="299" t="str">
        <f>CONCATENATE("(",ROUND((D431/$H431)*100,1),")")</f>
        <v>(39.5)</v>
      </c>
      <c r="F431" s="302">
        <f>SUM(F429:F430)</f>
        <v>9.6416370422099469</v>
      </c>
      <c r="G431" s="299" t="str">
        <f>CONCATENATE("(",ROUND((F431/$H431)*100,1),")")</f>
        <v>(7.6)</v>
      </c>
      <c r="H431" s="302">
        <f>SUM(H429:H430)</f>
        <v>126.82399999999996</v>
      </c>
      <c r="I431" s="299" t="str">
        <f>CONCATENATE("(",ROUND((H431/$H431)*100,1),")")</f>
        <v>(100)</v>
      </c>
      <c r="K431" s="302">
        <f t="shared" si="321"/>
        <v>6.0719626669957734</v>
      </c>
      <c r="L431" s="302">
        <f t="shared" si="322"/>
        <v>2.3057345362815624</v>
      </c>
      <c r="M431" s="302">
        <f t="shared" si="323"/>
        <v>1.0183027967226845</v>
      </c>
      <c r="N431" s="302">
        <f t="shared" si="324"/>
        <v>9.3960000000000203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20.223368684372208</v>
      </c>
      <c r="C434" s="299" t="str">
        <f>CONCATENATE("(",ROUND((B434/$H436)*100,1),")")</f>
        <v>(14.8)</v>
      </c>
      <c r="D434" s="302">
        <f>'Ind T6'!R180</f>
        <v>6.8880566415174442</v>
      </c>
      <c r="E434" s="299" t="str">
        <f>CONCATENATE("(",ROUND((D434/$H436)*100,1),")")</f>
        <v>(5.1)</v>
      </c>
      <c r="F434" s="302">
        <f>'Ind T6'!S180</f>
        <v>2.3919317542398431</v>
      </c>
      <c r="G434" s="299" t="str">
        <f>CONCATENATE("(",ROUND((F434/$H436)*100,1),")")</f>
        <v>(1.8)</v>
      </c>
      <c r="H434" s="302">
        <f>SUM(B434,D434,F434)</f>
        <v>29.503357080129494</v>
      </c>
      <c r="I434" s="299" t="str">
        <f>CONCATENATE("(",ROUND((H434/$H436)*100,1),")")</f>
        <v>(21.7)</v>
      </c>
      <c r="K434" s="302">
        <f>B439-B434</f>
        <v>1.7133438519091833</v>
      </c>
      <c r="L434" s="302">
        <f>D439-D434</f>
        <v>0.89010287302662849</v>
      </c>
      <c r="M434" s="302">
        <f>F439-F434</f>
        <v>-8.7564459509899883E-2</v>
      </c>
      <c r="N434" s="302">
        <f>SUM(K434:M434)</f>
        <v>2.5158822654259119</v>
      </c>
    </row>
    <row r="435" spans="1:14" x14ac:dyDescent="0.2">
      <c r="A435" s="282" t="s">
        <v>365</v>
      </c>
      <c r="B435" s="302">
        <f>'Ind T6'!Q179</f>
        <v>52.920266273832333</v>
      </c>
      <c r="C435" s="299" t="str">
        <f>CONCATENATE("(",ROUND((B435/$H436)*100,1),")")</f>
        <v>(38.8)</v>
      </c>
      <c r="D435" s="302">
        <f>'Ind T6'!R179</f>
        <v>45.528368561345346</v>
      </c>
      <c r="E435" s="299" t="str">
        <f>CONCATENATE("(",ROUND((D435/$H436)*100,1),")")</f>
        <v>(33.4)</v>
      </c>
      <c r="F435" s="302">
        <f>'Ind T6'!S179</f>
        <v>8.2680080846927879</v>
      </c>
      <c r="G435" s="299" t="str">
        <f>CONCATENATE("(",ROUND((F435/$H436)*100,1),")")</f>
        <v>(6.1)</v>
      </c>
      <c r="H435" s="302">
        <f t="shared" ref="H435" si="325">SUM(B435,D435,F435)</f>
        <v>106.71664291987045</v>
      </c>
      <c r="I435" s="299" t="str">
        <f>CONCATENATE("(",ROUND((H435/$H436)*100,1),")")</f>
        <v>(78.3)</v>
      </c>
      <c r="K435" s="302">
        <f t="shared" ref="K435:K436" si="326">B440-B435</f>
        <v>7.3462857722883825</v>
      </c>
      <c r="L435" s="302">
        <f t="shared" ref="L435:L436" si="327">D440-D435</f>
        <v>0.35173383129991009</v>
      </c>
      <c r="M435" s="302">
        <f t="shared" ref="M435:M436" si="328">F440-F435</f>
        <v>1.474098130985686</v>
      </c>
      <c r="N435" s="302">
        <f t="shared" ref="N435:N436" si="329">SUM(K435:M435)</f>
        <v>9.1721177345739786</v>
      </c>
    </row>
    <row r="436" spans="1:14" x14ac:dyDescent="0.2">
      <c r="A436" s="282" t="s">
        <v>363</v>
      </c>
      <c r="B436" s="302">
        <f>SUM(B434:B435)</f>
        <v>73.143634958204544</v>
      </c>
      <c r="C436" s="299" t="str">
        <f>CONCATENATE("(",ROUND((B436/$H436)*100,1),")")</f>
        <v>(53.7)</v>
      </c>
      <c r="D436" s="302">
        <f>SUM(D434:D435)</f>
        <v>52.41642520286279</v>
      </c>
      <c r="E436" s="299" t="str">
        <f>CONCATENATE("(",ROUND((D436/$H436)*100,1),")")</f>
        <v>(38.5)</v>
      </c>
      <c r="F436" s="302">
        <f>SUM(F434:F435)</f>
        <v>10.659939838932631</v>
      </c>
      <c r="G436" s="299" t="str">
        <f>CONCATENATE("(",ROUND((F436/$H436)*100,1),")")</f>
        <v>(7.8)</v>
      </c>
      <c r="H436" s="302">
        <f>SUM(H434:H435)</f>
        <v>136.21999999999994</v>
      </c>
      <c r="I436" s="299" t="str">
        <f>CONCATENATE("(",ROUND((H436/$H436)*100,1),")")</f>
        <v>(100)</v>
      </c>
      <c r="K436" s="302">
        <f t="shared" si="326"/>
        <v>9.0596296241975693</v>
      </c>
      <c r="L436" s="302">
        <f t="shared" si="327"/>
        <v>1.2418367043265377</v>
      </c>
      <c r="M436" s="302">
        <f t="shared" si="328"/>
        <v>1.3865336714757852</v>
      </c>
      <c r="N436" s="302">
        <f t="shared" si="329"/>
        <v>11.687999999999892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21.936712536281391</v>
      </c>
      <c r="C439" s="299" t="str">
        <f>CONCATENATE("(",ROUND((B439/$H441)*100,1),")")</f>
        <v>(14.8)</v>
      </c>
      <c r="D439" s="302">
        <f>'Ind T6'!W180</f>
        <v>7.7781595145440727</v>
      </c>
      <c r="E439" s="299" t="str">
        <f>CONCATENATE("(",ROUND((D439/$H441)*100,1),")")</f>
        <v>(5.3)</v>
      </c>
      <c r="F439" s="302">
        <f>'Ind T6'!X180</f>
        <v>2.3043672947299432</v>
      </c>
      <c r="G439" s="299" t="str">
        <f>CONCATENATE("(",ROUND((F439/$H441)*100,1),")")</f>
        <v>(1.6)</v>
      </c>
      <c r="H439" s="302">
        <f>SUM(B439,D439,F439)</f>
        <v>32.019239345555405</v>
      </c>
      <c r="I439" s="299" t="str">
        <f>CONCATENATE("(",ROUND((H439/$H441)*100,1),")")</f>
        <v>(21.6)</v>
      </c>
      <c r="K439" s="302">
        <f>B439-B429</f>
        <v>3.0537507986907784</v>
      </c>
      <c r="L439" s="302">
        <f>D439-D429</f>
        <v>1.5116484214611496</v>
      </c>
      <c r="M439" s="302">
        <f>F439-F429</f>
        <v>-6.240431364742216E-2</v>
      </c>
      <c r="N439" s="302">
        <f>SUM(K439:M439)</f>
        <v>4.5029949065045063</v>
      </c>
    </row>
    <row r="440" spans="1:14" x14ac:dyDescent="0.2">
      <c r="A440" s="282" t="s">
        <v>365</v>
      </c>
      <c r="B440" s="302">
        <f>'Ind T6'!V179</f>
        <v>60.266552046120715</v>
      </c>
      <c r="C440" s="299" t="str">
        <f>CONCATENATE("(",ROUND((B440/$H441)*100,1),")")</f>
        <v>(40.7)</v>
      </c>
      <c r="D440" s="302">
        <f>'Ind T6'!W179</f>
        <v>45.880102392645256</v>
      </c>
      <c r="E440" s="299" t="str">
        <f>CONCATENATE("(",ROUND((D440/$H441)*100,1),")")</f>
        <v>(31)</v>
      </c>
      <c r="F440" s="302">
        <f>'Ind T6'!X179</f>
        <v>9.7421062156784739</v>
      </c>
      <c r="G440" s="299" t="str">
        <f>CONCATENATE("(",ROUND((F440/$H441)*100,1),")")</f>
        <v>(6.6)</v>
      </c>
      <c r="H440" s="302">
        <f t="shared" ref="H440" si="330">SUM(B440,D440,F440)</f>
        <v>115.88876065444445</v>
      </c>
      <c r="I440" s="299" t="str">
        <f>CONCATENATE("(",ROUND((H440/$H441)*100,1),")")</f>
        <v>(78.4)</v>
      </c>
      <c r="K440" s="302">
        <f t="shared" ref="K440:K441" si="331">B440-B430</f>
        <v>12.077841492502557</v>
      </c>
      <c r="L440" s="302">
        <f t="shared" ref="L440:L441" si="332">D440-D430</f>
        <v>2.0359228191469541</v>
      </c>
      <c r="M440" s="302">
        <f t="shared" ref="M440:M441" si="333">F440-F430</f>
        <v>2.4672407818458915</v>
      </c>
      <c r="N440" s="302">
        <f t="shared" ref="N440:N441" si="334">SUM(K440:M440)</f>
        <v>16.581005093495403</v>
      </c>
    </row>
    <row r="441" spans="1:14" x14ac:dyDescent="0.2">
      <c r="A441" s="282" t="s">
        <v>363</v>
      </c>
      <c r="B441" s="302">
        <f>SUM(B439:B440)</f>
        <v>82.203264582402113</v>
      </c>
      <c r="C441" s="299" t="str">
        <f>CONCATENATE("(",ROUND((B441/$H441)*100,1),")")</f>
        <v>(55.6)</v>
      </c>
      <c r="D441" s="302">
        <f>SUM(D439:D440)</f>
        <v>53.658261907189328</v>
      </c>
      <c r="E441" s="299" t="str">
        <f>CONCATENATE("(",ROUND((D441/$H441)*100,1),")")</f>
        <v>(36.3)</v>
      </c>
      <c r="F441" s="302">
        <f>SUM(F439:F440)</f>
        <v>12.046473510408417</v>
      </c>
      <c r="G441" s="299" t="str">
        <f>CONCATENATE("(",ROUND((F441/$H441)*100,1),")")</f>
        <v>(8.1)</v>
      </c>
      <c r="H441" s="302">
        <f>SUM(H439:H440)</f>
        <v>147.90799999999984</v>
      </c>
      <c r="I441" s="299" t="str">
        <f>CONCATENATE("(",ROUND((H441/$H441)*100,1),")")</f>
        <v>(100)</v>
      </c>
      <c r="K441" s="302">
        <f t="shared" si="331"/>
        <v>15.131592291193343</v>
      </c>
      <c r="L441" s="302">
        <f t="shared" si="332"/>
        <v>3.5475712406081001</v>
      </c>
      <c r="M441" s="302">
        <f t="shared" si="333"/>
        <v>2.4048364681984697</v>
      </c>
      <c r="N441" s="302">
        <f t="shared" si="334"/>
        <v>21.083999999999911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4.0243623083526456</v>
      </c>
      <c r="C450" s="299" t="str">
        <f>CONCATENATE("(",ROUND((B450/$H452)*100,1),")")</f>
        <v>(18)</v>
      </c>
      <c r="D450" s="302">
        <f>'Ind T6'!M189</f>
        <v>5.1987158676111926</v>
      </c>
      <c r="E450" s="299" t="str">
        <f>CONCATENATE("(",ROUND((D450/$H452)*100,1),")")</f>
        <v>(23.3)</v>
      </c>
      <c r="F450" s="302">
        <f>'Ind T6'!N189</f>
        <v>2.1427375354278997</v>
      </c>
      <c r="G450" s="299" t="str">
        <f>CONCATENATE("(",ROUND((F450/$H452)*100,1),")")</f>
        <v>(9.6)</v>
      </c>
      <c r="H450" s="302">
        <f>SUM(B450,D450,F450)</f>
        <v>11.365815711391738</v>
      </c>
      <c r="I450" s="299" t="str">
        <f>CONCATENATE("(",ROUND((H450/$H452)*100,1),")")</f>
        <v>(50.9)</v>
      </c>
      <c r="K450" s="302">
        <f>B455-B450</f>
        <v>-0.1430072658291528</v>
      </c>
      <c r="L450" s="302">
        <f>D455-D450</f>
        <v>-2.9212102021727304E-2</v>
      </c>
      <c r="M450" s="302">
        <f>F455-F450</f>
        <v>-0.336342820771379</v>
      </c>
      <c r="N450" s="302">
        <f>SUM(K450:M450)</f>
        <v>-0.5085621886222591</v>
      </c>
    </row>
    <row r="451" spans="1:14" x14ac:dyDescent="0.2">
      <c r="A451" s="282" t="s">
        <v>365</v>
      </c>
      <c r="B451" s="302">
        <f>'Ind T6'!L188</f>
        <v>3.0376699247804111</v>
      </c>
      <c r="C451" s="299" t="str">
        <f>CONCATENATE("(",ROUND((B451/$H452)*100,1),")")</f>
        <v>(13.6)</v>
      </c>
      <c r="D451" s="302">
        <f>'Ind T6'!M188</f>
        <v>6.3466966019511828</v>
      </c>
      <c r="E451" s="299" t="str">
        <f>CONCATENATE("(",ROUND((D451/$H452)*100,1),")")</f>
        <v>(28.4)</v>
      </c>
      <c r="F451" s="302">
        <f>'Ind T6'!N188</f>
        <v>1.5708177618766501</v>
      </c>
      <c r="G451" s="299" t="str">
        <f>CONCATENATE("(",ROUND((F451/$H452)*100,1),")")</f>
        <v>(7)</v>
      </c>
      <c r="H451" s="302">
        <f t="shared" ref="H451" si="335">SUM(B451,D451,F451)</f>
        <v>10.955184288608244</v>
      </c>
      <c r="I451" s="299" t="str">
        <f>CONCATENATE("(",ROUND((H451/$H452)*100,1),")")</f>
        <v>(49.1)</v>
      </c>
      <c r="K451" s="302">
        <f t="shared" ref="K451:K452" si="336">B456-B451</f>
        <v>-0.29953040426022781</v>
      </c>
      <c r="L451" s="302">
        <f t="shared" ref="L451:L452" si="337">D456-D451</f>
        <v>-0.20460321911779644</v>
      </c>
      <c r="M451" s="302">
        <f t="shared" ref="M451:M452" si="338">F456-F451</f>
        <v>-0.28530418799970048</v>
      </c>
      <c r="N451" s="302">
        <f t="shared" ref="N451:N452" si="339">SUM(K451:M451)</f>
        <v>-0.78943781137772473</v>
      </c>
    </row>
    <row r="452" spans="1:14" x14ac:dyDescent="0.2">
      <c r="A452" s="282" t="s">
        <v>363</v>
      </c>
      <c r="B452" s="302">
        <f>SUM(B450:B451)</f>
        <v>7.0620322331330563</v>
      </c>
      <c r="C452" s="299" t="str">
        <f>CONCATENATE("(",ROUND((B452/$H452)*100,1),")")</f>
        <v>(31.6)</v>
      </c>
      <c r="D452" s="302">
        <f>SUM(D450:D451)</f>
        <v>11.545412469562375</v>
      </c>
      <c r="E452" s="299" t="str">
        <f>CONCATENATE("(",ROUND((D452/$H452)*100,1),")")</f>
        <v>(51.7)</v>
      </c>
      <c r="F452" s="302">
        <f>SUM(F450:F451)</f>
        <v>3.7135552973045498</v>
      </c>
      <c r="G452" s="299" t="str">
        <f>CONCATENATE("(",ROUND((F452/$H452)*100,1),")")</f>
        <v>(16.6)</v>
      </c>
      <c r="H452" s="302">
        <f>SUM(H450:H451)</f>
        <v>22.320999999999984</v>
      </c>
      <c r="I452" s="299" t="str">
        <f>CONCATENATE("(",ROUND((H452/$H452)*100,1),")")</f>
        <v>(100)</v>
      </c>
      <c r="K452" s="302">
        <f t="shared" si="336"/>
        <v>-0.44253767008938016</v>
      </c>
      <c r="L452" s="302">
        <f t="shared" si="337"/>
        <v>-0.23381532113952375</v>
      </c>
      <c r="M452" s="302">
        <f t="shared" si="338"/>
        <v>-0.6216470087710797</v>
      </c>
      <c r="N452" s="302">
        <f t="shared" si="339"/>
        <v>-1.2979999999999836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3.8813550425234928</v>
      </c>
      <c r="C455" s="299" t="str">
        <f>CONCATENATE("(",ROUND((B455/$H457)*100,1),")")</f>
        <v>(18.5)</v>
      </c>
      <c r="D455" s="302">
        <f>'Ind T6'!R189</f>
        <v>5.1695037655894653</v>
      </c>
      <c r="E455" s="299" t="str">
        <f>CONCATENATE("(",ROUND((D455/$H457)*100,1),")")</f>
        <v>(24.6)</v>
      </c>
      <c r="F455" s="302">
        <f>'Ind T6'!S189</f>
        <v>1.8063947146565207</v>
      </c>
      <c r="G455" s="299" t="str">
        <f>CONCATENATE("(",ROUND((F455/$H457)*100,1),")")</f>
        <v>(8.6)</v>
      </c>
      <c r="H455" s="302">
        <f>SUM(B455,D455,F455)</f>
        <v>10.857253522769479</v>
      </c>
      <c r="I455" s="299" t="str">
        <f>CONCATENATE("(",ROUND((H455/$H457)*100,1),")")</f>
        <v>(51.6)</v>
      </c>
      <c r="K455" s="302">
        <f>B460-B455</f>
        <v>0.20951849994972305</v>
      </c>
      <c r="L455" s="302">
        <f>D460-D455</f>
        <v>0.46269040340253831</v>
      </c>
      <c r="M455" s="302">
        <f>F460-F455</f>
        <v>5.7009226257230372E-2</v>
      </c>
      <c r="N455" s="302">
        <f>SUM(K455:M455)</f>
        <v>0.72921812960949173</v>
      </c>
    </row>
    <row r="456" spans="1:14" x14ac:dyDescent="0.2">
      <c r="A456" s="282" t="s">
        <v>365</v>
      </c>
      <c r="B456" s="302">
        <f>'Ind T6'!Q188</f>
        <v>2.7381395205201833</v>
      </c>
      <c r="C456" s="299" t="str">
        <f>CONCATENATE("(",ROUND((B456/$H457)*100,1),")")</f>
        <v>(13)</v>
      </c>
      <c r="D456" s="302">
        <f>'Ind T6'!R188</f>
        <v>6.1420933828333864</v>
      </c>
      <c r="E456" s="299" t="str">
        <f>CONCATENATE("(",ROUND((D456/$H457)*100,1),")")</f>
        <v>(29.2)</v>
      </c>
      <c r="F456" s="302">
        <f>'Ind T6'!S188</f>
        <v>1.2855135738769496</v>
      </c>
      <c r="G456" s="299" t="str">
        <f>CONCATENATE("(",ROUND((F456/$H457)*100,1),")")</f>
        <v>(6.1)</v>
      </c>
      <c r="H456" s="302">
        <f t="shared" ref="H456" si="340">SUM(B456,D456,F456)</f>
        <v>10.165746477230519</v>
      </c>
      <c r="I456" s="299" t="str">
        <f>CONCATENATE("(",ROUND((H456/$H457)*100,1),")")</f>
        <v>(48.4)</v>
      </c>
      <c r="K456" s="302">
        <f t="shared" ref="K456:K457" si="341">B461-B456</f>
        <v>-4.8208133507571027E-2</v>
      </c>
      <c r="L456" s="302">
        <f t="shared" ref="L456:L457" si="342">D461-D456</f>
        <v>0.26087042838406926</v>
      </c>
      <c r="M456" s="302">
        <f t="shared" ref="M456:M457" si="343">F461-F456</f>
        <v>0.10711957551405638</v>
      </c>
      <c r="N456" s="302">
        <f t="shared" ref="N456:N457" si="344">SUM(K456:M456)</f>
        <v>0.31978187039055461</v>
      </c>
    </row>
    <row r="457" spans="1:14" x14ac:dyDescent="0.2">
      <c r="A457" s="282" t="s">
        <v>363</v>
      </c>
      <c r="B457" s="302">
        <f>SUM(B455:B456)</f>
        <v>6.6194945630436761</v>
      </c>
      <c r="C457" s="299" t="str">
        <f>CONCATENATE("(",ROUND((B457/$H457)*100,1),")")</f>
        <v>(31.5)</v>
      </c>
      <c r="D457" s="302">
        <f>SUM(D455:D456)</f>
        <v>11.311597148422852</v>
      </c>
      <c r="E457" s="299" t="str">
        <f>CONCATENATE("(",ROUND((D457/$H457)*100,1),")")</f>
        <v>(53.8)</v>
      </c>
      <c r="F457" s="302">
        <f>SUM(F455:F456)</f>
        <v>3.0919082885334701</v>
      </c>
      <c r="G457" s="299" t="str">
        <f>CONCATENATE("(",ROUND((F457/$H457)*100,1),")")</f>
        <v>(14.7)</v>
      </c>
      <c r="H457" s="302">
        <f>SUM(H455:H456)</f>
        <v>21.022999999999996</v>
      </c>
      <c r="I457" s="299" t="str">
        <f>CONCATENATE("(",ROUND((H457/$H457)*100,1),")")</f>
        <v>(100)</v>
      </c>
      <c r="K457" s="302">
        <f t="shared" si="341"/>
        <v>0.16131036644215246</v>
      </c>
      <c r="L457" s="302">
        <f t="shared" si="342"/>
        <v>0.72356083178660668</v>
      </c>
      <c r="M457" s="302">
        <f t="shared" si="343"/>
        <v>0.16412880177128697</v>
      </c>
      <c r="N457" s="302">
        <f t="shared" si="344"/>
        <v>1.0490000000000461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4.0908735424732159</v>
      </c>
      <c r="C460" s="299" t="str">
        <f>CONCATENATE("(",ROUND((B460/$H462)*100,1),")")</f>
        <v>(18.5)</v>
      </c>
      <c r="D460" s="302">
        <f>'Ind T6'!W189</f>
        <v>5.6321941689920036</v>
      </c>
      <c r="E460" s="299" t="str">
        <f>CONCATENATE("(",ROUND((D460/$H462)*100,1),")")</f>
        <v>(25.5)</v>
      </c>
      <c r="F460" s="302">
        <f>'Ind T6'!X189</f>
        <v>1.8634039409137511</v>
      </c>
      <c r="G460" s="299" t="str">
        <f>CONCATENATE("(",ROUND((F460/$H462)*100,1),")")</f>
        <v>(8.4)</v>
      </c>
      <c r="H460" s="302">
        <f>SUM(B460,D460,F460)</f>
        <v>11.58647165237897</v>
      </c>
      <c r="I460" s="299" t="str">
        <f>CONCATENATE("(",ROUND((H460/$H462)*100,1),")")</f>
        <v>(52.5)</v>
      </c>
      <c r="K460" s="302">
        <f>B460-B450</f>
        <v>6.6511234120570251E-2</v>
      </c>
      <c r="L460" s="302">
        <f>D460-D450</f>
        <v>0.433478301380811</v>
      </c>
      <c r="M460" s="302">
        <f>F460-F450</f>
        <v>-0.27933359451414863</v>
      </c>
      <c r="N460" s="302">
        <f>SUM(K460:M460)</f>
        <v>0.22065594098723262</v>
      </c>
    </row>
    <row r="461" spans="1:14" x14ac:dyDescent="0.2">
      <c r="A461" s="282" t="s">
        <v>365</v>
      </c>
      <c r="B461" s="302">
        <f>'Ind T6'!V188</f>
        <v>2.6899313870126123</v>
      </c>
      <c r="C461" s="299" t="str">
        <f>CONCATENATE("(",ROUND((B461/$H462)*100,1),")")</f>
        <v>(12.2)</v>
      </c>
      <c r="D461" s="302">
        <f>'Ind T6'!W188</f>
        <v>6.4029638112174556</v>
      </c>
      <c r="E461" s="299" t="str">
        <f>CONCATENATE("(",ROUND((D461/$H462)*100,1),")")</f>
        <v>(29)</v>
      </c>
      <c r="F461" s="302">
        <f>'Ind T6'!X188</f>
        <v>1.392633149391006</v>
      </c>
      <c r="G461" s="299" t="str">
        <f>CONCATENATE("(",ROUND((F461/$H462)*100,1),")")</f>
        <v>(6.3)</v>
      </c>
      <c r="H461" s="302">
        <f t="shared" ref="H461" si="345">SUM(B461,D461,F461)</f>
        <v>10.485528347621074</v>
      </c>
      <c r="I461" s="299" t="str">
        <f>CONCATENATE("(",ROUND((H461/$H462)*100,1),")")</f>
        <v>(47.5)</v>
      </c>
      <c r="K461" s="302">
        <f t="shared" ref="K461:K462" si="346">B461-B451</f>
        <v>-0.34773853776779884</v>
      </c>
      <c r="L461" s="302">
        <f t="shared" ref="L461:L462" si="347">D461-D451</f>
        <v>5.6267209266272822E-2</v>
      </c>
      <c r="M461" s="302">
        <f t="shared" ref="M461:M462" si="348">F461-F451</f>
        <v>-0.1781846124856441</v>
      </c>
      <c r="N461" s="302">
        <f t="shared" ref="N461:N462" si="349">SUM(K461:M461)</f>
        <v>-0.46965594098717012</v>
      </c>
    </row>
    <row r="462" spans="1:14" x14ac:dyDescent="0.2">
      <c r="A462" s="282" t="s">
        <v>363</v>
      </c>
      <c r="B462" s="302">
        <f>SUM(B460:B461)</f>
        <v>6.7808049294858286</v>
      </c>
      <c r="C462" s="299" t="str">
        <f>CONCATENATE("(",ROUND((B462/$H462)*100,1),")")</f>
        <v>(30.7)</v>
      </c>
      <c r="D462" s="302">
        <f>SUM(D460:D461)</f>
        <v>12.035157980209458</v>
      </c>
      <c r="E462" s="299" t="str">
        <f>CONCATENATE("(",ROUND((D462/$H462)*100,1),")")</f>
        <v>(54.5)</v>
      </c>
      <c r="F462" s="302">
        <f>SUM(F460:F461)</f>
        <v>3.2560370903047571</v>
      </c>
      <c r="G462" s="299" t="str">
        <f>CONCATENATE("(",ROUND((F462/$H462)*100,1),")")</f>
        <v>(14.8)</v>
      </c>
      <c r="H462" s="302">
        <f>SUM(H460:H461)</f>
        <v>22.072000000000045</v>
      </c>
      <c r="I462" s="299" t="str">
        <f>CONCATENATE("(",ROUND((H462/$H462)*100,1),")")</f>
        <v>(100)</v>
      </c>
      <c r="K462" s="302">
        <f t="shared" si="346"/>
        <v>-0.2812273036472277</v>
      </c>
      <c r="L462" s="302">
        <f t="shared" si="347"/>
        <v>0.48974551064708294</v>
      </c>
      <c r="M462" s="302">
        <f t="shared" si="348"/>
        <v>-0.45751820699979273</v>
      </c>
      <c r="N462" s="302">
        <f t="shared" si="349"/>
        <v>-0.24899999999993749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3.9623934031193735</v>
      </c>
      <c r="C471" s="299" t="str">
        <f>CONCATENATE("(",ROUND((B471/$H473)*100,1),")")</f>
        <v>(21)</v>
      </c>
      <c r="D471" s="302">
        <f>'Ind T6'!M198</f>
        <v>0.50487966480975222</v>
      </c>
      <c r="E471" s="299" t="str">
        <f>CONCATENATE("(",ROUND((D471/$H473)*100,1),")")</f>
        <v>(2.7)</v>
      </c>
      <c r="F471" s="302">
        <f>'Ind T6'!N198</f>
        <v>2.3780957616938503</v>
      </c>
      <c r="G471" s="299" t="str">
        <f>CONCATENATE("(",ROUND((F471/$H473)*100,1),")")</f>
        <v>(12.6)</v>
      </c>
      <c r="H471" s="302">
        <f>SUM(B471,D471,F471)</f>
        <v>6.8453688296229762</v>
      </c>
      <c r="I471" s="299" t="str">
        <f>CONCATENATE("(",ROUND((H471/$H473)*100,1),")")</f>
        <v>(36.3)</v>
      </c>
      <c r="K471" s="302">
        <f>B476-B471</f>
        <v>5.3700780882107946E-2</v>
      </c>
      <c r="L471" s="302">
        <f>D476-D471</f>
        <v>-1.1062409666814876E-2</v>
      </c>
      <c r="M471" s="302">
        <f>F476-F471</f>
        <v>2.9531630081795157E-2</v>
      </c>
      <c r="N471" s="302">
        <f>SUM(K471:M471)</f>
        <v>7.2170001297088227E-2</v>
      </c>
    </row>
    <row r="472" spans="1:14" x14ac:dyDescent="0.2">
      <c r="A472" s="282" t="s">
        <v>365</v>
      </c>
      <c r="B472" s="302">
        <f>'Ind T6'!L197</f>
        <v>4.209012178662153</v>
      </c>
      <c r="C472" s="299" t="str">
        <f>CONCATENATE("(",ROUND((B472/$H473)*100,1),")")</f>
        <v>(22.3)</v>
      </c>
      <c r="D472" s="302">
        <f>'Ind T6'!M197</f>
        <v>3.7016100559619045</v>
      </c>
      <c r="E472" s="299" t="str">
        <f>CONCATENATE("(",ROUND((D472/$H473)*100,1),")")</f>
        <v>(19.6)</v>
      </c>
      <c r="F472" s="302">
        <f>'Ind T6'!N197</f>
        <v>4.0920089357530012</v>
      </c>
      <c r="G472" s="299" t="str">
        <f>CONCATENATE("(",ROUND((F472/$H473)*100,1),")")</f>
        <v>(21.7)</v>
      </c>
      <c r="H472" s="302">
        <f t="shared" ref="H472" si="350">SUM(B472,D472,F472)</f>
        <v>12.002631170377057</v>
      </c>
      <c r="I472" s="299" t="str">
        <f>CONCATENATE("(",ROUND((H472/$H473)*100,1),")")</f>
        <v>(63.7)</v>
      </c>
      <c r="K472" s="302">
        <f t="shared" ref="K472:K473" si="351">B477-B472</f>
        <v>-0.20755106223873288</v>
      </c>
      <c r="L472" s="302">
        <f t="shared" ref="L472:L473" si="352">D477-D472</f>
        <v>-0.12080085653433592</v>
      </c>
      <c r="M472" s="302">
        <f t="shared" ref="M472:M473" si="353">F477-F472</f>
        <v>-6.3818082524066178E-2</v>
      </c>
      <c r="N472" s="302">
        <f t="shared" ref="N472:N473" si="354">SUM(K472:M472)</f>
        <v>-0.39217000129713497</v>
      </c>
    </row>
    <row r="473" spans="1:14" x14ac:dyDescent="0.2">
      <c r="A473" s="282" t="s">
        <v>363</v>
      </c>
      <c r="B473" s="302">
        <f>SUM(B471:B472)</f>
        <v>8.1714055817815261</v>
      </c>
      <c r="C473" s="299" t="str">
        <f>CONCATENATE("(",ROUND((B473/$H473)*100,1),")")</f>
        <v>(43.4)</v>
      </c>
      <c r="D473" s="302">
        <f>SUM(D471:D472)</f>
        <v>4.2064897207716569</v>
      </c>
      <c r="E473" s="299" t="str">
        <f>CONCATENATE("(",ROUND((D473/$H473)*100,1),")")</f>
        <v>(22.3)</v>
      </c>
      <c r="F473" s="302">
        <f>SUM(F471:F472)</f>
        <v>6.4701046974468515</v>
      </c>
      <c r="G473" s="299" t="str">
        <f>CONCATENATE("(",ROUND((F473/$H473)*100,1),")")</f>
        <v>(34.3)</v>
      </c>
      <c r="H473" s="302">
        <f>SUM(H471:H472)</f>
        <v>18.848000000000035</v>
      </c>
      <c r="I473" s="299" t="str">
        <f>CONCATENATE("(",ROUND((H473/$H473)*100,1),")")</f>
        <v>(100)</v>
      </c>
      <c r="K473" s="302">
        <f t="shared" si="351"/>
        <v>-0.1538502813566236</v>
      </c>
      <c r="L473" s="302">
        <f t="shared" si="352"/>
        <v>-0.13186326620115096</v>
      </c>
      <c r="M473" s="302">
        <f t="shared" si="353"/>
        <v>-3.428645244227102E-2</v>
      </c>
      <c r="N473" s="302">
        <f t="shared" si="354"/>
        <v>-0.32000000000004558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4.0160941840014814</v>
      </c>
      <c r="C476" s="299" t="str">
        <f>CONCATENATE("(",ROUND((B476/$H478)*100,1),")")</f>
        <v>(21.7)</v>
      </c>
      <c r="D476" s="302">
        <f>'Ind T6'!R198</f>
        <v>0.49381725514293734</v>
      </c>
      <c r="E476" s="299" t="str">
        <f>CONCATENATE("(",ROUND((D476/$H478)*100,1),")")</f>
        <v>(2.7)</v>
      </c>
      <c r="F476" s="302">
        <f>'Ind T6'!S198</f>
        <v>2.4076273917756454</v>
      </c>
      <c r="G476" s="299" t="str">
        <f>CONCATENATE("(",ROUND((F476/$H478)*100,1),")")</f>
        <v>(13)</v>
      </c>
      <c r="H476" s="302">
        <f>SUM(B476,D476,F476)</f>
        <v>6.9175388309200638</v>
      </c>
      <c r="I476" s="299" t="str">
        <f>CONCATENATE("(",ROUND((H476/$H478)*100,1),")")</f>
        <v>(37.3)</v>
      </c>
      <c r="K476" s="302">
        <f>B481-B476</f>
        <v>0.2057371351858146</v>
      </c>
      <c r="L476" s="302">
        <f>D481-D476</f>
        <v>3.144132707182945E-3</v>
      </c>
      <c r="M476" s="302">
        <f>F481-F476</f>
        <v>0.11287182929141926</v>
      </c>
      <c r="N476" s="302">
        <f>SUM(K476:M476)</f>
        <v>0.3217530971844168</v>
      </c>
    </row>
    <row r="477" spans="1:14" x14ac:dyDescent="0.2">
      <c r="A477" s="282" t="s">
        <v>365</v>
      </c>
      <c r="B477" s="302">
        <f>'Ind T6'!Q197</f>
        <v>4.0014611164234202</v>
      </c>
      <c r="C477" s="299" t="str">
        <f>CONCATENATE("(",ROUND((B477/$H478)*100,1),")")</f>
        <v>(21.6)</v>
      </c>
      <c r="D477" s="302">
        <f>'Ind T6'!R197</f>
        <v>3.5808091994275686</v>
      </c>
      <c r="E477" s="299" t="str">
        <f>CONCATENATE("(",ROUND((D477/$H478)*100,1),")")</f>
        <v>(19.3)</v>
      </c>
      <c r="F477" s="302">
        <f>'Ind T6'!S197</f>
        <v>4.028190853228935</v>
      </c>
      <c r="G477" s="299" t="str">
        <f>CONCATENATE("(",ROUND((F477/$H478)*100,1),")")</f>
        <v>(21.7)</v>
      </c>
      <c r="H477" s="302">
        <f t="shared" ref="H477" si="355">SUM(B477,D477,F477)</f>
        <v>11.610461169079924</v>
      </c>
      <c r="I477" s="299" t="str">
        <f>CONCATENATE("(",ROUND((H477/$H478)*100,1),")")</f>
        <v>(62.7)</v>
      </c>
      <c r="K477" s="302">
        <f t="shared" ref="K477:K478" si="356">B482-B477</f>
        <v>-0.16873418056191047</v>
      </c>
      <c r="L477" s="302">
        <f t="shared" ref="L477:L478" si="357">D482-D477</f>
        <v>-0.10305468345573399</v>
      </c>
      <c r="M477" s="302">
        <f t="shared" ref="M477:M478" si="358">F482-F477</f>
        <v>-4.9964233166772676E-2</v>
      </c>
      <c r="N477" s="302">
        <f t="shared" ref="N477:N478" si="359">SUM(K477:M477)</f>
        <v>-0.32175309718441714</v>
      </c>
    </row>
    <row r="478" spans="1:14" x14ac:dyDescent="0.2">
      <c r="A478" s="282" t="s">
        <v>363</v>
      </c>
      <c r="B478" s="302">
        <f>SUM(B476:B477)</f>
        <v>8.0175553004249025</v>
      </c>
      <c r="C478" s="299" t="str">
        <f>CONCATENATE("(",ROUND((B478/$H478)*100,1),")")</f>
        <v>(43.3)</v>
      </c>
      <c r="D478" s="302">
        <f>SUM(D476:D477)</f>
        <v>4.074626454570506</v>
      </c>
      <c r="E478" s="299" t="str">
        <f>CONCATENATE("(",ROUND((D478/$H478)*100,1),")")</f>
        <v>(22)</v>
      </c>
      <c r="F478" s="302">
        <f>SUM(F476:F477)</f>
        <v>6.4358182450045804</v>
      </c>
      <c r="G478" s="299" t="str">
        <f>CONCATENATE("(",ROUND((F478/$H478)*100,1),")")</f>
        <v>(34.7)</v>
      </c>
      <c r="H478" s="302">
        <f>SUM(H476:H477)</f>
        <v>18.527999999999988</v>
      </c>
      <c r="I478" s="299" t="str">
        <f>CONCATENATE("(",ROUND((H478/$H478)*100,1),")")</f>
        <v>(100)</v>
      </c>
      <c r="K478" s="302">
        <f t="shared" si="356"/>
        <v>3.7002954623902795E-2</v>
      </c>
      <c r="L478" s="302">
        <f t="shared" si="357"/>
        <v>-9.9910550748551152E-2</v>
      </c>
      <c r="M478" s="302">
        <f t="shared" si="358"/>
        <v>6.2907596124646581E-2</v>
      </c>
      <c r="N478" s="302">
        <f t="shared" si="359"/>
        <v>-1.7763568394002505E-15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4.221831319187296</v>
      </c>
      <c r="C481" s="299" t="str">
        <f>CONCATENATE("(",ROUND((B481/$H483)*100,1),")")</f>
        <v>(22.8)</v>
      </c>
      <c r="D481" s="302">
        <f>'Ind T6'!W198</f>
        <v>0.49696138785012028</v>
      </c>
      <c r="E481" s="299" t="str">
        <f>CONCATENATE("(",ROUND((D481/$H483)*100,1),")")</f>
        <v>(2.7)</v>
      </c>
      <c r="F481" s="302">
        <f>'Ind T6'!X198</f>
        <v>2.5204992210670647</v>
      </c>
      <c r="G481" s="299" t="str">
        <f>CONCATENATE("(",ROUND((F481/$H483)*100,1),")")</f>
        <v>(13.6)</v>
      </c>
      <c r="H481" s="302">
        <f>SUM(B481,D481,F481)</f>
        <v>7.2392919281044819</v>
      </c>
      <c r="I481" s="299" t="str">
        <f>CONCATENATE("(",ROUND((H481/$H483)*100,1),")")</f>
        <v>(39.1)</v>
      </c>
      <c r="K481" s="302">
        <f>B481-B471</f>
        <v>0.25943791606792255</v>
      </c>
      <c r="L481" s="302">
        <f>D481-D471</f>
        <v>-7.9182769596319313E-3</v>
      </c>
      <c r="M481" s="302">
        <f>F481-F471</f>
        <v>0.14240345937321441</v>
      </c>
      <c r="N481" s="302">
        <f>SUM(K481:M481)</f>
        <v>0.39392309848150503</v>
      </c>
    </row>
    <row r="482" spans="1:14" x14ac:dyDescent="0.2">
      <c r="A482" s="282" t="s">
        <v>365</v>
      </c>
      <c r="B482" s="302">
        <f>'Ind T6'!V197</f>
        <v>3.8327269358615097</v>
      </c>
      <c r="C482" s="299" t="str">
        <f>CONCATENATE("(",ROUND((B482/$H483)*100,1),")")</f>
        <v>(20.7)</v>
      </c>
      <c r="D482" s="302">
        <f>'Ind T6'!W197</f>
        <v>3.4777545159718346</v>
      </c>
      <c r="E482" s="299" t="str">
        <f>CONCATENATE("(",ROUND((D482/$H483)*100,1),")")</f>
        <v>(18.8)</v>
      </c>
      <c r="F482" s="302">
        <f>'Ind T6'!X197</f>
        <v>3.9782266200621623</v>
      </c>
      <c r="G482" s="299" t="str">
        <f>CONCATENATE("(",ROUND((F482/$H483)*100,1),")")</f>
        <v>(21.5)</v>
      </c>
      <c r="H482" s="302">
        <f t="shared" ref="H482" si="360">SUM(B482,D482,F482)</f>
        <v>11.288708071895506</v>
      </c>
      <c r="I482" s="299" t="str">
        <f>CONCATENATE("(",ROUND((H482/$H483)*100,1),")")</f>
        <v>(60.9)</v>
      </c>
      <c r="K482" s="302">
        <f t="shared" ref="K482:K483" si="361">B482-B472</f>
        <v>-0.37628524280064335</v>
      </c>
      <c r="L482" s="302">
        <f t="shared" ref="L482:L483" si="362">D482-D472</f>
        <v>-0.22385553999006991</v>
      </c>
      <c r="M482" s="302">
        <f t="shared" ref="M482:M483" si="363">F482-F472</f>
        <v>-0.11378231569083885</v>
      </c>
      <c r="N482" s="302">
        <f t="shared" ref="N482:N483" si="364">SUM(K482:M482)</f>
        <v>-0.71392309848155211</v>
      </c>
    </row>
    <row r="483" spans="1:14" x14ac:dyDescent="0.2">
      <c r="A483" s="282" t="s">
        <v>363</v>
      </c>
      <c r="B483" s="302">
        <f>SUM(B481:B482)</f>
        <v>8.0545582550488053</v>
      </c>
      <c r="C483" s="299" t="str">
        <f>CONCATENATE("(",ROUND((B483/$H483)*100,1),")")</f>
        <v>(43.5)</v>
      </c>
      <c r="D483" s="302">
        <f>SUM(D481:D482)</f>
        <v>3.9747159038219548</v>
      </c>
      <c r="E483" s="299" t="str">
        <f>CONCATENATE("(",ROUND((D483/$H483)*100,1),")")</f>
        <v>(21.5)</v>
      </c>
      <c r="F483" s="302">
        <f>SUM(F481:F482)</f>
        <v>6.498725841129227</v>
      </c>
      <c r="G483" s="299" t="str">
        <f>CONCATENATE("(",ROUND((F483/$H483)*100,1),")")</f>
        <v>(35.1)</v>
      </c>
      <c r="H483" s="302">
        <f>SUM(H481:H482)</f>
        <v>18.527999999999988</v>
      </c>
      <c r="I483" s="299" t="str">
        <f>CONCATENATE("(",ROUND((H483/$H483)*100,1),")")</f>
        <v>(100)</v>
      </c>
      <c r="K483" s="302">
        <f t="shared" si="361"/>
        <v>-0.1168473267327208</v>
      </c>
      <c r="L483" s="302">
        <f t="shared" si="362"/>
        <v>-0.23177381694970212</v>
      </c>
      <c r="M483" s="302">
        <f t="shared" si="363"/>
        <v>2.8621143682375561E-2</v>
      </c>
      <c r="N483" s="302">
        <f t="shared" si="364"/>
        <v>-0.32000000000004736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Liverpool City Region</v>
      </c>
    </row>
    <row r="2" spans="1:25" x14ac:dyDescent="0.2">
      <c r="A2" s="1" t="s">
        <v>514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0.27636452618413743</v>
      </c>
      <c r="C8" s="300">
        <v>0.15034337135404177</v>
      </c>
      <c r="D8" s="300">
        <v>0.72031179699479619</v>
      </c>
      <c r="E8" s="300">
        <f>SUM(B8:D8)</f>
        <v>1.1470196945329754</v>
      </c>
      <c r="F8" s="300"/>
      <c r="G8" s="300">
        <v>0.38897864577148666</v>
      </c>
      <c r="H8" s="300">
        <v>1.5537146331860327E-2</v>
      </c>
      <c r="I8" s="300">
        <v>0.43174017242007073</v>
      </c>
      <c r="J8" s="300">
        <f>SUM(G8:I8)</f>
        <v>0.83625596452341777</v>
      </c>
      <c r="K8" s="300"/>
      <c r="L8" s="300">
        <v>0.315491841493724</v>
      </c>
      <c r="M8" s="300">
        <v>0.11057342657544761</v>
      </c>
      <c r="N8" s="300">
        <v>0.52274825173916739</v>
      </c>
      <c r="O8" s="300">
        <f>SUM(L8:N8)</f>
        <v>0.94881351980833895</v>
      </c>
      <c r="P8" s="300"/>
      <c r="Q8" s="300">
        <v>0.32695105138619679</v>
      </c>
      <c r="R8" s="300">
        <v>0.11109987182926233</v>
      </c>
      <c r="S8" s="300">
        <v>0.54956483182282234</v>
      </c>
      <c r="T8" s="300">
        <f>SUM(Q8:S8)</f>
        <v>0.98761575503828147</v>
      </c>
      <c r="U8" s="300"/>
      <c r="V8" s="300">
        <v>0.33410469545859539</v>
      </c>
      <c r="W8" s="300">
        <v>0.10560144268118171</v>
      </c>
      <c r="X8" s="300">
        <v>0.57893949506823794</v>
      </c>
      <c r="Y8" s="300">
        <f>SUM(V8:X8)</f>
        <v>1.0186456332080152</v>
      </c>
    </row>
    <row r="9" spans="1:25" x14ac:dyDescent="0.2">
      <c r="A9" s="260" t="s">
        <v>364</v>
      </c>
      <c r="B9" s="300">
        <v>0.91609227611311228</v>
      </c>
      <c r="C9" s="300">
        <v>8.0183131388375361E-3</v>
      </c>
      <c r="D9" s="300">
        <v>1.3148697162150815</v>
      </c>
      <c r="E9" s="300">
        <f t="shared" ref="E9:E10" si="0">SUM(B9:D9)</f>
        <v>2.2389803054670314</v>
      </c>
      <c r="F9" s="300"/>
      <c r="G9" s="300">
        <v>1.0001522337809829</v>
      </c>
      <c r="H9" s="300">
        <v>8.2498122115679182E-3</v>
      </c>
      <c r="I9" s="300">
        <v>1.9993419894840296</v>
      </c>
      <c r="J9" s="300">
        <f t="shared" ref="J9:J10" si="1">SUM(G9:I9)</f>
        <v>3.0077440354765805</v>
      </c>
      <c r="K9" s="300"/>
      <c r="L9" s="300">
        <v>1.4364918415096006</v>
      </c>
      <c r="M9" s="300">
        <v>8.5268065269426298E-3</v>
      </c>
      <c r="N9" s="300">
        <v>1.4411678321551127</v>
      </c>
      <c r="O9" s="300">
        <f t="shared" ref="O9:O10" si="2">SUM(L9:N9)</f>
        <v>2.8861864801916557</v>
      </c>
      <c r="P9" s="300"/>
      <c r="Q9" s="300">
        <v>1.5388367340121689</v>
      </c>
      <c r="R9" s="300">
        <v>8.8327848409797786E-3</v>
      </c>
      <c r="S9" s="300">
        <v>1.4487147261085689</v>
      </c>
      <c r="T9" s="300">
        <f t="shared" ref="T9:T10" si="3">SUM(Q9:S9)</f>
        <v>2.9963842449617175</v>
      </c>
      <c r="U9" s="300"/>
      <c r="V9" s="300">
        <v>1.7065082415039197</v>
      </c>
      <c r="W9" s="300">
        <v>9.134593993494684E-3</v>
      </c>
      <c r="X9" s="300">
        <v>1.3717115312945669</v>
      </c>
      <c r="Y9" s="300">
        <f t="shared" ref="Y9:Y10" si="4">SUM(V9:X9)</f>
        <v>3.0873543667919812</v>
      </c>
    </row>
    <row r="10" spans="1:25" x14ac:dyDescent="0.2">
      <c r="A10" s="264" t="s">
        <v>363</v>
      </c>
      <c r="B10" s="301">
        <f>SUM(B8:B9)</f>
        <v>1.1924568022972497</v>
      </c>
      <c r="C10" s="301">
        <f t="shared" ref="C10:D10" si="5">SUM(C8:C9)</f>
        <v>0.1583616844928793</v>
      </c>
      <c r="D10" s="301">
        <f t="shared" si="5"/>
        <v>2.0351815132098778</v>
      </c>
      <c r="E10" s="301">
        <f t="shared" si="0"/>
        <v>3.3860000000000068</v>
      </c>
      <c r="F10" s="301"/>
      <c r="G10" s="301">
        <f>SUM(G8:G9)</f>
        <v>1.3891308795524697</v>
      </c>
      <c r="H10" s="301">
        <f t="shared" ref="H10" si="6">SUM(H8:H9)</f>
        <v>2.3786958543428244E-2</v>
      </c>
      <c r="I10" s="301">
        <f t="shared" ref="I10" si="7">SUM(I8:I9)</f>
        <v>2.4310821619041003</v>
      </c>
      <c r="J10" s="301">
        <f t="shared" si="1"/>
        <v>3.8439999999999985</v>
      </c>
      <c r="K10" s="301"/>
      <c r="L10" s="301">
        <f>SUM(L8:L9)</f>
        <v>1.7519836830033246</v>
      </c>
      <c r="M10" s="301">
        <f t="shared" ref="M10" si="8">SUM(M8:M9)</f>
        <v>0.11910023310239023</v>
      </c>
      <c r="N10" s="301">
        <f t="shared" ref="N10" si="9">SUM(N8:N9)</f>
        <v>1.9639160838942802</v>
      </c>
      <c r="O10" s="301">
        <f t="shared" si="2"/>
        <v>3.8349999999999951</v>
      </c>
      <c r="P10" s="301"/>
      <c r="Q10" s="301">
        <f>SUM(Q8:Q9)</f>
        <v>1.8657877853983658</v>
      </c>
      <c r="R10" s="301">
        <f t="shared" ref="R10" si="10">SUM(R8:R9)</f>
        <v>0.11993265667024211</v>
      </c>
      <c r="S10" s="301">
        <f t="shared" ref="S10" si="11">SUM(S8:S9)</f>
        <v>1.9982795579313912</v>
      </c>
      <c r="T10" s="301">
        <f t="shared" si="3"/>
        <v>3.9839999999999991</v>
      </c>
      <c r="U10" s="301"/>
      <c r="V10" s="301">
        <f>SUM(V8:V9)</f>
        <v>2.040612936962515</v>
      </c>
      <c r="W10" s="301">
        <f t="shared" ref="W10" si="12">SUM(W8:W9)</f>
        <v>0.1147360366746764</v>
      </c>
      <c r="X10" s="301">
        <f t="shared" ref="X10" si="13">SUM(X8:X9)</f>
        <v>1.950651026362805</v>
      </c>
      <c r="Y10" s="301">
        <f t="shared" si="4"/>
        <v>4.1059999999999963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1.9850772889181561E-2</v>
      </c>
      <c r="C17" s="300">
        <v>2.4684898929606363E-3</v>
      </c>
      <c r="D17" s="300">
        <v>1.0285374554110647E-4</v>
      </c>
      <c r="E17" s="300">
        <f>SUM(B17:D17)</f>
        <v>2.2422116527683306E-2</v>
      </c>
      <c r="F17" s="300"/>
      <c r="G17" s="300">
        <v>5.3368421052267745E-2</v>
      </c>
      <c r="H17" s="300">
        <v>8.5263157893890346E-3</v>
      </c>
      <c r="I17" s="300">
        <v>1.5789473684264181E-4</v>
      </c>
      <c r="J17" s="300">
        <f>SUM(G17:I17)</f>
        <v>6.2052631578499419E-2</v>
      </c>
      <c r="K17" s="300"/>
      <c r="L17" s="300">
        <v>6.1081201334170679E-2</v>
      </c>
      <c r="M17" s="300">
        <v>1.1876900259403104E-2</v>
      </c>
      <c r="N17" s="300">
        <v>0</v>
      </c>
      <c r="O17" s="300">
        <f>SUM(L17:N17)</f>
        <v>7.2958101593573785E-2</v>
      </c>
      <c r="P17" s="300"/>
      <c r="Q17" s="300">
        <v>4.5715818944879402E-2</v>
      </c>
      <c r="R17" s="300">
        <v>9.0555296310982168E-3</v>
      </c>
      <c r="S17" s="300">
        <v>0</v>
      </c>
      <c r="T17" s="300">
        <f>SUM(Q17:S17)</f>
        <v>5.4771348575977617E-2</v>
      </c>
      <c r="U17" s="300"/>
      <c r="V17" s="300">
        <v>2.9019480519313082E-2</v>
      </c>
      <c r="W17" s="300">
        <v>6.1233766234351419E-3</v>
      </c>
      <c r="X17" s="300">
        <v>0</v>
      </c>
      <c r="Y17" s="300">
        <f>SUM(V17:X17)</f>
        <v>3.5142857142748223E-2</v>
      </c>
    </row>
    <row r="18" spans="1:25" x14ac:dyDescent="0.2">
      <c r="A18" s="260" t="s">
        <v>364</v>
      </c>
      <c r="B18" s="300">
        <v>0.14852080856149458</v>
      </c>
      <c r="C18" s="300">
        <v>2.057074910822011E-3</v>
      </c>
      <c r="D18" s="300">
        <v>0</v>
      </c>
      <c r="E18" s="300">
        <f t="shared" ref="E18:E19" si="14">SUM(B18:D18)</f>
        <v>0.1505778834723166</v>
      </c>
      <c r="F18" s="300"/>
      <c r="G18" s="300">
        <v>0.38478947368465916</v>
      </c>
      <c r="H18" s="300">
        <v>2.4157894736841948E-2</v>
      </c>
      <c r="I18" s="300">
        <v>0</v>
      </c>
      <c r="J18" s="300">
        <f t="shared" ref="J18:J19" si="15">SUM(G18:I18)</f>
        <v>0.40894736842150109</v>
      </c>
      <c r="K18" s="300"/>
      <c r="L18" s="300">
        <v>0.33795179829519373</v>
      </c>
      <c r="M18" s="300">
        <v>5.0901001112326951E-3</v>
      </c>
      <c r="N18" s="300">
        <v>0</v>
      </c>
      <c r="O18" s="300">
        <f t="shared" ref="O18:O19" si="16">SUM(L18:N18)</f>
        <v>0.3430418984064264</v>
      </c>
      <c r="P18" s="300"/>
      <c r="Q18" s="300">
        <v>0.25428511432650952</v>
      </c>
      <c r="R18" s="300">
        <v>3.9435370975130111E-3</v>
      </c>
      <c r="S18" s="300">
        <v>0</v>
      </c>
      <c r="T18" s="300">
        <f t="shared" ref="T18:T19" si="17">SUM(Q18:S18)</f>
        <v>0.25822865142402252</v>
      </c>
      <c r="U18" s="300"/>
      <c r="V18" s="300">
        <v>0.16706168831180204</v>
      </c>
      <c r="W18" s="300">
        <v>2.7954545454496041E-3</v>
      </c>
      <c r="X18" s="300">
        <v>0</v>
      </c>
      <c r="Y18" s="300">
        <f t="shared" ref="Y18:Y19" si="18">SUM(V18:X18)</f>
        <v>0.16985714285725165</v>
      </c>
    </row>
    <row r="19" spans="1:25" x14ac:dyDescent="0.2">
      <c r="A19" s="264" t="s">
        <v>363</v>
      </c>
      <c r="B19" s="301">
        <f>SUM(B17:B18)</f>
        <v>0.16837158145067613</v>
      </c>
      <c r="C19" s="301">
        <f t="shared" ref="C19" si="19">SUM(C17:C18)</f>
        <v>4.5255648037826474E-3</v>
      </c>
      <c r="D19" s="301">
        <f t="shared" ref="D19" si="20">SUM(D17:D18)</f>
        <v>1.0285374554110647E-4</v>
      </c>
      <c r="E19" s="301">
        <f t="shared" si="14"/>
        <v>0.1729999999999999</v>
      </c>
      <c r="F19" s="301"/>
      <c r="G19" s="301">
        <f>SUM(G17:G18)</f>
        <v>0.4381578947369269</v>
      </c>
      <c r="H19" s="301">
        <f t="shared" ref="H19" si="21">SUM(H17:H18)</f>
        <v>3.2684210526230981E-2</v>
      </c>
      <c r="I19" s="301">
        <f t="shared" ref="I19" si="22">SUM(I17:I18)</f>
        <v>1.5789473684264181E-4</v>
      </c>
      <c r="J19" s="301">
        <f t="shared" si="15"/>
        <v>0.47100000000000053</v>
      </c>
      <c r="K19" s="301"/>
      <c r="L19" s="301">
        <f>SUM(L17:L18)</f>
        <v>0.39903299962936439</v>
      </c>
      <c r="M19" s="301">
        <f t="shared" ref="M19" si="23">SUM(M17:M18)</f>
        <v>1.6967000370635799E-2</v>
      </c>
      <c r="N19" s="301">
        <f t="shared" ref="N19" si="24">SUM(N17:N18)</f>
        <v>0</v>
      </c>
      <c r="O19" s="301">
        <f t="shared" si="16"/>
        <v>0.4160000000000002</v>
      </c>
      <c r="P19" s="301"/>
      <c r="Q19" s="301">
        <f>SUM(Q17:Q18)</f>
        <v>0.30000093327138894</v>
      </c>
      <c r="R19" s="301">
        <f t="shared" ref="R19" si="25">SUM(R17:R18)</f>
        <v>1.2999066728611227E-2</v>
      </c>
      <c r="S19" s="301">
        <f t="shared" ref="S19" si="26">SUM(S17:S18)</f>
        <v>0</v>
      </c>
      <c r="T19" s="301">
        <f t="shared" si="17"/>
        <v>0.31300000000000017</v>
      </c>
      <c r="U19" s="301"/>
      <c r="V19" s="301">
        <f>SUM(V17:V18)</f>
        <v>0.19608116883111512</v>
      </c>
      <c r="W19" s="301">
        <f t="shared" ref="W19" si="27">SUM(W17:W18)</f>
        <v>8.9188311688847451E-3</v>
      </c>
      <c r="X19" s="301">
        <f t="shared" ref="X19" si="28">SUM(X17:X18)</f>
        <v>0</v>
      </c>
      <c r="Y19" s="301">
        <f t="shared" si="18"/>
        <v>0.20499999999999988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1.6705624362441149</v>
      </c>
      <c r="C26" s="300">
        <v>0.63621492059986162</v>
      </c>
      <c r="D26" s="300">
        <v>5.326956141755234E-2</v>
      </c>
      <c r="E26" s="300">
        <f>SUM(B26:D26)</f>
        <v>2.3600469182615287</v>
      </c>
      <c r="F26" s="300"/>
      <c r="G26" s="300">
        <v>1.9722097871813573</v>
      </c>
      <c r="H26" s="300">
        <v>0.69956408971555295</v>
      </c>
      <c r="I26" s="300">
        <v>0.13632600129280661</v>
      </c>
      <c r="J26" s="300">
        <f>SUM(G26:I26)</f>
        <v>2.8080998781897168</v>
      </c>
      <c r="K26" s="300"/>
      <c r="L26" s="300">
        <v>1.984342077540457</v>
      </c>
      <c r="M26" s="300">
        <v>0.74682858907618854</v>
      </c>
      <c r="N26" s="300">
        <v>7.8627659573039244E-2</v>
      </c>
      <c r="O26" s="300">
        <f>SUM(L26:N26)</f>
        <v>2.8097983261896848</v>
      </c>
      <c r="P26" s="300"/>
      <c r="Q26" s="300">
        <v>1.999705751931298</v>
      </c>
      <c r="R26" s="300">
        <v>0.72407733255476803</v>
      </c>
      <c r="S26" s="300">
        <v>7.8469466212185285E-2</v>
      </c>
      <c r="T26" s="300">
        <f>SUM(Q26:S26)</f>
        <v>2.8022525506982516</v>
      </c>
      <c r="U26" s="300"/>
      <c r="V26" s="300">
        <v>1.8918543106152124</v>
      </c>
      <c r="W26" s="300">
        <v>0.63664078820088388</v>
      </c>
      <c r="X26" s="300">
        <v>7.2401273501495472E-2</v>
      </c>
      <c r="Y26" s="300">
        <f>SUM(V26:X26)</f>
        <v>2.6008963723175915</v>
      </c>
    </row>
    <row r="27" spans="1:25" x14ac:dyDescent="0.2">
      <c r="A27" s="260" t="s">
        <v>364</v>
      </c>
      <c r="B27" s="300">
        <v>4.0407559376336568</v>
      </c>
      <c r="C27" s="300">
        <v>0.15980868424779163</v>
      </c>
      <c r="D27" s="300">
        <v>7.1388459857023009E-2</v>
      </c>
      <c r="E27" s="300">
        <f t="shared" ref="E27:E28" si="29">SUM(B27:D27)</f>
        <v>4.2719530817384719</v>
      </c>
      <c r="F27" s="300"/>
      <c r="G27" s="300">
        <v>4.4406408254003873</v>
      </c>
      <c r="H27" s="300">
        <v>0.25404370566692758</v>
      </c>
      <c r="I27" s="300">
        <v>2.5215590742976985E-2</v>
      </c>
      <c r="J27" s="300">
        <f t="shared" ref="J27:J28" si="30">SUM(G27:I27)</f>
        <v>4.7199001218102925</v>
      </c>
      <c r="K27" s="300"/>
      <c r="L27" s="300">
        <v>4.2617264904601182</v>
      </c>
      <c r="M27" s="300">
        <v>0.29076132814745315</v>
      </c>
      <c r="N27" s="300">
        <v>2.8713855202743287E-2</v>
      </c>
      <c r="O27" s="300">
        <f t="shared" ref="O27:O28" si="31">SUM(L27:N27)</f>
        <v>4.5812016738103143</v>
      </c>
      <c r="P27" s="300"/>
      <c r="Q27" s="300">
        <v>4.0950669820635568</v>
      </c>
      <c r="R27" s="300">
        <v>0.28243678839766501</v>
      </c>
      <c r="S27" s="300">
        <v>2.8243678840530438E-2</v>
      </c>
      <c r="T27" s="300">
        <f t="shared" ref="T27:T28" si="32">SUM(Q27:S27)</f>
        <v>4.4057474493017521</v>
      </c>
      <c r="U27" s="300"/>
      <c r="V27" s="300">
        <v>3.5480495741741911</v>
      </c>
      <c r="W27" s="300">
        <v>0.25011349027468466</v>
      </c>
      <c r="X27" s="300">
        <v>2.5940563233527884E-2</v>
      </c>
      <c r="Y27" s="300">
        <f t="shared" ref="Y27:Y28" si="33">SUM(V27:X27)</f>
        <v>3.8241036276824034</v>
      </c>
    </row>
    <row r="28" spans="1:25" x14ac:dyDescent="0.2">
      <c r="A28" s="264" t="s">
        <v>363</v>
      </c>
      <c r="B28" s="301">
        <f>SUM(B26:B27)</f>
        <v>5.7113183738777717</v>
      </c>
      <c r="C28" s="301">
        <f t="shared" ref="C28" si="34">SUM(C26:C27)</f>
        <v>0.79602360484765322</v>
      </c>
      <c r="D28" s="301">
        <f t="shared" ref="D28" si="35">SUM(D26:D27)</f>
        <v>0.12465802127457534</v>
      </c>
      <c r="E28" s="301">
        <f t="shared" si="29"/>
        <v>6.6319999999999997</v>
      </c>
      <c r="F28" s="301"/>
      <c r="G28" s="301">
        <f>SUM(G26:G27)</f>
        <v>6.4128506125817442</v>
      </c>
      <c r="H28" s="301">
        <f t="shared" ref="H28" si="36">SUM(H26:H27)</f>
        <v>0.95360779538248053</v>
      </c>
      <c r="I28" s="301">
        <f t="shared" ref="I28" si="37">SUM(I26:I27)</f>
        <v>0.16154159203578361</v>
      </c>
      <c r="J28" s="301">
        <f t="shared" si="30"/>
        <v>7.5280000000000085</v>
      </c>
      <c r="K28" s="301"/>
      <c r="L28" s="301">
        <f>SUM(L26:L27)</f>
        <v>6.2460685680005756</v>
      </c>
      <c r="M28" s="301">
        <f t="shared" ref="M28" si="38">SUM(M26:M27)</f>
        <v>1.0375899172236416</v>
      </c>
      <c r="N28" s="301">
        <f t="shared" ref="N28" si="39">SUM(N26:N27)</f>
        <v>0.10734151477578253</v>
      </c>
      <c r="O28" s="301">
        <f t="shared" si="31"/>
        <v>7.391</v>
      </c>
      <c r="P28" s="301"/>
      <c r="Q28" s="301">
        <f>SUM(Q26:Q27)</f>
        <v>6.094772733994855</v>
      </c>
      <c r="R28" s="301">
        <f t="shared" ref="R28" si="40">SUM(R26:R27)</f>
        <v>1.0065141209524331</v>
      </c>
      <c r="S28" s="301">
        <f t="shared" ref="S28" si="41">SUM(S26:S27)</f>
        <v>0.10671314505271573</v>
      </c>
      <c r="T28" s="301">
        <f t="shared" si="32"/>
        <v>7.2080000000000037</v>
      </c>
      <c r="U28" s="301"/>
      <c r="V28" s="301">
        <f>SUM(V26:V27)</f>
        <v>5.4399038847894037</v>
      </c>
      <c r="W28" s="301">
        <f t="shared" ref="W28" si="42">SUM(W26:W27)</f>
        <v>0.88675427847556854</v>
      </c>
      <c r="X28" s="301">
        <f t="shared" ref="X28" si="43">SUM(X26:X27)</f>
        <v>9.8341836735023364E-2</v>
      </c>
      <c r="Y28" s="301">
        <f t="shared" si="33"/>
        <v>6.4249999999999954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0.91619607689758731</v>
      </c>
      <c r="C35" s="300">
        <v>0.25559831197781269</v>
      </c>
      <c r="D35" s="300">
        <v>2.0695608002769077E-2</v>
      </c>
      <c r="E35" s="300">
        <f>SUM(B35:D35)</f>
        <v>1.1924899968781693</v>
      </c>
      <c r="F35" s="300"/>
      <c r="G35" s="300">
        <v>0.70932031897130876</v>
      </c>
      <c r="H35" s="300">
        <v>0.16045616943665816</v>
      </c>
      <c r="I35" s="300">
        <v>0.10185954783332483</v>
      </c>
      <c r="J35" s="300">
        <f>SUM(G35:I35)</f>
        <v>0.9716360362412918</v>
      </c>
      <c r="K35" s="300"/>
      <c r="L35" s="300">
        <v>0.82019603223581283</v>
      </c>
      <c r="M35" s="300">
        <v>0.16570167390254389</v>
      </c>
      <c r="N35" s="300">
        <v>5.7368753874508696E-2</v>
      </c>
      <c r="O35" s="300">
        <f>SUM(L35:N35)</f>
        <v>1.0432664600128654</v>
      </c>
      <c r="P35" s="300"/>
      <c r="Q35" s="300">
        <v>0.87224515279494397</v>
      </c>
      <c r="R35" s="300">
        <v>0.17746332732362446</v>
      </c>
      <c r="S35" s="300">
        <v>6.3816192685536385E-2</v>
      </c>
      <c r="T35" s="300">
        <f>SUM(Q35:S35)</f>
        <v>1.1135246728041046</v>
      </c>
      <c r="U35" s="300"/>
      <c r="V35" s="300">
        <v>0.8072372536893202</v>
      </c>
      <c r="W35" s="300">
        <v>0.1691430591149104</v>
      </c>
      <c r="X35" s="300">
        <v>6.5466112927232464E-2</v>
      </c>
      <c r="Y35" s="300">
        <f>SUM(V35:X35)</f>
        <v>1.041846425731463</v>
      </c>
    </row>
    <row r="36" spans="1:25" x14ac:dyDescent="0.2">
      <c r="A36" s="260" t="s">
        <v>364</v>
      </c>
      <c r="B36" s="300">
        <v>4.3271948265025415</v>
      </c>
      <c r="C36" s="300">
        <v>0.13248210378302383</v>
      </c>
      <c r="D36" s="300">
        <v>0.14683307283627584</v>
      </c>
      <c r="E36" s="300">
        <f t="shared" ref="E36:E37" si="44">SUM(B36:D36)</f>
        <v>4.6065100031218407</v>
      </c>
      <c r="F36" s="300"/>
      <c r="G36" s="300">
        <v>3.466099694170329</v>
      </c>
      <c r="H36" s="300">
        <v>7.9543544745347902E-2</v>
      </c>
      <c r="I36" s="300">
        <v>0.27272072484303267</v>
      </c>
      <c r="J36" s="300">
        <f t="shared" ref="J36:J37" si="45">SUM(G36:I36)</f>
        <v>3.8183639637587099</v>
      </c>
      <c r="K36" s="300"/>
      <c r="L36" s="300">
        <v>3.1640026038420572</v>
      </c>
      <c r="M36" s="300">
        <v>0.12032448853157965</v>
      </c>
      <c r="N36" s="300">
        <v>6.8406447613492447E-2</v>
      </c>
      <c r="O36" s="300">
        <f t="shared" ref="O36:O37" si="46">SUM(L36:N36)</f>
        <v>3.3527335399871294</v>
      </c>
      <c r="P36" s="300"/>
      <c r="Q36" s="300">
        <v>3.4193259157344622</v>
      </c>
      <c r="R36" s="300">
        <v>0.13347088810607347</v>
      </c>
      <c r="S36" s="300">
        <v>7.4678523355351079E-2</v>
      </c>
      <c r="T36" s="300">
        <f t="shared" ref="T36:T37" si="47">SUM(Q36:S36)</f>
        <v>3.6274753271958868</v>
      </c>
      <c r="U36" s="300"/>
      <c r="V36" s="300">
        <v>3.284929221524818</v>
      </c>
      <c r="W36" s="300">
        <v>0.13480675090561997</v>
      </c>
      <c r="X36" s="300">
        <v>7.4417601838091416E-2</v>
      </c>
      <c r="Y36" s="300">
        <f t="shared" ref="Y36:Y37" si="48">SUM(V36:X36)</f>
        <v>3.4941535742685295</v>
      </c>
    </row>
    <row r="37" spans="1:25" x14ac:dyDescent="0.2">
      <c r="A37" s="264" t="s">
        <v>363</v>
      </c>
      <c r="B37" s="301">
        <f>SUM(B35:B36)</f>
        <v>5.2433909034001287</v>
      </c>
      <c r="C37" s="301">
        <f t="shared" ref="C37" si="49">SUM(C35:C36)</f>
        <v>0.38808041576083652</v>
      </c>
      <c r="D37" s="301">
        <f t="shared" ref="D37" si="50">SUM(D35:D36)</f>
        <v>0.1675286808390449</v>
      </c>
      <c r="E37" s="301">
        <f t="shared" si="44"/>
        <v>5.7990000000000101</v>
      </c>
      <c r="F37" s="301"/>
      <c r="G37" s="301">
        <f>SUM(G35:G36)</f>
        <v>4.1754200131416379</v>
      </c>
      <c r="H37" s="301">
        <f t="shared" ref="H37" si="51">SUM(H35:H36)</f>
        <v>0.23999971418200605</v>
      </c>
      <c r="I37" s="301">
        <f t="shared" ref="I37" si="52">SUM(I35:I36)</f>
        <v>0.37458027267635752</v>
      </c>
      <c r="J37" s="301">
        <f t="shared" si="45"/>
        <v>4.7900000000000018</v>
      </c>
      <c r="K37" s="301"/>
      <c r="L37" s="301">
        <f>SUM(L35:L36)</f>
        <v>3.9841986360778701</v>
      </c>
      <c r="M37" s="301">
        <f t="shared" ref="M37" si="53">SUM(M35:M36)</f>
        <v>0.28602616243412354</v>
      </c>
      <c r="N37" s="301">
        <f t="shared" ref="N37" si="54">SUM(N35:N36)</f>
        <v>0.12577520148800114</v>
      </c>
      <c r="O37" s="301">
        <f t="shared" si="46"/>
        <v>4.3959999999999946</v>
      </c>
      <c r="P37" s="301"/>
      <c r="Q37" s="301">
        <f>SUM(Q35:Q36)</f>
        <v>4.2915710685294064</v>
      </c>
      <c r="R37" s="301">
        <f t="shared" ref="R37" si="55">SUM(R35:R36)</f>
        <v>0.3109342154296979</v>
      </c>
      <c r="S37" s="301">
        <f t="shared" ref="S37" si="56">SUM(S35:S36)</f>
        <v>0.13849471604088748</v>
      </c>
      <c r="T37" s="301">
        <f t="shared" si="47"/>
        <v>4.7409999999999917</v>
      </c>
      <c r="U37" s="301"/>
      <c r="V37" s="301">
        <f>SUM(V35:V36)</f>
        <v>4.092166475214138</v>
      </c>
      <c r="W37" s="301">
        <f t="shared" ref="W37" si="57">SUM(W35:W36)</f>
        <v>0.30394981002053034</v>
      </c>
      <c r="X37" s="301">
        <f t="shared" ref="X37" si="58">SUM(X35:X36)</f>
        <v>0.13988371476532388</v>
      </c>
      <c r="Y37" s="301">
        <f t="shared" si="48"/>
        <v>4.5359999999999916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5.2903709015738265</v>
      </c>
      <c r="C44" s="300">
        <v>2.1245777041501195</v>
      </c>
      <c r="D44" s="300">
        <v>0.54503368514439954</v>
      </c>
      <c r="E44" s="300">
        <f>SUM(B44:D44)</f>
        <v>7.9599822908683464</v>
      </c>
      <c r="F44" s="300"/>
      <c r="G44" s="300">
        <v>6.0300001575786473</v>
      </c>
      <c r="H44" s="300">
        <v>1.4817962552304049</v>
      </c>
      <c r="I44" s="300">
        <v>1.2885832686506538</v>
      </c>
      <c r="J44" s="300">
        <f>SUM(G44:I44)</f>
        <v>8.8003796814597059</v>
      </c>
      <c r="K44" s="300"/>
      <c r="L44" s="300">
        <v>6.3666198668050482</v>
      </c>
      <c r="M44" s="300">
        <v>1.5304326787999452</v>
      </c>
      <c r="N44" s="300">
        <v>0.87031114147673494</v>
      </c>
      <c r="O44" s="300">
        <f>SUM(L44:N44)</f>
        <v>8.767363687081728</v>
      </c>
      <c r="P44" s="300"/>
      <c r="Q44" s="300">
        <v>6.1596765251865602</v>
      </c>
      <c r="R44" s="300">
        <v>1.4718482569120246</v>
      </c>
      <c r="S44" s="300">
        <v>0.78802047567389899</v>
      </c>
      <c r="T44" s="300">
        <f>SUM(Q44:S44)</f>
        <v>8.4195452577724836</v>
      </c>
      <c r="U44" s="300"/>
      <c r="V44" s="300">
        <v>5.9176827375993026</v>
      </c>
      <c r="W44" s="300">
        <v>1.4153105964893498</v>
      </c>
      <c r="X44" s="300">
        <v>0.70636880819405579</v>
      </c>
      <c r="Y44" s="300">
        <f>SUM(V44:X44)</f>
        <v>8.0393621422827071</v>
      </c>
    </row>
    <row r="45" spans="1:25" x14ac:dyDescent="0.2">
      <c r="A45" s="260" t="s">
        <v>364</v>
      </c>
      <c r="B45" s="300">
        <v>26.696113892421067</v>
      </c>
      <c r="C45" s="300">
        <v>0.87614085063620317</v>
      </c>
      <c r="D45" s="300">
        <v>2.5107629660743718</v>
      </c>
      <c r="E45" s="300">
        <f t="shared" ref="E45:E46" si="59">SUM(B45:D45)</f>
        <v>30.083017709131642</v>
      </c>
      <c r="F45" s="300"/>
      <c r="G45" s="300">
        <v>30.082285182810111</v>
      </c>
      <c r="H45" s="300">
        <v>0.84884574307372707</v>
      </c>
      <c r="I45" s="300">
        <v>2.2784893926564282</v>
      </c>
      <c r="J45" s="300">
        <f t="shared" ref="J45:J46" si="60">SUM(G45:I45)</f>
        <v>33.209620318540267</v>
      </c>
      <c r="K45" s="300"/>
      <c r="L45" s="300">
        <v>27.767441335031322</v>
      </c>
      <c r="M45" s="300">
        <v>1.3574330203643341</v>
      </c>
      <c r="N45" s="300">
        <v>1.9637619575226484</v>
      </c>
      <c r="O45" s="300">
        <f t="shared" ref="O45:O46" si="61">SUM(L45:N45)</f>
        <v>31.088636312918304</v>
      </c>
      <c r="P45" s="300"/>
      <c r="Q45" s="300">
        <v>26.444038418403903</v>
      </c>
      <c r="R45" s="300">
        <v>1.3190997436131511</v>
      </c>
      <c r="S45" s="300">
        <v>1.891316580210489</v>
      </c>
      <c r="T45" s="300">
        <f t="shared" ref="T45:T46" si="62">SUM(Q45:S45)</f>
        <v>29.654454742227543</v>
      </c>
      <c r="U45" s="300"/>
      <c r="V45" s="300">
        <v>24.635426962431922</v>
      </c>
      <c r="W45" s="300">
        <v>1.2609317894543457</v>
      </c>
      <c r="X45" s="300">
        <v>1.8842791058309964</v>
      </c>
      <c r="Y45" s="300">
        <f t="shared" ref="Y45:Y46" si="63">SUM(V45:X45)</f>
        <v>27.780637857717263</v>
      </c>
    </row>
    <row r="46" spans="1:25" x14ac:dyDescent="0.2">
      <c r="A46" s="264" t="s">
        <v>363</v>
      </c>
      <c r="B46" s="301">
        <f>SUM(B44:B45)</f>
        <v>31.986484793994894</v>
      </c>
      <c r="C46" s="301">
        <f t="shared" ref="C46" si="64">SUM(C44:C45)</f>
        <v>3.0007185547863227</v>
      </c>
      <c r="D46" s="301">
        <f t="shared" ref="D46" si="65">SUM(D44:D45)</f>
        <v>3.0557966512187713</v>
      </c>
      <c r="E46" s="301">
        <f t="shared" si="59"/>
        <v>38.042999999999985</v>
      </c>
      <c r="F46" s="301"/>
      <c r="G46" s="301">
        <f>SUM(G44:G45)</f>
        <v>36.112285340388759</v>
      </c>
      <c r="H46" s="301">
        <f t="shared" ref="H46" si="66">SUM(H44:H45)</f>
        <v>2.3306419983041318</v>
      </c>
      <c r="I46" s="301">
        <f t="shared" ref="I46" si="67">SUM(I44:I45)</f>
        <v>3.567072661307082</v>
      </c>
      <c r="J46" s="301">
        <f t="shared" si="60"/>
        <v>42.00999999999997</v>
      </c>
      <c r="K46" s="301"/>
      <c r="L46" s="301">
        <f>SUM(L44:L45)</f>
        <v>34.134061201836367</v>
      </c>
      <c r="M46" s="301">
        <f t="shared" ref="M46" si="68">SUM(M44:M45)</f>
        <v>2.887865699164279</v>
      </c>
      <c r="N46" s="301">
        <f t="shared" ref="N46" si="69">SUM(N44:N45)</f>
        <v>2.8340730989993834</v>
      </c>
      <c r="O46" s="301">
        <f t="shared" si="61"/>
        <v>39.85600000000003</v>
      </c>
      <c r="P46" s="301"/>
      <c r="Q46" s="301">
        <f>SUM(Q44:Q45)</f>
        <v>32.603714943590461</v>
      </c>
      <c r="R46" s="301">
        <f t="shared" ref="R46" si="70">SUM(R44:R45)</f>
        <v>2.7909480005251757</v>
      </c>
      <c r="S46" s="301">
        <f t="shared" ref="S46" si="71">SUM(S44:S45)</f>
        <v>2.6793370558843881</v>
      </c>
      <c r="T46" s="301">
        <f t="shared" si="62"/>
        <v>38.074000000000026</v>
      </c>
      <c r="U46" s="301"/>
      <c r="V46" s="301">
        <f>SUM(V44:V45)</f>
        <v>30.553109700031225</v>
      </c>
      <c r="W46" s="301">
        <f t="shared" ref="W46" si="72">SUM(W44:W45)</f>
        <v>2.6762423859436955</v>
      </c>
      <c r="X46" s="301">
        <f t="shared" ref="X46" si="73">SUM(X44:X45)</f>
        <v>2.5906479140250522</v>
      </c>
      <c r="Y46" s="301">
        <f t="shared" si="63"/>
        <v>35.819999999999979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0.25670317837658835</v>
      </c>
      <c r="C53" s="300">
        <v>7.0343457598808917E-2</v>
      </c>
      <c r="D53" s="300">
        <v>9.1712461014264231E-5</v>
      </c>
      <c r="E53" s="300">
        <f>SUM(B53:D53)</f>
        <v>0.32713834843641154</v>
      </c>
      <c r="F53" s="300"/>
      <c r="G53" s="300">
        <v>0.29056236660522522</v>
      </c>
      <c r="H53" s="300">
        <v>6.1000049636570526E-2</v>
      </c>
      <c r="I53" s="300">
        <v>6.0157839877801353E-5</v>
      </c>
      <c r="J53" s="300">
        <f>SUM(G53:I53)</f>
        <v>0.35162257408167352</v>
      </c>
      <c r="K53" s="300"/>
      <c r="L53" s="300">
        <v>0.22510692989220007</v>
      </c>
      <c r="M53" s="300">
        <v>7.2218143926201878E-2</v>
      </c>
      <c r="N53" s="300">
        <v>0</v>
      </c>
      <c r="O53" s="300">
        <f>SUM(L53:N53)</f>
        <v>0.29732507381840195</v>
      </c>
      <c r="P53" s="300"/>
      <c r="Q53" s="300">
        <v>0.22177960629269186</v>
      </c>
      <c r="R53" s="300">
        <v>7.0466745329571742E-2</v>
      </c>
      <c r="S53" s="300">
        <v>0</v>
      </c>
      <c r="T53" s="300">
        <f>SUM(Q53:S53)</f>
        <v>0.29224635162226359</v>
      </c>
      <c r="U53" s="300"/>
      <c r="V53" s="300">
        <v>0.22382547721206067</v>
      </c>
      <c r="W53" s="300">
        <v>6.9736397870907033E-2</v>
      </c>
      <c r="X53" s="300">
        <v>0</v>
      </c>
      <c r="Y53" s="300">
        <f>SUM(V53:X53)</f>
        <v>0.29356187508296772</v>
      </c>
    </row>
    <row r="54" spans="1:25" x14ac:dyDescent="0.2">
      <c r="A54" s="260" t="s">
        <v>364</v>
      </c>
      <c r="B54" s="300">
        <v>0.79065312638896157</v>
      </c>
      <c r="C54" s="300">
        <v>2.1460715877273186E-2</v>
      </c>
      <c r="D54" s="300">
        <v>9.5747809297351646E-2</v>
      </c>
      <c r="E54" s="300">
        <f t="shared" ref="E54:E55" si="74">SUM(B54:D54)</f>
        <v>0.90786165156358634</v>
      </c>
      <c r="F54" s="300"/>
      <c r="G54" s="300">
        <v>0.79492569613199748</v>
      </c>
      <c r="H54" s="300">
        <v>1.7084826525215705E-2</v>
      </c>
      <c r="I54" s="300">
        <v>4.8366903261115313E-2</v>
      </c>
      <c r="J54" s="300">
        <f t="shared" ref="J54:J55" si="75">SUM(G54:I54)</f>
        <v>0.86037742591832855</v>
      </c>
      <c r="K54" s="300"/>
      <c r="L54" s="300">
        <v>0.85404040988435337</v>
      </c>
      <c r="M54" s="300">
        <v>1.663451629724582E-2</v>
      </c>
      <c r="N54" s="300">
        <v>0</v>
      </c>
      <c r="O54" s="300">
        <f t="shared" ref="O54:O55" si="76">SUM(L54:N54)</f>
        <v>0.87067492618159914</v>
      </c>
      <c r="P54" s="300"/>
      <c r="Q54" s="300">
        <v>0.82823138544535513</v>
      </c>
      <c r="R54" s="300">
        <v>1.6522262932381151E-2</v>
      </c>
      <c r="S54" s="300">
        <v>0</v>
      </c>
      <c r="T54" s="300">
        <f t="shared" ref="T54:T55" si="77">SUM(Q54:S54)</f>
        <v>0.84475364837773625</v>
      </c>
      <c r="U54" s="300"/>
      <c r="V54" s="300">
        <v>0.80964030645172624</v>
      </c>
      <c r="W54" s="300">
        <v>1.6797818465307018E-2</v>
      </c>
      <c r="X54" s="300">
        <v>0</v>
      </c>
      <c r="Y54" s="300">
        <f t="shared" ref="Y54:Y55" si="78">SUM(V54:X54)</f>
        <v>0.82643812491703328</v>
      </c>
    </row>
    <row r="55" spans="1:25" x14ac:dyDescent="0.2">
      <c r="A55" s="264" t="s">
        <v>363</v>
      </c>
      <c r="B55" s="301">
        <f>SUM(B53:B54)</f>
        <v>1.0473563047655499</v>
      </c>
      <c r="C55" s="301">
        <f t="shared" ref="C55" si="79">SUM(C53:C54)</f>
        <v>9.1804173476082107E-2</v>
      </c>
      <c r="D55" s="301">
        <f t="shared" ref="D55" si="80">SUM(D53:D54)</f>
        <v>9.5839521758365909E-2</v>
      </c>
      <c r="E55" s="301">
        <f t="shared" si="74"/>
        <v>1.2349999999999979</v>
      </c>
      <c r="F55" s="301"/>
      <c r="G55" s="301">
        <f>SUM(G53:G54)</f>
        <v>1.0854880627372228</v>
      </c>
      <c r="H55" s="301">
        <f t="shared" ref="H55" si="81">SUM(H53:H54)</f>
        <v>7.8084876161786235E-2</v>
      </c>
      <c r="I55" s="301">
        <f t="shared" ref="I55" si="82">SUM(I53:I54)</f>
        <v>4.8427061100993117E-2</v>
      </c>
      <c r="J55" s="301">
        <f t="shared" si="75"/>
        <v>1.2120000000000022</v>
      </c>
      <c r="K55" s="301"/>
      <c r="L55" s="301">
        <f>SUM(L53:L54)</f>
        <v>1.0791473397765534</v>
      </c>
      <c r="M55" s="301">
        <f t="shared" ref="M55" si="83">SUM(M53:M54)</f>
        <v>8.8852660223447705E-2</v>
      </c>
      <c r="N55" s="301">
        <f t="shared" ref="N55" si="84">SUM(N53:N54)</f>
        <v>0</v>
      </c>
      <c r="O55" s="301">
        <f t="shared" si="76"/>
        <v>1.168000000000001</v>
      </c>
      <c r="P55" s="301"/>
      <c r="Q55" s="301">
        <f>SUM(Q53:Q54)</f>
        <v>1.0500109917380469</v>
      </c>
      <c r="R55" s="301">
        <f t="shared" ref="R55" si="85">SUM(R53:R54)</f>
        <v>8.6989008261952896E-2</v>
      </c>
      <c r="S55" s="301">
        <f t="shared" ref="S55" si="86">SUM(S53:S54)</f>
        <v>0</v>
      </c>
      <c r="T55" s="301">
        <f t="shared" si="77"/>
        <v>1.1369999999999998</v>
      </c>
      <c r="U55" s="301"/>
      <c r="V55" s="301">
        <f>SUM(V53:V54)</f>
        <v>1.0334657836637868</v>
      </c>
      <c r="W55" s="301">
        <f t="shared" ref="W55" si="87">SUM(W53:W54)</f>
        <v>8.6534216336214054E-2</v>
      </c>
      <c r="X55" s="301">
        <f t="shared" ref="X55" si="88">SUM(X53:X54)</f>
        <v>0</v>
      </c>
      <c r="Y55" s="301">
        <f t="shared" si="78"/>
        <v>1.120000000000001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0.59168650256211397</v>
      </c>
      <c r="C62" s="300">
        <v>0.30195361103721174</v>
      </c>
      <c r="D62" s="300">
        <v>0</v>
      </c>
      <c r="E62" s="300">
        <f>SUM(B62:D62)</f>
        <v>0.89364011359932571</v>
      </c>
      <c r="F62" s="300"/>
      <c r="G62" s="300">
        <v>0.77377328675052848</v>
      </c>
      <c r="H62" s="300">
        <v>0.34533607784588854</v>
      </c>
      <c r="I62" s="300">
        <v>0</v>
      </c>
      <c r="J62" s="300">
        <f>SUM(G62:I62)</f>
        <v>1.119109364596417</v>
      </c>
      <c r="K62" s="300"/>
      <c r="L62" s="300">
        <v>0.77913064368856888</v>
      </c>
      <c r="M62" s="300">
        <v>0.26827053490573655</v>
      </c>
      <c r="N62" s="300">
        <v>1.6979147778474136E-2</v>
      </c>
      <c r="O62" s="300">
        <f>SUM(L62:N62)</f>
        <v>1.0643803263727796</v>
      </c>
      <c r="P62" s="300"/>
      <c r="Q62" s="300">
        <v>0.81549317322649306</v>
      </c>
      <c r="R62" s="300">
        <v>0.27379070491614937</v>
      </c>
      <c r="S62" s="300">
        <v>1.6796975761402929E-2</v>
      </c>
      <c r="T62" s="300">
        <f>SUM(Q62:S62)</f>
        <v>1.1060808539040452</v>
      </c>
      <c r="U62" s="300"/>
      <c r="V62" s="300">
        <v>0.87750653651697874</v>
      </c>
      <c r="W62" s="300">
        <v>0.27931898204515337</v>
      </c>
      <c r="X62" s="300">
        <v>1.6478995990855609E-2</v>
      </c>
      <c r="Y62" s="300">
        <f>SUM(V62:X62)</f>
        <v>1.1733045145529877</v>
      </c>
    </row>
    <row r="63" spans="1:25" x14ac:dyDescent="0.2">
      <c r="A63" s="260" t="s">
        <v>364</v>
      </c>
      <c r="B63" s="300">
        <v>2.4512726535083571</v>
      </c>
      <c r="C63" s="300">
        <v>0.29397619691922677</v>
      </c>
      <c r="D63" s="300">
        <v>0.12611103597308754</v>
      </c>
      <c r="E63" s="300">
        <f t="shared" ref="E63:E64" si="89">SUM(B63:D63)</f>
        <v>2.8713598864006715</v>
      </c>
      <c r="F63" s="300"/>
      <c r="G63" s="300">
        <v>3.6753171157742206</v>
      </c>
      <c r="H63" s="300">
        <v>0.18485761809854229</v>
      </c>
      <c r="I63" s="300">
        <v>0.11871590153082462</v>
      </c>
      <c r="J63" s="300">
        <f t="shared" ref="J63:J64" si="90">SUM(G63:I63)</f>
        <v>3.9788906354035873</v>
      </c>
      <c r="K63" s="300"/>
      <c r="L63" s="300">
        <v>3.3903113327409975</v>
      </c>
      <c r="M63" s="300">
        <v>7.5344968268538412E-2</v>
      </c>
      <c r="N63" s="300">
        <v>0.15196337261769352</v>
      </c>
      <c r="O63" s="300">
        <f t="shared" ref="O63:O64" si="91">SUM(L63:N63)</f>
        <v>3.6176196736272295</v>
      </c>
      <c r="P63" s="300"/>
      <c r="Q63" s="300">
        <v>3.3919392928659895</v>
      </c>
      <c r="R63" s="300">
        <v>7.6006315321594187E-2</v>
      </c>
      <c r="S63" s="300">
        <v>0.14697353790837966</v>
      </c>
      <c r="T63" s="300">
        <f t="shared" ref="T63:T64" si="92">SUM(Q63:S63)</f>
        <v>3.6149191460959633</v>
      </c>
      <c r="U63" s="300"/>
      <c r="V63" s="300">
        <v>3.3425583493165556</v>
      </c>
      <c r="W63" s="300">
        <v>7.6421343908401912E-2</v>
      </c>
      <c r="X63" s="300">
        <v>0.13471579222205365</v>
      </c>
      <c r="Y63" s="300">
        <f t="shared" ref="Y63:Y64" si="93">SUM(V63:X63)</f>
        <v>3.5536954854470113</v>
      </c>
    </row>
    <row r="64" spans="1:25" x14ac:dyDescent="0.2">
      <c r="A64" s="264" t="s">
        <v>363</v>
      </c>
      <c r="B64" s="301">
        <f>SUM(B62:B63)</f>
        <v>3.042959156070471</v>
      </c>
      <c r="C64" s="301">
        <f t="shared" ref="C64" si="94">SUM(C62:C63)</f>
        <v>0.59592980795643857</v>
      </c>
      <c r="D64" s="301">
        <f t="shared" ref="D64" si="95">SUM(D62:D63)</f>
        <v>0.12611103597308754</v>
      </c>
      <c r="E64" s="301">
        <f t="shared" si="89"/>
        <v>3.764999999999997</v>
      </c>
      <c r="F64" s="301"/>
      <c r="G64" s="301">
        <f>SUM(G62:G63)</f>
        <v>4.4490904025247495</v>
      </c>
      <c r="H64" s="301">
        <f t="shared" ref="H64" si="96">SUM(H62:H63)</f>
        <v>0.53019369594443089</v>
      </c>
      <c r="I64" s="301">
        <f t="shared" ref="I64" si="97">SUM(I62:I63)</f>
        <v>0.11871590153082462</v>
      </c>
      <c r="J64" s="301">
        <f t="shared" si="90"/>
        <v>5.0980000000000052</v>
      </c>
      <c r="K64" s="301"/>
      <c r="L64" s="301">
        <f>SUM(L62:L63)</f>
        <v>4.1694419764295665</v>
      </c>
      <c r="M64" s="301">
        <f t="shared" ref="M64" si="98">SUM(M62:M63)</f>
        <v>0.34361550317427497</v>
      </c>
      <c r="N64" s="301">
        <f t="shared" ref="N64" si="99">SUM(N62:N63)</f>
        <v>0.16894252039616767</v>
      </c>
      <c r="O64" s="301">
        <f t="shared" si="91"/>
        <v>4.6820000000000093</v>
      </c>
      <c r="P64" s="301"/>
      <c r="Q64" s="301">
        <f>SUM(Q62:Q63)</f>
        <v>4.2074324660924827</v>
      </c>
      <c r="R64" s="301">
        <f t="shared" ref="R64" si="100">SUM(R62:R63)</f>
        <v>0.34979702023774356</v>
      </c>
      <c r="S64" s="301">
        <f t="shared" ref="S64" si="101">SUM(S62:S63)</f>
        <v>0.1637705136697826</v>
      </c>
      <c r="T64" s="301">
        <f t="shared" si="92"/>
        <v>4.721000000000009</v>
      </c>
      <c r="U64" s="301"/>
      <c r="V64" s="301">
        <f>SUM(V62:V63)</f>
        <v>4.2200648858335343</v>
      </c>
      <c r="W64" s="301">
        <f t="shared" ref="W64" si="102">SUM(W62:W63)</f>
        <v>0.35574032595355531</v>
      </c>
      <c r="X64" s="301">
        <f t="shared" ref="X64" si="103">SUM(X62:X63)</f>
        <v>0.15119478821290927</v>
      </c>
      <c r="Y64" s="301">
        <f t="shared" si="93"/>
        <v>4.7269999999999994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2.7439811073758307</v>
      </c>
      <c r="C71" s="300">
        <v>1.8024635134458131</v>
      </c>
      <c r="D71" s="300">
        <v>0.31197492209127553</v>
      </c>
      <c r="E71" s="300">
        <f>SUM(B71:D71)</f>
        <v>4.8584195429129196</v>
      </c>
      <c r="F71" s="300"/>
      <c r="G71" s="300">
        <v>3.2328925401697592</v>
      </c>
      <c r="H71" s="300">
        <v>1.7741462938776071</v>
      </c>
      <c r="I71" s="300">
        <v>0.82205868381847402</v>
      </c>
      <c r="J71" s="300">
        <f>SUM(G71:I71)</f>
        <v>5.82909751786584</v>
      </c>
      <c r="K71" s="300"/>
      <c r="L71" s="300">
        <v>3.2542658828664011</v>
      </c>
      <c r="M71" s="300">
        <v>1.9936774361921565</v>
      </c>
      <c r="N71" s="300">
        <v>0.34574884302426406</v>
      </c>
      <c r="O71" s="300">
        <f>SUM(L71:N71)</f>
        <v>5.5936921620828217</v>
      </c>
      <c r="P71" s="300"/>
      <c r="Q71" s="300">
        <v>3.3157261479910374</v>
      </c>
      <c r="R71" s="300">
        <v>2.0448436921683073</v>
      </c>
      <c r="S71" s="300">
        <v>0.35393836088229808</v>
      </c>
      <c r="T71" s="300">
        <f>SUM(Q71:S71)</f>
        <v>5.7145082010416424</v>
      </c>
      <c r="U71" s="300"/>
      <c r="V71" s="300">
        <v>3.4986685548851648</v>
      </c>
      <c r="W71" s="300">
        <v>2.1813829809430976</v>
      </c>
      <c r="X71" s="300">
        <v>0.38382976206220637</v>
      </c>
      <c r="Y71" s="300">
        <f>SUM(V71:X71)</f>
        <v>6.063881297890469</v>
      </c>
    </row>
    <row r="72" spans="1:25" x14ac:dyDescent="0.2">
      <c r="A72" s="260" t="s">
        <v>364</v>
      </c>
      <c r="B72" s="300">
        <v>19.479119897113023</v>
      </c>
      <c r="C72" s="300">
        <v>0.86269367810863928</v>
      </c>
      <c r="D72" s="300">
        <v>11.137766881865401</v>
      </c>
      <c r="E72" s="300">
        <f t="shared" ref="E72:E73" si="104">SUM(B72:D72)</f>
        <v>31.47958045708706</v>
      </c>
      <c r="F72" s="300"/>
      <c r="G72" s="300">
        <v>20.070881529482168</v>
      </c>
      <c r="H72" s="300">
        <v>0.85334636852227486</v>
      </c>
      <c r="I72" s="300">
        <v>12.90667458412968</v>
      </c>
      <c r="J72" s="300">
        <f t="shared" ref="J72:J73" si="105">SUM(G72:I72)</f>
        <v>33.830902482134121</v>
      </c>
      <c r="K72" s="300"/>
      <c r="L72" s="300">
        <v>19.360751717236976</v>
      </c>
      <c r="M72" s="300">
        <v>1.3796139653332788</v>
      </c>
      <c r="N72" s="300">
        <v>12.609942155346854</v>
      </c>
      <c r="O72" s="300">
        <f t="shared" ref="O72:O73" si="106">SUM(L72:N72)</f>
        <v>33.350307837917107</v>
      </c>
      <c r="P72" s="300"/>
      <c r="Q72" s="300">
        <v>19.393487762441108</v>
      </c>
      <c r="R72" s="300">
        <v>1.4251940884580219</v>
      </c>
      <c r="S72" s="300">
        <v>12.920809948059194</v>
      </c>
      <c r="T72" s="300">
        <f t="shared" ref="T72:T73" si="107">SUM(Q72:S72)</f>
        <v>33.739491798958326</v>
      </c>
      <c r="U72" s="300"/>
      <c r="V72" s="300">
        <v>19.549111919001476</v>
      </c>
      <c r="W72" s="300">
        <v>1.5374155239758795</v>
      </c>
      <c r="X72" s="300">
        <v>13.74659125913222</v>
      </c>
      <c r="Y72" s="300">
        <f t="shared" ref="Y72:Y73" si="108">SUM(V72:X72)</f>
        <v>34.833118702109573</v>
      </c>
    </row>
    <row r="73" spans="1:25" x14ac:dyDescent="0.2">
      <c r="A73" s="264" t="s">
        <v>363</v>
      </c>
      <c r="B73" s="301">
        <f>SUM(B71:B72)</f>
        <v>22.223101004488854</v>
      </c>
      <c r="C73" s="301">
        <f t="shared" ref="C73" si="109">SUM(C71:C72)</f>
        <v>2.6651571915544525</v>
      </c>
      <c r="D73" s="301">
        <f t="shared" ref="D73" si="110">SUM(D71:D72)</f>
        <v>11.449741803956677</v>
      </c>
      <c r="E73" s="301">
        <f t="shared" si="104"/>
        <v>36.33799999999998</v>
      </c>
      <c r="F73" s="301"/>
      <c r="G73" s="301">
        <f>SUM(G71:G72)</f>
        <v>23.303774069651929</v>
      </c>
      <c r="H73" s="301">
        <f t="shared" ref="H73" si="111">SUM(H71:H72)</f>
        <v>2.6274926623998818</v>
      </c>
      <c r="I73" s="301">
        <f t="shared" ref="I73" si="112">SUM(I71:I72)</f>
        <v>13.728733267948154</v>
      </c>
      <c r="J73" s="301">
        <f t="shared" si="105"/>
        <v>39.659999999999968</v>
      </c>
      <c r="K73" s="301"/>
      <c r="L73" s="301">
        <f>SUM(L71:L72)</f>
        <v>22.615017600103378</v>
      </c>
      <c r="M73" s="301">
        <f t="shared" ref="M73" si="113">SUM(M71:M72)</f>
        <v>3.3732914015254352</v>
      </c>
      <c r="N73" s="301">
        <f t="shared" ref="N73" si="114">SUM(N71:N72)</f>
        <v>12.955690998371118</v>
      </c>
      <c r="O73" s="301">
        <f t="shared" si="106"/>
        <v>38.943999999999932</v>
      </c>
      <c r="P73" s="301"/>
      <c r="Q73" s="301">
        <f>SUM(Q71:Q72)</f>
        <v>22.709213910432144</v>
      </c>
      <c r="R73" s="301">
        <f t="shared" ref="R73" si="115">SUM(R71:R72)</f>
        <v>3.4700377806263294</v>
      </c>
      <c r="S73" s="301">
        <f t="shared" ref="S73" si="116">SUM(S71:S72)</f>
        <v>13.274748308941492</v>
      </c>
      <c r="T73" s="301">
        <f t="shared" si="107"/>
        <v>39.453999999999965</v>
      </c>
      <c r="U73" s="301"/>
      <c r="V73" s="301">
        <f>SUM(V71:V72)</f>
        <v>23.04778047388664</v>
      </c>
      <c r="W73" s="301">
        <f t="shared" ref="W73" si="117">SUM(W71:W72)</f>
        <v>3.7187985049189773</v>
      </c>
      <c r="X73" s="301">
        <f t="shared" ref="X73" si="118">SUM(X71:X72)</f>
        <v>14.130421021194426</v>
      </c>
      <c r="Y73" s="301">
        <f t="shared" si="108"/>
        <v>40.897000000000048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19.61883355967397</v>
      </c>
      <c r="C80" s="300">
        <v>25.619688698803831</v>
      </c>
      <c r="D80" s="300">
        <v>2.2243986026883649</v>
      </c>
      <c r="E80" s="300">
        <f>SUM(B80:D80)</f>
        <v>47.462920861166168</v>
      </c>
      <c r="F80" s="300"/>
      <c r="G80" s="300">
        <v>23.394036796477682</v>
      </c>
      <c r="H80" s="300">
        <v>27.040177775837115</v>
      </c>
      <c r="I80" s="300">
        <v>2.4859569638456733</v>
      </c>
      <c r="J80" s="300">
        <f>SUM(G80:I80)</f>
        <v>52.920171536160474</v>
      </c>
      <c r="K80" s="300"/>
      <c r="L80" s="300">
        <v>21.899912486280996</v>
      </c>
      <c r="M80" s="300">
        <v>26.535917700748961</v>
      </c>
      <c r="N80" s="300">
        <v>3.0169018907707832</v>
      </c>
      <c r="O80" s="300">
        <f>SUM(L80:N80)</f>
        <v>51.452732077800739</v>
      </c>
      <c r="P80" s="300"/>
      <c r="Q80" s="300">
        <v>22.863564522672156</v>
      </c>
      <c r="R80" s="300">
        <v>25.697595620438666</v>
      </c>
      <c r="S80" s="300">
        <v>3.1289095982891442</v>
      </c>
      <c r="T80" s="300">
        <f>SUM(Q80:S80)</f>
        <v>51.690069741399967</v>
      </c>
      <c r="U80" s="300"/>
      <c r="V80" s="300">
        <v>24.671226369638017</v>
      </c>
      <c r="W80" s="300">
        <v>24.075721958711288</v>
      </c>
      <c r="X80" s="300">
        <v>3.3658944967920088</v>
      </c>
      <c r="Y80" s="300">
        <f>SUM(V80:X80)</f>
        <v>52.112842825141314</v>
      </c>
    </row>
    <row r="81" spans="1:25" x14ac:dyDescent="0.2">
      <c r="A81" s="260" t="s">
        <v>364</v>
      </c>
      <c r="B81" s="300">
        <v>37.010095337675757</v>
      </c>
      <c r="C81" s="300">
        <v>11.997603808588954</v>
      </c>
      <c r="D81" s="300">
        <v>6.1753799925692219</v>
      </c>
      <c r="E81" s="300">
        <f t="shared" ref="E81:E82" si="119">SUM(B81:D81)</f>
        <v>55.183079138833932</v>
      </c>
      <c r="F81" s="300"/>
      <c r="G81" s="300">
        <v>37.452997368700252</v>
      </c>
      <c r="H81" s="300">
        <v>11.930187433406756</v>
      </c>
      <c r="I81" s="300">
        <v>5.2176436617326871</v>
      </c>
      <c r="J81" s="300">
        <f t="shared" ref="J81:J82" si="120">SUM(G81:I81)</f>
        <v>54.600828463839697</v>
      </c>
      <c r="K81" s="300"/>
      <c r="L81" s="300">
        <v>34.881937760751121</v>
      </c>
      <c r="M81" s="300">
        <v>12.600839853871758</v>
      </c>
      <c r="N81" s="300">
        <v>5.0244903075762641</v>
      </c>
      <c r="O81" s="300">
        <f t="shared" ref="O81:O82" si="121">SUM(L81:N81)</f>
        <v>52.507267922199141</v>
      </c>
      <c r="P81" s="300"/>
      <c r="Q81" s="300">
        <v>35.433560036769066</v>
      </c>
      <c r="R81" s="300">
        <v>12.669472599733449</v>
      </c>
      <c r="S81" s="300">
        <v>5.0878976220975893</v>
      </c>
      <c r="T81" s="300">
        <f t="shared" ref="T81:T82" si="122">SUM(Q81:S81)</f>
        <v>53.190930258600105</v>
      </c>
      <c r="U81" s="300"/>
      <c r="V81" s="300">
        <v>36.22911930641083</v>
      </c>
      <c r="W81" s="300">
        <v>12.835443197559743</v>
      </c>
      <c r="X81" s="300">
        <v>5.2025946708881534</v>
      </c>
      <c r="Y81" s="300">
        <f t="shared" ref="Y81:Y82" si="123">SUM(V81:X81)</f>
        <v>54.267157174858724</v>
      </c>
    </row>
    <row r="82" spans="1:25" x14ac:dyDescent="0.2">
      <c r="A82" s="264" t="s">
        <v>363</v>
      </c>
      <c r="B82" s="301">
        <f>SUM(B80:B81)</f>
        <v>56.628928897349724</v>
      </c>
      <c r="C82" s="301">
        <f t="shared" ref="C82" si="124">SUM(C80:C81)</f>
        <v>37.617292507392783</v>
      </c>
      <c r="D82" s="301">
        <f t="shared" ref="D82" si="125">SUM(D80:D81)</f>
        <v>8.3997785952575867</v>
      </c>
      <c r="E82" s="301">
        <f t="shared" si="119"/>
        <v>102.64600000000009</v>
      </c>
      <c r="F82" s="301"/>
      <c r="G82" s="301">
        <f>SUM(G80:G81)</f>
        <v>60.847034165177931</v>
      </c>
      <c r="H82" s="301">
        <f t="shared" ref="H82" si="126">SUM(H80:H81)</f>
        <v>38.970365209243873</v>
      </c>
      <c r="I82" s="301">
        <f t="shared" ref="I82" si="127">SUM(I80:I81)</f>
        <v>7.7036006255783605</v>
      </c>
      <c r="J82" s="301">
        <f t="shared" si="120"/>
        <v>107.52100000000016</v>
      </c>
      <c r="K82" s="301"/>
      <c r="L82" s="301">
        <f>SUM(L80:L81)</f>
        <v>56.781850247032118</v>
      </c>
      <c r="M82" s="301">
        <f t="shared" ref="M82" si="128">SUM(M80:M81)</f>
        <v>39.136757554620715</v>
      </c>
      <c r="N82" s="301">
        <f t="shared" ref="N82" si="129">SUM(N80:N81)</f>
        <v>8.0413921983470473</v>
      </c>
      <c r="O82" s="301">
        <f t="shared" si="121"/>
        <v>103.95999999999987</v>
      </c>
      <c r="P82" s="301"/>
      <c r="Q82" s="301">
        <f>SUM(Q80:Q81)</f>
        <v>58.297124559441222</v>
      </c>
      <c r="R82" s="301">
        <f t="shared" ref="R82" si="130">SUM(R80:R81)</f>
        <v>38.367068220172115</v>
      </c>
      <c r="S82" s="301">
        <f t="shared" ref="S82" si="131">SUM(S80:S81)</f>
        <v>8.2168072203867339</v>
      </c>
      <c r="T82" s="301">
        <f t="shared" si="122"/>
        <v>104.88100000000006</v>
      </c>
      <c r="U82" s="301"/>
      <c r="V82" s="301">
        <f>SUM(V80:V81)</f>
        <v>60.900345676048843</v>
      </c>
      <c r="W82" s="301">
        <f t="shared" ref="W82" si="132">SUM(W80:W81)</f>
        <v>36.911165156271032</v>
      </c>
      <c r="X82" s="301">
        <f t="shared" ref="X82" si="133">SUM(X80:X81)</f>
        <v>8.5684891676801627</v>
      </c>
      <c r="Y82" s="301">
        <f t="shared" si="123"/>
        <v>106.38000000000002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4.7755147048917213</v>
      </c>
      <c r="C89" s="300">
        <v>2.5712320974149026</v>
      </c>
      <c r="D89" s="300">
        <v>0.25210270292325548</v>
      </c>
      <c r="E89" s="300">
        <f>SUM(B89:D89)</f>
        <v>7.5988495052298797</v>
      </c>
      <c r="F89" s="300"/>
      <c r="G89" s="300">
        <v>5.772166471945555</v>
      </c>
      <c r="H89" s="300">
        <v>3.8375460329098487</v>
      </c>
      <c r="I89" s="300">
        <v>0.61887272986125563</v>
      </c>
      <c r="J89" s="300">
        <f>SUM(G89:I89)</f>
        <v>10.228585234716659</v>
      </c>
      <c r="K89" s="300"/>
      <c r="L89" s="300">
        <v>6.2262845470495405</v>
      </c>
      <c r="M89" s="300">
        <v>3.6117805431822885</v>
      </c>
      <c r="N89" s="300">
        <v>0.48504466121200984</v>
      </c>
      <c r="O89" s="300">
        <f>SUM(L89:N89)</f>
        <v>10.323109751443839</v>
      </c>
      <c r="P89" s="300"/>
      <c r="Q89" s="300">
        <v>6.9844770038477204</v>
      </c>
      <c r="R89" s="300">
        <v>4.0764759347257584</v>
      </c>
      <c r="S89" s="300">
        <v>0.51892992515007608</v>
      </c>
      <c r="T89" s="300">
        <f>SUM(Q89:S89)</f>
        <v>11.579882863723554</v>
      </c>
      <c r="U89" s="300"/>
      <c r="V89" s="300">
        <v>7.4129955658621567</v>
      </c>
      <c r="W89" s="300">
        <v>4.4878270573805317</v>
      </c>
      <c r="X89" s="300">
        <v>0.5269260467539969</v>
      </c>
      <c r="Y89" s="300">
        <f>SUM(V89:X89)</f>
        <v>12.427748669996687</v>
      </c>
    </row>
    <row r="90" spans="1:25" x14ac:dyDescent="0.2">
      <c r="A90" s="260" t="s">
        <v>364</v>
      </c>
      <c r="B90" s="300">
        <v>22.14883849439736</v>
      </c>
      <c r="C90" s="300">
        <v>2.0892203483126317</v>
      </c>
      <c r="D90" s="300">
        <v>5.8140916520601644</v>
      </c>
      <c r="E90" s="300">
        <f t="shared" ref="E90:E91" si="134">SUM(B90:D90)</f>
        <v>30.052150494770157</v>
      </c>
      <c r="F90" s="300"/>
      <c r="G90" s="300">
        <v>24.549715941076794</v>
      </c>
      <c r="H90" s="300">
        <v>3.7482241955932474</v>
      </c>
      <c r="I90" s="300">
        <v>6.5764746286133269</v>
      </c>
      <c r="J90" s="300">
        <f t="shared" ref="J90:J91" si="135">SUM(G90:I90)</f>
        <v>34.874414765283369</v>
      </c>
      <c r="K90" s="300"/>
      <c r="L90" s="300">
        <v>24.460668388687004</v>
      </c>
      <c r="M90" s="300">
        <v>3.5841813989316953</v>
      </c>
      <c r="N90" s="300">
        <v>6.2040404609373843</v>
      </c>
      <c r="O90" s="300">
        <f t="shared" ref="O90:O91" si="136">SUM(L90:N90)</f>
        <v>34.24889024855608</v>
      </c>
      <c r="P90" s="300"/>
      <c r="Q90" s="300">
        <v>26.003186081237228</v>
      </c>
      <c r="R90" s="300">
        <v>3.7899119903505629</v>
      </c>
      <c r="S90" s="300">
        <v>6.7930190646887239</v>
      </c>
      <c r="T90" s="300">
        <f t="shared" ref="T90:T91" si="137">SUM(Q90:S90)</f>
        <v>36.586117136276513</v>
      </c>
      <c r="U90" s="300"/>
      <c r="V90" s="300">
        <v>25.760435551040267</v>
      </c>
      <c r="W90" s="300">
        <v>3.9656912474821584</v>
      </c>
      <c r="X90" s="300">
        <v>7.2601245314809768</v>
      </c>
      <c r="Y90" s="300">
        <f t="shared" ref="Y90:Y91" si="138">SUM(V90:X90)</f>
        <v>36.986251330003405</v>
      </c>
    </row>
    <row r="91" spans="1:25" x14ac:dyDescent="0.2">
      <c r="A91" s="264" t="s">
        <v>363</v>
      </c>
      <c r="B91" s="301">
        <f>SUM(B89:B90)</f>
        <v>26.924353199289079</v>
      </c>
      <c r="C91" s="301">
        <f t="shared" ref="C91" si="139">SUM(C89:C90)</f>
        <v>4.6604524457275343</v>
      </c>
      <c r="D91" s="301">
        <f t="shared" ref="D91" si="140">SUM(D89:D90)</f>
        <v>6.0661943549834199</v>
      </c>
      <c r="E91" s="301">
        <f t="shared" si="134"/>
        <v>37.651000000000039</v>
      </c>
      <c r="F91" s="301"/>
      <c r="G91" s="301">
        <f>SUM(G89:G90)</f>
        <v>30.321882413022351</v>
      </c>
      <c r="H91" s="301">
        <f t="shared" ref="H91" si="141">SUM(H89:H90)</f>
        <v>7.5857702285030957</v>
      </c>
      <c r="I91" s="301">
        <f t="shared" ref="I91" si="142">SUM(I89:I90)</f>
        <v>7.1953473584745824</v>
      </c>
      <c r="J91" s="301">
        <f t="shared" si="135"/>
        <v>45.10300000000003</v>
      </c>
      <c r="K91" s="301"/>
      <c r="L91" s="301">
        <f>SUM(L89:L90)</f>
        <v>30.686952935736546</v>
      </c>
      <c r="M91" s="301">
        <f t="shared" ref="M91" si="143">SUM(M89:M90)</f>
        <v>7.1959619421139838</v>
      </c>
      <c r="N91" s="301">
        <f t="shared" ref="N91" si="144">SUM(N89:N90)</f>
        <v>6.6890851221493941</v>
      </c>
      <c r="O91" s="301">
        <f t="shared" si="136"/>
        <v>44.571999999999925</v>
      </c>
      <c r="P91" s="301"/>
      <c r="Q91" s="301">
        <f>SUM(Q89:Q90)</f>
        <v>32.987663085084947</v>
      </c>
      <c r="R91" s="301">
        <f t="shared" ref="R91" si="145">SUM(R89:R90)</f>
        <v>7.8663879250763209</v>
      </c>
      <c r="S91" s="301">
        <f t="shared" ref="S91" si="146">SUM(S89:S90)</f>
        <v>7.3119489898388004</v>
      </c>
      <c r="T91" s="301">
        <f t="shared" si="137"/>
        <v>48.166000000000068</v>
      </c>
      <c r="U91" s="301"/>
      <c r="V91" s="301">
        <f>SUM(V89:V90)</f>
        <v>33.173431116902421</v>
      </c>
      <c r="W91" s="301">
        <f t="shared" ref="W91" si="147">SUM(W89:W90)</f>
        <v>8.4535183048626905</v>
      </c>
      <c r="X91" s="301">
        <f t="shared" ref="X91" si="148">SUM(X89:X90)</f>
        <v>7.7870505782349735</v>
      </c>
      <c r="Y91" s="301">
        <f t="shared" si="138"/>
        <v>49.414000000000087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8.586238921975033</v>
      </c>
      <c r="C98" s="300">
        <v>14.938354541639717</v>
      </c>
      <c r="D98" s="300">
        <v>1.1740713199229953</v>
      </c>
      <c r="E98" s="300">
        <f>SUM(B98:D98)</f>
        <v>24.698664783537744</v>
      </c>
      <c r="F98" s="300"/>
      <c r="G98" s="300">
        <v>9.7884952935698646</v>
      </c>
      <c r="H98" s="300">
        <v>16.209537179342185</v>
      </c>
      <c r="I98" s="300">
        <v>0.60995310360906119</v>
      </c>
      <c r="J98" s="300">
        <f>SUM(G98:I98)</f>
        <v>26.607985576521113</v>
      </c>
      <c r="K98" s="300"/>
      <c r="L98" s="300">
        <v>8.4910371332198551</v>
      </c>
      <c r="M98" s="300">
        <v>16.229358599065158</v>
      </c>
      <c r="N98" s="300">
        <v>1.3514927793659237</v>
      </c>
      <c r="O98" s="300">
        <f>SUM(L98:N98)</f>
        <v>26.071888511650936</v>
      </c>
      <c r="P98" s="300"/>
      <c r="Q98" s="300">
        <v>8.966110925244374</v>
      </c>
      <c r="R98" s="300">
        <v>17.139111054463246</v>
      </c>
      <c r="S98" s="300">
        <v>1.457225067525828</v>
      </c>
      <c r="T98" s="300">
        <f>SUM(Q98:S98)</f>
        <v>27.562447047233452</v>
      </c>
      <c r="U98" s="300"/>
      <c r="V98" s="300">
        <v>10.391521090267432</v>
      </c>
      <c r="W98" s="300">
        <v>19.722401070238206</v>
      </c>
      <c r="X98" s="300">
        <v>1.6837464816794068</v>
      </c>
      <c r="Y98" s="300">
        <f>SUM(V98:X98)</f>
        <v>31.797668642185045</v>
      </c>
    </row>
    <row r="99" spans="1:25" x14ac:dyDescent="0.2">
      <c r="A99" s="260" t="s">
        <v>364</v>
      </c>
      <c r="B99" s="300">
        <v>10.461547378318093</v>
      </c>
      <c r="C99" s="300">
        <v>8.2250562619724015</v>
      </c>
      <c r="D99" s="300">
        <v>1.3937315761717337</v>
      </c>
      <c r="E99" s="300">
        <f t="shared" ref="E99:E100" si="149">SUM(B99:D99)</f>
        <v>20.080335216462228</v>
      </c>
      <c r="F99" s="300"/>
      <c r="G99" s="300">
        <v>10.497845330416249</v>
      </c>
      <c r="H99" s="300">
        <v>10.060307676514833</v>
      </c>
      <c r="I99" s="300">
        <v>1.1258614165478231</v>
      </c>
      <c r="J99" s="300">
        <f t="shared" ref="J99:J100" si="150">SUM(G99:I99)</f>
        <v>21.684014423478907</v>
      </c>
      <c r="K99" s="300"/>
      <c r="L99" s="300">
        <v>10.061897124513486</v>
      </c>
      <c r="M99" s="300">
        <v>9.8375703061319353</v>
      </c>
      <c r="N99" s="300">
        <v>1.4226440577036805</v>
      </c>
      <c r="O99" s="300">
        <f t="shared" ref="O99:O100" si="151">SUM(L99:N99)</f>
        <v>21.322111488349105</v>
      </c>
      <c r="P99" s="300"/>
      <c r="Q99" s="300">
        <v>10.648180156702546</v>
      </c>
      <c r="R99" s="300">
        <v>10.308924977262661</v>
      </c>
      <c r="S99" s="300">
        <v>1.5284478188013479</v>
      </c>
      <c r="T99" s="300">
        <f t="shared" ref="T99:T100" si="152">SUM(Q99:S99)</f>
        <v>22.485552952766554</v>
      </c>
      <c r="U99" s="300"/>
      <c r="V99" s="300">
        <v>12.459080807724629</v>
      </c>
      <c r="W99" s="300">
        <v>11.841082857468859</v>
      </c>
      <c r="X99" s="300">
        <v>1.7671676926214759</v>
      </c>
      <c r="Y99" s="300">
        <f t="shared" ref="Y99:Y100" si="153">SUM(V99:X99)</f>
        <v>26.067331357814965</v>
      </c>
    </row>
    <row r="100" spans="1:25" x14ac:dyDescent="0.2">
      <c r="A100" s="264" t="s">
        <v>363</v>
      </c>
      <c r="B100" s="301">
        <f>SUM(B98:B99)</f>
        <v>19.047786300293126</v>
      </c>
      <c r="C100" s="301">
        <f t="shared" ref="C100" si="154">SUM(C98:C99)</f>
        <v>23.163410803612116</v>
      </c>
      <c r="D100" s="301">
        <f t="shared" ref="D100" si="155">SUM(D98:D99)</f>
        <v>2.567802896094729</v>
      </c>
      <c r="E100" s="301">
        <f t="shared" si="149"/>
        <v>44.778999999999968</v>
      </c>
      <c r="F100" s="301"/>
      <c r="G100" s="301">
        <f>SUM(G98:G99)</f>
        <v>20.286340623986113</v>
      </c>
      <c r="H100" s="301">
        <f t="shared" ref="H100" si="156">SUM(H98:H99)</f>
        <v>26.269844855857016</v>
      </c>
      <c r="I100" s="301">
        <f t="shared" ref="I100" si="157">SUM(I98:I99)</f>
        <v>1.7358145201568842</v>
      </c>
      <c r="J100" s="301">
        <f t="shared" si="150"/>
        <v>48.292000000000016</v>
      </c>
      <c r="K100" s="301"/>
      <c r="L100" s="301">
        <f>SUM(L98:L99)</f>
        <v>18.552934257733341</v>
      </c>
      <c r="M100" s="301">
        <f t="shared" ref="M100" si="158">SUM(M98:M99)</f>
        <v>26.066928905197095</v>
      </c>
      <c r="N100" s="301">
        <f t="shared" ref="N100" si="159">SUM(N98:N99)</f>
        <v>2.7741368370696042</v>
      </c>
      <c r="O100" s="301">
        <f t="shared" si="151"/>
        <v>47.394000000000041</v>
      </c>
      <c r="P100" s="301"/>
      <c r="Q100" s="301">
        <f>SUM(Q98:Q99)</f>
        <v>19.61429108194692</v>
      </c>
      <c r="R100" s="301">
        <f t="shared" ref="R100" si="160">SUM(R98:R99)</f>
        <v>27.448036031725906</v>
      </c>
      <c r="S100" s="301">
        <f t="shared" ref="S100" si="161">SUM(S98:S99)</f>
        <v>2.9856728863271762</v>
      </c>
      <c r="T100" s="301">
        <f t="shared" si="152"/>
        <v>50.048000000000002</v>
      </c>
      <c r="U100" s="301"/>
      <c r="V100" s="301">
        <f>SUM(V98:V99)</f>
        <v>22.85060189799206</v>
      </c>
      <c r="W100" s="301">
        <f t="shared" ref="W100" si="162">SUM(W98:W99)</f>
        <v>31.563483927707065</v>
      </c>
      <c r="X100" s="301">
        <f t="shared" ref="X100" si="163">SUM(X98:X99)</f>
        <v>3.4509141743008827</v>
      </c>
      <c r="Y100" s="301">
        <f t="shared" si="153"/>
        <v>57.865000000000009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0.71552678456485819</v>
      </c>
      <c r="C107" s="300">
        <v>0.55336722779082637</v>
      </c>
      <c r="D107" s="300">
        <v>0.20717374813638384</v>
      </c>
      <c r="E107" s="300">
        <f>SUM(B107:D107)</f>
        <v>1.4760677604920682</v>
      </c>
      <c r="F107" s="300"/>
      <c r="G107" s="300">
        <v>0.89657391198616343</v>
      </c>
      <c r="H107" s="300">
        <v>0.83849293777541867</v>
      </c>
      <c r="I107" s="300">
        <v>0.54596115773103315</v>
      </c>
      <c r="J107" s="300">
        <f>SUM(G107:I107)</f>
        <v>2.2810280074926155</v>
      </c>
      <c r="K107" s="300"/>
      <c r="L107" s="300">
        <v>0.91949205089985209</v>
      </c>
      <c r="M107" s="300">
        <v>0.6344662028286322</v>
      </c>
      <c r="N107" s="300">
        <v>0.36612805074962623</v>
      </c>
      <c r="O107" s="300">
        <f>SUM(L107:N107)</f>
        <v>1.9200863044781105</v>
      </c>
      <c r="P107" s="300"/>
      <c r="Q107" s="300">
        <v>0.9076098641699506</v>
      </c>
      <c r="R107" s="300">
        <v>0.63541040169441765</v>
      </c>
      <c r="S107" s="300">
        <v>0.3578671460677002</v>
      </c>
      <c r="T107" s="300">
        <f>SUM(Q107:S107)</f>
        <v>1.9008874119320684</v>
      </c>
      <c r="U107" s="300"/>
      <c r="V107" s="300">
        <v>0.93150301311385553</v>
      </c>
      <c r="W107" s="300">
        <v>0.64843672456431345</v>
      </c>
      <c r="X107" s="300">
        <v>0.34837646224845725</v>
      </c>
      <c r="Y107" s="300">
        <f>SUM(V107:X107)</f>
        <v>1.9283161999266263</v>
      </c>
    </row>
    <row r="108" spans="1:25" x14ac:dyDescent="0.2">
      <c r="A108" s="260" t="s">
        <v>364</v>
      </c>
      <c r="B108" s="300">
        <v>1.0170676326339005</v>
      </c>
      <c r="C108" s="300">
        <v>0.79308135521433754</v>
      </c>
      <c r="D108" s="300">
        <v>0.95578325165969868</v>
      </c>
      <c r="E108" s="300">
        <f t="shared" ref="E108:E109" si="164">SUM(B108:D108)</f>
        <v>2.7659322395079369</v>
      </c>
      <c r="F108" s="300"/>
      <c r="G108" s="300">
        <v>1.7283589062503715</v>
      </c>
      <c r="H108" s="300">
        <v>0.41278393795243479</v>
      </c>
      <c r="I108" s="300">
        <v>0.99882914830458169</v>
      </c>
      <c r="J108" s="300">
        <f t="shared" ref="J108:J109" si="165">SUM(G108:I108)</f>
        <v>3.1399719925073879</v>
      </c>
      <c r="K108" s="300"/>
      <c r="L108" s="300">
        <v>1.7184989365075152</v>
      </c>
      <c r="M108" s="300">
        <v>0.5752248819414838</v>
      </c>
      <c r="N108" s="300">
        <v>0.41518987707289806</v>
      </c>
      <c r="O108" s="300">
        <f t="shared" ref="O108:O109" si="166">SUM(L108:N108)</f>
        <v>2.7089136955218973</v>
      </c>
      <c r="P108" s="300"/>
      <c r="Q108" s="300">
        <v>1.6886386285841863</v>
      </c>
      <c r="R108" s="300">
        <v>0.59566594029500997</v>
      </c>
      <c r="S108" s="300">
        <v>0.41280801918873206</v>
      </c>
      <c r="T108" s="300">
        <f t="shared" ref="T108:T109" si="167">SUM(Q108:S108)</f>
        <v>2.6971125880679283</v>
      </c>
      <c r="U108" s="300"/>
      <c r="V108" s="300">
        <v>1.7010634526630903</v>
      </c>
      <c r="W108" s="300">
        <v>0.646270825952033</v>
      </c>
      <c r="X108" s="300">
        <v>0.42434952145824939</v>
      </c>
      <c r="Y108" s="300">
        <f t="shared" ref="Y108:Y109" si="168">SUM(V108:X108)</f>
        <v>2.7716838000733728</v>
      </c>
    </row>
    <row r="109" spans="1:25" x14ac:dyDescent="0.2">
      <c r="A109" s="264" t="s">
        <v>363</v>
      </c>
      <c r="B109" s="301">
        <f>SUM(B107:B108)</f>
        <v>1.7325944171987588</v>
      </c>
      <c r="C109" s="301">
        <f t="shared" ref="C109" si="169">SUM(C107:C108)</f>
        <v>1.3464485830051638</v>
      </c>
      <c r="D109" s="301">
        <f t="shared" ref="D109" si="170">SUM(D107:D108)</f>
        <v>1.1629569997960825</v>
      </c>
      <c r="E109" s="301">
        <f t="shared" si="164"/>
        <v>4.2420000000000053</v>
      </c>
      <c r="F109" s="301"/>
      <c r="G109" s="301">
        <f>SUM(G107:G108)</f>
        <v>2.6249328182365348</v>
      </c>
      <c r="H109" s="301">
        <f t="shared" ref="H109" si="171">SUM(H107:H108)</f>
        <v>1.2512768757278534</v>
      </c>
      <c r="I109" s="301">
        <f t="shared" ref="I109" si="172">SUM(I107:I108)</f>
        <v>1.544790306035615</v>
      </c>
      <c r="J109" s="301">
        <f t="shared" si="165"/>
        <v>5.4210000000000029</v>
      </c>
      <c r="K109" s="301"/>
      <c r="L109" s="301">
        <f>SUM(L107:L108)</f>
        <v>2.6379909874073673</v>
      </c>
      <c r="M109" s="301">
        <f t="shared" ref="M109" si="173">SUM(M107:M108)</f>
        <v>1.2096910847701161</v>
      </c>
      <c r="N109" s="301">
        <f t="shared" ref="N109" si="174">SUM(N107:N108)</f>
        <v>0.78131792782252429</v>
      </c>
      <c r="O109" s="301">
        <f t="shared" si="166"/>
        <v>4.6290000000000076</v>
      </c>
      <c r="P109" s="301"/>
      <c r="Q109" s="301">
        <f>SUM(Q107:Q108)</f>
        <v>2.5962484927541372</v>
      </c>
      <c r="R109" s="301">
        <f t="shared" ref="R109" si="175">SUM(R107:R108)</f>
        <v>1.2310763419894277</v>
      </c>
      <c r="S109" s="301">
        <f t="shared" ref="S109" si="176">SUM(S107:S108)</f>
        <v>0.77067516525643232</v>
      </c>
      <c r="T109" s="301">
        <f t="shared" si="167"/>
        <v>4.5979999999999972</v>
      </c>
      <c r="U109" s="301"/>
      <c r="V109" s="301">
        <f>SUM(V107:V108)</f>
        <v>2.6325664657769456</v>
      </c>
      <c r="W109" s="301">
        <f t="shared" ref="W109" si="177">SUM(W107:W108)</f>
        <v>1.2947075505163466</v>
      </c>
      <c r="X109" s="301">
        <f t="shared" ref="X109" si="178">SUM(X107:X108)</f>
        <v>0.77272598370670664</v>
      </c>
      <c r="Y109" s="301">
        <f t="shared" si="168"/>
        <v>4.6999999999999993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2.6028784171024109</v>
      </c>
      <c r="C116" s="300">
        <v>1.0177184371918298</v>
      </c>
      <c r="D116" s="300">
        <v>0.10804852130872436</v>
      </c>
      <c r="E116" s="300">
        <f>SUM(B116:D116)</f>
        <v>3.7286453756029649</v>
      </c>
      <c r="F116" s="300"/>
      <c r="G116" s="300">
        <v>1.8196458374809428</v>
      </c>
      <c r="H116" s="300">
        <v>1.1467114618722474</v>
      </c>
      <c r="I116" s="300">
        <v>4.2438607848582222E-2</v>
      </c>
      <c r="J116" s="300">
        <f>SUM(G116:I116)</f>
        <v>3.0087959072017725</v>
      </c>
      <c r="K116" s="300"/>
      <c r="L116" s="300">
        <v>2.0692007631443441</v>
      </c>
      <c r="M116" s="300">
        <v>0.55172076755955168</v>
      </c>
      <c r="N116" s="300">
        <v>8.5414023834517711E-2</v>
      </c>
      <c r="O116" s="300">
        <f>SUM(L116:N116)</f>
        <v>2.7063355545384136</v>
      </c>
      <c r="P116" s="300"/>
      <c r="Q116" s="300">
        <v>2.2638453963234775</v>
      </c>
      <c r="R116" s="300">
        <v>0.58183467556450585</v>
      </c>
      <c r="S116" s="300">
        <v>9.2570992564917159E-2</v>
      </c>
      <c r="T116" s="300">
        <f>SUM(Q116:S116)</f>
        <v>2.9382510644529005</v>
      </c>
      <c r="U116" s="300"/>
      <c r="V116" s="300">
        <v>2.5397532311407263</v>
      </c>
      <c r="W116" s="300">
        <v>0.60446433382190534</v>
      </c>
      <c r="X116" s="300">
        <v>0.10002428939477745</v>
      </c>
      <c r="Y116" s="300">
        <f>SUM(V116:X116)</f>
        <v>3.244241854357409</v>
      </c>
    </row>
    <row r="117" spans="1:25" x14ac:dyDescent="0.2">
      <c r="A117" s="260" t="s">
        <v>364</v>
      </c>
      <c r="B117" s="300">
        <v>8.0988568672506727</v>
      </c>
      <c r="C117" s="300">
        <v>0.5375526018462472</v>
      </c>
      <c r="D117" s="300">
        <v>0.72794515530012593</v>
      </c>
      <c r="E117" s="300">
        <f t="shared" ref="E117:E118" si="179">SUM(B117:D117)</f>
        <v>9.3643546243970466</v>
      </c>
      <c r="F117" s="300"/>
      <c r="G117" s="300">
        <v>7.9896110834328562</v>
      </c>
      <c r="H117" s="300">
        <v>0.29084206333622914</v>
      </c>
      <c r="I117" s="300">
        <v>0.3467509460291448</v>
      </c>
      <c r="J117" s="300">
        <f t="shared" ref="J117:J118" si="180">SUM(G117:I117)</f>
        <v>8.6272040927982303</v>
      </c>
      <c r="K117" s="300"/>
      <c r="L117" s="300">
        <v>6.8751915005019706</v>
      </c>
      <c r="M117" s="300">
        <v>0.42494539221530875</v>
      </c>
      <c r="N117" s="300">
        <v>0.23952755274430562</v>
      </c>
      <c r="O117" s="300">
        <f t="shared" ref="O117:O118" si="181">SUM(L117:N117)</f>
        <v>7.5396644454615842</v>
      </c>
      <c r="P117" s="300"/>
      <c r="Q117" s="300">
        <v>7.2961113105053519</v>
      </c>
      <c r="R117" s="300">
        <v>0.45779797384402582</v>
      </c>
      <c r="S117" s="300">
        <v>0.2618396511977259</v>
      </c>
      <c r="T117" s="300">
        <f t="shared" ref="T117:T118" si="182">SUM(Q117:S117)</f>
        <v>8.0157489355471032</v>
      </c>
      <c r="U117" s="300"/>
      <c r="V117" s="300">
        <v>7.7634451243460756</v>
      </c>
      <c r="W117" s="300">
        <v>0.49636008789932673</v>
      </c>
      <c r="X117" s="300">
        <v>0.28795293339716088</v>
      </c>
      <c r="Y117" s="300">
        <f t="shared" ref="Y117:Y118" si="183">SUM(V117:X117)</f>
        <v>8.5477581456425629</v>
      </c>
    </row>
    <row r="118" spans="1:25" x14ac:dyDescent="0.2">
      <c r="A118" s="264" t="s">
        <v>363</v>
      </c>
      <c r="B118" s="301">
        <f>SUM(B116:B117)</f>
        <v>10.701735284353084</v>
      </c>
      <c r="C118" s="301">
        <f t="shared" ref="C118" si="184">SUM(C116:C117)</f>
        <v>1.5552710390380771</v>
      </c>
      <c r="D118" s="301">
        <f t="shared" ref="D118" si="185">SUM(D116:D117)</f>
        <v>0.83599367660885027</v>
      </c>
      <c r="E118" s="301">
        <f t="shared" si="179"/>
        <v>13.093000000000012</v>
      </c>
      <c r="F118" s="301"/>
      <c r="G118" s="301">
        <f>SUM(G116:G117)</f>
        <v>9.8092569209137999</v>
      </c>
      <c r="H118" s="301">
        <f t="shared" ref="H118" si="186">SUM(H116:H117)</f>
        <v>1.4375535252084766</v>
      </c>
      <c r="I118" s="301">
        <f t="shared" ref="I118" si="187">SUM(I116:I117)</f>
        <v>0.38918955387772702</v>
      </c>
      <c r="J118" s="301">
        <f t="shared" si="180"/>
        <v>11.636000000000005</v>
      </c>
      <c r="K118" s="301"/>
      <c r="L118" s="301">
        <f>SUM(L116:L117)</f>
        <v>8.9443922636463142</v>
      </c>
      <c r="M118" s="301">
        <f t="shared" ref="M118" si="188">SUM(M116:M117)</f>
        <v>0.97666615977486049</v>
      </c>
      <c r="N118" s="301">
        <f t="shared" ref="N118" si="189">SUM(N116:N117)</f>
        <v>0.32494157657882333</v>
      </c>
      <c r="O118" s="301">
        <f t="shared" si="181"/>
        <v>10.245999999999997</v>
      </c>
      <c r="P118" s="301"/>
      <c r="Q118" s="301">
        <f>SUM(Q116:Q117)</f>
        <v>9.5599567068288298</v>
      </c>
      <c r="R118" s="301">
        <f t="shared" ref="R118" si="190">SUM(R116:R117)</f>
        <v>1.0396326494085317</v>
      </c>
      <c r="S118" s="301">
        <f t="shared" ref="S118" si="191">SUM(S116:S117)</f>
        <v>0.35441064376264308</v>
      </c>
      <c r="T118" s="301">
        <f t="shared" si="182"/>
        <v>10.954000000000004</v>
      </c>
      <c r="U118" s="301"/>
      <c r="V118" s="301">
        <f>SUM(V116:V117)</f>
        <v>10.303198355486803</v>
      </c>
      <c r="W118" s="301">
        <f t="shared" ref="W118" si="192">SUM(W116:W117)</f>
        <v>1.100824421721232</v>
      </c>
      <c r="X118" s="301">
        <f t="shared" ref="X118" si="193">SUM(X116:X117)</f>
        <v>0.38797722279193836</v>
      </c>
      <c r="Y118" s="301">
        <f t="shared" si="183"/>
        <v>11.791999999999973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5.7933936272638746</v>
      </c>
      <c r="C125" s="300">
        <v>2.2746253250576722</v>
      </c>
      <c r="D125" s="300">
        <v>0</v>
      </c>
      <c r="E125" s="300">
        <f>SUM(B125:D125)</f>
        <v>8.0680189523215464</v>
      </c>
      <c r="F125" s="300"/>
      <c r="G125" s="300">
        <v>5.9455253208990566</v>
      </c>
      <c r="H125" s="300">
        <v>2.1854236329011205</v>
      </c>
      <c r="I125" s="300">
        <v>0.37304114020740947</v>
      </c>
      <c r="J125" s="300">
        <f>SUM(G125:I125)</f>
        <v>8.5039900940075857</v>
      </c>
      <c r="K125" s="300"/>
      <c r="L125" s="300">
        <v>6.1968948113376188</v>
      </c>
      <c r="M125" s="300">
        <v>2.1277255814324771</v>
      </c>
      <c r="N125" s="300">
        <v>0.36517029428982672</v>
      </c>
      <c r="O125" s="300">
        <f>SUM(L125:N125)</f>
        <v>8.689790687059924</v>
      </c>
      <c r="P125" s="300"/>
      <c r="Q125" s="300">
        <v>6.2107702737948385</v>
      </c>
      <c r="R125" s="300">
        <v>2.1096042708433367</v>
      </c>
      <c r="S125" s="300">
        <v>0.38264553851265365</v>
      </c>
      <c r="T125" s="300">
        <f>SUM(Q125:S125)</f>
        <v>8.7030200831508289</v>
      </c>
      <c r="U125" s="300"/>
      <c r="V125" s="300">
        <v>5.9827436548921575</v>
      </c>
      <c r="W125" s="300">
        <v>2.0136321682511333</v>
      </c>
      <c r="X125" s="300">
        <v>0.37530126248404622</v>
      </c>
      <c r="Y125" s="300">
        <f>SUM(V125:X125)</f>
        <v>8.3716770856273364</v>
      </c>
    </row>
    <row r="126" spans="1:25" x14ac:dyDescent="0.2">
      <c r="A126" s="260" t="s">
        <v>364</v>
      </c>
      <c r="B126" s="300">
        <v>7.0617347462241957</v>
      </c>
      <c r="C126" s="300">
        <v>0.39469857886090709</v>
      </c>
      <c r="D126" s="300">
        <v>0.46854772259337041</v>
      </c>
      <c r="E126" s="300">
        <f t="shared" ref="E126:E127" si="194">SUM(B126:D126)</f>
        <v>7.9249810476784726</v>
      </c>
      <c r="F126" s="300"/>
      <c r="G126" s="300">
        <v>8.593789548158707</v>
      </c>
      <c r="H126" s="300">
        <v>0.32477165673018882</v>
      </c>
      <c r="I126" s="300">
        <v>0.59744870110349546</v>
      </c>
      <c r="J126" s="300">
        <f t="shared" ref="J126:J127" si="195">SUM(G126:I126)</f>
        <v>9.5160099059923908</v>
      </c>
      <c r="K126" s="300"/>
      <c r="L126" s="300">
        <v>7.6088866158949919</v>
      </c>
      <c r="M126" s="300">
        <v>0.28456233303562789</v>
      </c>
      <c r="N126" s="300">
        <v>0.35976036400946676</v>
      </c>
      <c r="O126" s="300">
        <f t="shared" ref="O126:O127" si="196">SUM(L126:N126)</f>
        <v>8.2532093129400863</v>
      </c>
      <c r="P126" s="300"/>
      <c r="Q126" s="300">
        <v>7.6585060586883484</v>
      </c>
      <c r="R126" s="300">
        <v>0.29817473095661973</v>
      </c>
      <c r="S126" s="300">
        <v>0.38029912720421311</v>
      </c>
      <c r="T126" s="300">
        <f t="shared" ref="T126:T127" si="197">SUM(Q126:S126)</f>
        <v>8.3369799168491809</v>
      </c>
      <c r="U126" s="300"/>
      <c r="V126" s="300">
        <v>7.4010270484985892</v>
      </c>
      <c r="W126" s="300">
        <v>0.30781523919991993</v>
      </c>
      <c r="X126" s="300">
        <v>0.38248062667413613</v>
      </c>
      <c r="Y126" s="300">
        <f t="shared" ref="Y126:Y127" si="198">SUM(V126:X126)</f>
        <v>8.0913229143726451</v>
      </c>
    </row>
    <row r="127" spans="1:25" x14ac:dyDescent="0.2">
      <c r="A127" s="264" t="s">
        <v>363</v>
      </c>
      <c r="B127" s="301">
        <f>SUM(B125:B126)</f>
        <v>12.855128373488071</v>
      </c>
      <c r="C127" s="301">
        <f t="shared" ref="C127" si="199">SUM(C125:C126)</f>
        <v>2.6693239039185794</v>
      </c>
      <c r="D127" s="301">
        <f t="shared" ref="D127" si="200">SUM(D125:D126)</f>
        <v>0.46854772259337041</v>
      </c>
      <c r="E127" s="301">
        <f t="shared" si="194"/>
        <v>15.993000000000022</v>
      </c>
      <c r="F127" s="301"/>
      <c r="G127" s="301">
        <f>SUM(G125:G126)</f>
        <v>14.539314869057764</v>
      </c>
      <c r="H127" s="301">
        <f t="shared" ref="H127" si="201">SUM(H125:H126)</f>
        <v>2.5101952896313096</v>
      </c>
      <c r="I127" s="301">
        <f t="shared" ref="I127" si="202">SUM(I125:I126)</f>
        <v>0.97048984131090488</v>
      </c>
      <c r="J127" s="301">
        <f t="shared" si="195"/>
        <v>18.019999999999978</v>
      </c>
      <c r="K127" s="301"/>
      <c r="L127" s="301">
        <f>SUM(L125:L126)</f>
        <v>13.80578142723261</v>
      </c>
      <c r="M127" s="301">
        <f t="shared" ref="M127" si="203">SUM(M125:M126)</f>
        <v>2.4122879144681049</v>
      </c>
      <c r="N127" s="301">
        <f t="shared" ref="N127" si="204">SUM(N125:N126)</f>
        <v>0.72493065829929348</v>
      </c>
      <c r="O127" s="301">
        <f t="shared" si="196"/>
        <v>16.943000000000008</v>
      </c>
      <c r="P127" s="301"/>
      <c r="Q127" s="301">
        <f>SUM(Q125:Q126)</f>
        <v>13.869276332483187</v>
      </c>
      <c r="R127" s="301">
        <f t="shared" ref="R127" si="205">SUM(R125:R126)</f>
        <v>2.4077790017999563</v>
      </c>
      <c r="S127" s="301">
        <f t="shared" ref="S127" si="206">SUM(S125:S126)</f>
        <v>0.76294466571686681</v>
      </c>
      <c r="T127" s="301">
        <f t="shared" si="197"/>
        <v>17.04000000000001</v>
      </c>
      <c r="U127" s="301"/>
      <c r="V127" s="301">
        <f>SUM(V125:V126)</f>
        <v>13.383770703390747</v>
      </c>
      <c r="W127" s="301">
        <f t="shared" ref="W127" si="207">SUM(W125:W126)</f>
        <v>2.3214474074510534</v>
      </c>
      <c r="X127" s="301">
        <f t="shared" ref="X127" si="208">SUM(X125:X126)</f>
        <v>0.75778188915818234</v>
      </c>
      <c r="Y127" s="301">
        <f t="shared" si="198"/>
        <v>16.462999999999983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3.3513424749334235</v>
      </c>
      <c r="C134" s="300">
        <v>1.9710858704802636</v>
      </c>
      <c r="D134" s="300">
        <v>0.41742372665132749</v>
      </c>
      <c r="E134" s="300">
        <f>SUM(B134:D134)</f>
        <v>5.7398520720650152</v>
      </c>
      <c r="F134" s="300"/>
      <c r="G134" s="300">
        <v>3.611436285791906</v>
      </c>
      <c r="H134" s="300">
        <v>1.8275947302848574</v>
      </c>
      <c r="I134" s="300">
        <v>0.54038011871706559</v>
      </c>
      <c r="J134" s="300">
        <f>SUM(G134:I134)</f>
        <v>5.9794111347938284</v>
      </c>
      <c r="K134" s="300"/>
      <c r="L134" s="300">
        <v>3.4531912760506533</v>
      </c>
      <c r="M134" s="300">
        <v>1.4756303525043895</v>
      </c>
      <c r="N134" s="300">
        <v>0.36174663609108304</v>
      </c>
      <c r="O134" s="300">
        <f>SUM(L134:N134)</f>
        <v>5.2905682646461258</v>
      </c>
      <c r="P134" s="300"/>
      <c r="Q134" s="300">
        <v>3.6198942795767408</v>
      </c>
      <c r="R134" s="300">
        <v>1.4286173604763428</v>
      </c>
      <c r="S134" s="300">
        <v>0.37131963651763583</v>
      </c>
      <c r="T134" s="300">
        <f>SUM(Q134:S134)</f>
        <v>5.4198312765707195</v>
      </c>
      <c r="U134" s="300"/>
      <c r="V134" s="300">
        <v>4.2709478931672251</v>
      </c>
      <c r="W134" s="300">
        <v>1.4410596409069321</v>
      </c>
      <c r="X134" s="300">
        <v>0.41212681584375538</v>
      </c>
      <c r="Y134" s="300">
        <f>SUM(V134:X134)</f>
        <v>6.1241343499179122</v>
      </c>
    </row>
    <row r="135" spans="1:25" x14ac:dyDescent="0.2">
      <c r="A135" s="260" t="s">
        <v>364</v>
      </c>
      <c r="B135" s="300">
        <v>4.1484930718442969</v>
      </c>
      <c r="C135" s="300">
        <v>0.32621572293832907</v>
      </c>
      <c r="D135" s="300">
        <v>1.2914391331523607</v>
      </c>
      <c r="E135" s="300">
        <f t="shared" ref="E135:E136" si="209">SUM(B135:D135)</f>
        <v>5.7661479279349868</v>
      </c>
      <c r="F135" s="300"/>
      <c r="G135" s="300">
        <v>3.3229683850764244</v>
      </c>
      <c r="H135" s="300">
        <v>1.043446923931119</v>
      </c>
      <c r="I135" s="300">
        <v>0.40817355619862811</v>
      </c>
      <c r="J135" s="300">
        <f t="shared" ref="J135:J136" si="210">SUM(G135:I135)</f>
        <v>4.7745888652061712</v>
      </c>
      <c r="K135" s="300"/>
      <c r="L135" s="300">
        <v>4.1034626281817417</v>
      </c>
      <c r="M135" s="300">
        <v>0.37540461081694532</v>
      </c>
      <c r="N135" s="300">
        <v>0.90256449635517677</v>
      </c>
      <c r="O135" s="300">
        <f t="shared" ref="O135:O136" si="211">SUM(L135:N135)</f>
        <v>5.3814317353538632</v>
      </c>
      <c r="P135" s="300"/>
      <c r="Q135" s="300">
        <v>4.1506207182445642</v>
      </c>
      <c r="R135" s="300">
        <v>0.38076316745456895</v>
      </c>
      <c r="S135" s="300">
        <v>0.96078483773015122</v>
      </c>
      <c r="T135" s="300">
        <f t="shared" ref="T135:T136" si="212">SUM(Q135:S135)</f>
        <v>5.4921687234292849</v>
      </c>
      <c r="U135" s="300"/>
      <c r="V135" s="300">
        <v>4.5717838581454178</v>
      </c>
      <c r="W135" s="300">
        <v>0.42707633312039556</v>
      </c>
      <c r="X135" s="300">
        <v>1.1500054588162865</v>
      </c>
      <c r="Y135" s="300">
        <f t="shared" ref="Y135:Y136" si="213">SUM(V135:X135)</f>
        <v>6.1488656500821</v>
      </c>
    </row>
    <row r="136" spans="1:25" x14ac:dyDescent="0.2">
      <c r="A136" s="264" t="s">
        <v>363</v>
      </c>
      <c r="B136" s="301">
        <f>SUM(B134:B135)</f>
        <v>7.4998355467777209</v>
      </c>
      <c r="C136" s="301">
        <f t="shared" ref="C136" si="214">SUM(C134:C135)</f>
        <v>2.2973015934185925</v>
      </c>
      <c r="D136" s="301">
        <f t="shared" ref="D136" si="215">SUM(D134:D135)</f>
        <v>1.7088628598036881</v>
      </c>
      <c r="E136" s="301">
        <f t="shared" si="209"/>
        <v>11.506</v>
      </c>
      <c r="F136" s="301"/>
      <c r="G136" s="301">
        <f>SUM(G134:G135)</f>
        <v>6.9344046708683305</v>
      </c>
      <c r="H136" s="301">
        <f t="shared" ref="H136" si="216">SUM(H134:H135)</f>
        <v>2.8710416542159765</v>
      </c>
      <c r="I136" s="301">
        <f t="shared" ref="I136" si="217">SUM(I134:I135)</f>
        <v>0.94855367491569376</v>
      </c>
      <c r="J136" s="301">
        <f t="shared" si="210"/>
        <v>10.754000000000001</v>
      </c>
      <c r="K136" s="301"/>
      <c r="L136" s="301">
        <f>SUM(L134:L135)</f>
        <v>7.5566539042323946</v>
      </c>
      <c r="M136" s="301">
        <f t="shared" ref="M136" si="218">SUM(M134:M135)</f>
        <v>1.8510349633213348</v>
      </c>
      <c r="N136" s="301">
        <f t="shared" ref="N136" si="219">SUM(N134:N135)</f>
        <v>1.2643111324462599</v>
      </c>
      <c r="O136" s="301">
        <f t="shared" si="211"/>
        <v>10.671999999999988</v>
      </c>
      <c r="P136" s="301"/>
      <c r="Q136" s="301">
        <f>SUM(Q134:Q135)</f>
        <v>7.7705149978213051</v>
      </c>
      <c r="R136" s="301">
        <f t="shared" ref="R136" si="220">SUM(R134:R135)</f>
        <v>1.8093805279309119</v>
      </c>
      <c r="S136" s="301">
        <f t="shared" ref="S136" si="221">SUM(S134:S135)</f>
        <v>1.332104474247787</v>
      </c>
      <c r="T136" s="301">
        <f t="shared" si="212"/>
        <v>10.912000000000004</v>
      </c>
      <c r="U136" s="301"/>
      <c r="V136" s="301">
        <f>SUM(V134:V135)</f>
        <v>8.8427317513126429</v>
      </c>
      <c r="W136" s="301">
        <f t="shared" ref="W136" si="222">SUM(W134:W135)</f>
        <v>1.8681359740273276</v>
      </c>
      <c r="X136" s="301">
        <f t="shared" ref="X136" si="223">SUM(X134:X135)</f>
        <v>1.5621322746600419</v>
      </c>
      <c r="Y136" s="301">
        <f t="shared" si="213"/>
        <v>12.273000000000012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13.105004507533623</v>
      </c>
      <c r="C143" s="300">
        <v>4.4238842443272652</v>
      </c>
      <c r="D143" s="300">
        <v>2.246379544401452</v>
      </c>
      <c r="E143" s="300">
        <f>SUM(B143:D143)</f>
        <v>19.775268296262343</v>
      </c>
      <c r="F143" s="300"/>
      <c r="G143" s="300">
        <v>14.50343843442146</v>
      </c>
      <c r="H143" s="300">
        <v>8.3096863205054312</v>
      </c>
      <c r="I143" s="300">
        <v>2.2689210712641694</v>
      </c>
      <c r="J143" s="300">
        <f>SUM(G143:I143)</f>
        <v>25.082045826191059</v>
      </c>
      <c r="K143" s="300"/>
      <c r="L143" s="300">
        <v>14.766891186023468</v>
      </c>
      <c r="M143" s="300">
        <v>7.4289520554101296</v>
      </c>
      <c r="N143" s="300">
        <v>3.0041334060045952</v>
      </c>
      <c r="O143" s="300">
        <f>SUM(L143:N143)</f>
        <v>25.199976647438191</v>
      </c>
      <c r="P143" s="300"/>
      <c r="Q143" s="300">
        <v>15.606949125863398</v>
      </c>
      <c r="R143" s="300">
        <v>7.8753996476485302</v>
      </c>
      <c r="S143" s="300">
        <v>3.2700761843515682</v>
      </c>
      <c r="T143" s="300">
        <f>SUM(Q143:S143)</f>
        <v>26.752424957863497</v>
      </c>
      <c r="U143" s="300"/>
      <c r="V143" s="300">
        <v>16.479979722053159</v>
      </c>
      <c r="W143" s="300">
        <v>8.4156303397768131</v>
      </c>
      <c r="X143" s="300">
        <v>3.5674610884718301</v>
      </c>
      <c r="Y143" s="300">
        <f>SUM(V143:X143)</f>
        <v>28.463071150301801</v>
      </c>
    </row>
    <row r="144" spans="1:25" x14ac:dyDescent="0.2">
      <c r="A144" s="260" t="s">
        <v>364</v>
      </c>
      <c r="B144" s="300">
        <v>19.125051232407255</v>
      </c>
      <c r="C144" s="300">
        <v>1.7952412854275794</v>
      </c>
      <c r="D144" s="300">
        <v>5.6424391859027843</v>
      </c>
      <c r="E144" s="300">
        <f t="shared" ref="E144:E145" si="224">SUM(B144:D144)</f>
        <v>26.562731703737619</v>
      </c>
      <c r="F144" s="300"/>
      <c r="G144" s="300">
        <v>22.820038413869728</v>
      </c>
      <c r="H144" s="300">
        <v>3.1831195215081562</v>
      </c>
      <c r="I144" s="300">
        <v>5.7877962384312154</v>
      </c>
      <c r="J144" s="300">
        <f t="shared" ref="J144:J145" si="225">SUM(G144:I144)</f>
        <v>31.790954173809101</v>
      </c>
      <c r="K144" s="300"/>
      <c r="L144" s="300">
        <v>24.39376118747375</v>
      </c>
      <c r="M144" s="300">
        <v>5.8827926831370601</v>
      </c>
      <c r="N144" s="300">
        <v>4.8374694819509969</v>
      </c>
      <c r="O144" s="300">
        <f t="shared" ref="O144:O145" si="226">SUM(L144:N144)</f>
        <v>35.114023352561809</v>
      </c>
      <c r="P144" s="300"/>
      <c r="Q144" s="300">
        <v>25.112533024993393</v>
      </c>
      <c r="R144" s="300">
        <v>6.2362137284980683</v>
      </c>
      <c r="S144" s="300">
        <v>5.1078282886451243</v>
      </c>
      <c r="T144" s="300">
        <f t="shared" ref="T144:T145" si="227">SUM(Q144:S144)</f>
        <v>36.456575042136585</v>
      </c>
      <c r="U144" s="300"/>
      <c r="V144" s="300">
        <v>25.790945968292828</v>
      </c>
      <c r="W144" s="300">
        <v>6.7943606484943242</v>
      </c>
      <c r="X144" s="300">
        <v>5.3676222329109642</v>
      </c>
      <c r="Y144" s="300">
        <f t="shared" ref="Y144:Y145" si="228">SUM(V144:X144)</f>
        <v>37.952928849698111</v>
      </c>
    </row>
    <row r="145" spans="1:25" x14ac:dyDescent="0.2">
      <c r="A145" s="264" t="s">
        <v>363</v>
      </c>
      <c r="B145" s="301">
        <f>SUM(B143:B144)</f>
        <v>32.23005573994088</v>
      </c>
      <c r="C145" s="301">
        <f t="shared" ref="C145" si="229">SUM(C143:C144)</f>
        <v>6.2191255297548445</v>
      </c>
      <c r="D145" s="301">
        <f t="shared" ref="D145" si="230">SUM(D143:D144)</f>
        <v>7.8888187303042363</v>
      </c>
      <c r="E145" s="301">
        <f t="shared" si="224"/>
        <v>46.337999999999965</v>
      </c>
      <c r="F145" s="301"/>
      <c r="G145" s="301">
        <f>SUM(G143:G144)</f>
        <v>37.323476848291186</v>
      </c>
      <c r="H145" s="301">
        <f t="shared" ref="H145" si="231">SUM(H143:H144)</f>
        <v>11.492805842013588</v>
      </c>
      <c r="I145" s="301">
        <f t="shared" ref="I145" si="232">SUM(I143:I144)</f>
        <v>8.0567173096953848</v>
      </c>
      <c r="J145" s="301">
        <f t="shared" si="225"/>
        <v>56.873000000000161</v>
      </c>
      <c r="K145" s="301"/>
      <c r="L145" s="301">
        <f>SUM(L143:L144)</f>
        <v>39.160652373497214</v>
      </c>
      <c r="M145" s="301">
        <f t="shared" ref="M145" si="233">SUM(M143:M144)</f>
        <v>13.311744738547191</v>
      </c>
      <c r="N145" s="301">
        <f t="shared" ref="N145" si="234">SUM(N143:N144)</f>
        <v>7.8416028879555917</v>
      </c>
      <c r="O145" s="301">
        <f t="shared" si="226"/>
        <v>60.313999999999993</v>
      </c>
      <c r="P145" s="301"/>
      <c r="Q145" s="301">
        <f>SUM(Q143:Q144)</f>
        <v>40.719482150856791</v>
      </c>
      <c r="R145" s="301">
        <f t="shared" ref="R145" si="235">SUM(R143:R144)</f>
        <v>14.111613376146598</v>
      </c>
      <c r="S145" s="301">
        <f t="shared" ref="S145" si="236">SUM(S143:S144)</f>
        <v>8.3779044729966934</v>
      </c>
      <c r="T145" s="301">
        <f t="shared" si="227"/>
        <v>63.209000000000088</v>
      </c>
      <c r="U145" s="301"/>
      <c r="V145" s="301">
        <f>SUM(V143:V144)</f>
        <v>42.27092569034599</v>
      </c>
      <c r="W145" s="301">
        <f t="shared" ref="W145" si="237">SUM(W143:W144)</f>
        <v>15.209990988271137</v>
      </c>
      <c r="X145" s="301">
        <f t="shared" ref="X145" si="238">SUM(X143:X144)</f>
        <v>8.9350833213827947</v>
      </c>
      <c r="Y145" s="301">
        <f t="shared" si="228"/>
        <v>66.415999999999926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11.05290182233361</v>
      </c>
      <c r="C152" s="300">
        <v>8.4823956031330514</v>
      </c>
      <c r="D152" s="300">
        <v>1.7970633497371187</v>
      </c>
      <c r="E152" s="300">
        <f>SUM(B152:D152)</f>
        <v>21.332360775203778</v>
      </c>
      <c r="F152" s="300"/>
      <c r="G152" s="300">
        <v>10.959376125662079</v>
      </c>
      <c r="H152" s="300">
        <v>9.1310819349552421</v>
      </c>
      <c r="I152" s="300">
        <v>1.868984515155788</v>
      </c>
      <c r="J152" s="300">
        <f>SUM(G152:I152)</f>
        <v>21.95944257577311</v>
      </c>
      <c r="K152" s="300"/>
      <c r="L152" s="300">
        <v>10.313367494865895</v>
      </c>
      <c r="M152" s="300">
        <v>8.0579182089417198</v>
      </c>
      <c r="N152" s="300">
        <v>1.6312588376496453</v>
      </c>
      <c r="O152" s="300">
        <f>SUM(L152:N152)</f>
        <v>20.002544541457262</v>
      </c>
      <c r="P152" s="300"/>
      <c r="Q152" s="300">
        <v>11.09292732290027</v>
      </c>
      <c r="R152" s="300">
        <v>8.3539414203648885</v>
      </c>
      <c r="S152" s="300">
        <v>1.6949153149300815</v>
      </c>
      <c r="T152" s="300">
        <f>SUM(Q152:S152)</f>
        <v>21.141784058195238</v>
      </c>
      <c r="U152" s="300"/>
      <c r="V152" s="300">
        <v>12.190420354160397</v>
      </c>
      <c r="W152" s="300">
        <v>8.6735371034358781</v>
      </c>
      <c r="X152" s="300">
        <v>1.8383629270116739</v>
      </c>
      <c r="Y152" s="300">
        <f>SUM(V152:X152)</f>
        <v>22.702320384607948</v>
      </c>
    </row>
    <row r="153" spans="1:25" x14ac:dyDescent="0.2">
      <c r="A153" s="260" t="s">
        <v>364</v>
      </c>
      <c r="B153" s="300">
        <v>23.050796875851852</v>
      </c>
      <c r="C153" s="300">
        <v>6.2656203645442439</v>
      </c>
      <c r="D153" s="300">
        <v>3.2072219844002352</v>
      </c>
      <c r="E153" s="300">
        <f t="shared" ref="E153:E154" si="239">SUM(B153:D153)</f>
        <v>32.523639224796334</v>
      </c>
      <c r="F153" s="300"/>
      <c r="G153" s="300">
        <v>23.173745744636157</v>
      </c>
      <c r="H153" s="300">
        <v>7.8662188737691796</v>
      </c>
      <c r="I153" s="300">
        <v>3.1225928058215131</v>
      </c>
      <c r="J153" s="300">
        <f t="shared" ref="J153:J154" si="240">SUM(G153:I153)</f>
        <v>34.162557424226847</v>
      </c>
      <c r="K153" s="300"/>
      <c r="L153" s="300">
        <v>20.629305790664731</v>
      </c>
      <c r="M153" s="300">
        <v>6.0201300622774427</v>
      </c>
      <c r="N153" s="300">
        <v>2.4940196056005735</v>
      </c>
      <c r="O153" s="300">
        <f t="shared" ref="O153:O154" si="241">SUM(L153:N153)</f>
        <v>29.143455458542746</v>
      </c>
      <c r="P153" s="300"/>
      <c r="Q153" s="300">
        <v>21.796758947712753</v>
      </c>
      <c r="R153" s="300">
        <v>6.3475430391078316</v>
      </c>
      <c r="S153" s="300">
        <v>2.5939139549841439</v>
      </c>
      <c r="T153" s="300">
        <f t="shared" ref="T153:T154" si="242">SUM(Q153:S153)</f>
        <v>30.738215941804732</v>
      </c>
      <c r="U153" s="300"/>
      <c r="V153" s="300">
        <v>23.431126539890279</v>
      </c>
      <c r="W153" s="300">
        <v>6.7611345290328835</v>
      </c>
      <c r="X153" s="300">
        <v>2.7974185464689736</v>
      </c>
      <c r="Y153" s="300">
        <f t="shared" ref="Y153:Y154" si="243">SUM(V153:X153)</f>
        <v>32.989679615392134</v>
      </c>
    </row>
    <row r="154" spans="1:25" x14ac:dyDescent="0.2">
      <c r="A154" s="264" t="s">
        <v>363</v>
      </c>
      <c r="B154" s="301">
        <f>SUM(B152:B153)</f>
        <v>34.103698698185461</v>
      </c>
      <c r="C154" s="301">
        <f t="shared" ref="C154" si="244">SUM(C152:C153)</f>
        <v>14.748015967677295</v>
      </c>
      <c r="D154" s="301">
        <f t="shared" ref="D154" si="245">SUM(D152:D153)</f>
        <v>5.0042853341373537</v>
      </c>
      <c r="E154" s="301">
        <f t="shared" si="239"/>
        <v>53.856000000000108</v>
      </c>
      <c r="F154" s="301"/>
      <c r="G154" s="301">
        <f>SUM(G152:G153)</f>
        <v>34.13312187029824</v>
      </c>
      <c r="H154" s="301">
        <f t="shared" ref="H154" si="246">SUM(H152:H153)</f>
        <v>16.997300808724422</v>
      </c>
      <c r="I154" s="301">
        <f t="shared" ref="I154" si="247">SUM(I152:I153)</f>
        <v>4.9915773209773011</v>
      </c>
      <c r="J154" s="301">
        <f t="shared" si="240"/>
        <v>56.121999999999957</v>
      </c>
      <c r="K154" s="301"/>
      <c r="L154" s="301">
        <f>SUM(L152:L153)</f>
        <v>30.942673285530624</v>
      </c>
      <c r="M154" s="301">
        <f t="shared" ref="M154" si="248">SUM(M152:M153)</f>
        <v>14.078048271219163</v>
      </c>
      <c r="N154" s="301">
        <f t="shared" ref="N154" si="249">SUM(N152:N153)</f>
        <v>4.1252784432502185</v>
      </c>
      <c r="O154" s="301">
        <f t="shared" si="241"/>
        <v>49.146000000000008</v>
      </c>
      <c r="P154" s="301"/>
      <c r="Q154" s="301">
        <f>SUM(Q152:Q153)</f>
        <v>32.889686270613026</v>
      </c>
      <c r="R154" s="301">
        <f t="shared" ref="R154" si="250">SUM(R152:R153)</f>
        <v>14.70148445947272</v>
      </c>
      <c r="S154" s="301">
        <f t="shared" ref="S154" si="251">SUM(S152:S153)</f>
        <v>4.2888292699142259</v>
      </c>
      <c r="T154" s="301">
        <f t="shared" si="242"/>
        <v>51.879999999999974</v>
      </c>
      <c r="U154" s="301"/>
      <c r="V154" s="301">
        <f>SUM(V152:V153)</f>
        <v>35.621546894050674</v>
      </c>
      <c r="W154" s="301">
        <f t="shared" ref="W154" si="252">SUM(W152:W153)</f>
        <v>15.434671632468762</v>
      </c>
      <c r="X154" s="301">
        <f t="shared" ref="X154" si="253">SUM(X152:X153)</f>
        <v>4.6357814734806473</v>
      </c>
      <c r="Y154" s="301">
        <f t="shared" si="243"/>
        <v>55.692000000000085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11.171399408488805</v>
      </c>
      <c r="C161" s="300">
        <v>10.802678174323788</v>
      </c>
      <c r="D161" s="300">
        <v>0.93134764050196128</v>
      </c>
      <c r="E161" s="300">
        <f>SUM(B161:D161)</f>
        <v>22.905425223314552</v>
      </c>
      <c r="F161" s="300"/>
      <c r="G161" s="300">
        <v>12.0504330417331</v>
      </c>
      <c r="H161" s="300">
        <v>10.585625337842977</v>
      </c>
      <c r="I161" s="300">
        <v>0.13098015976297933</v>
      </c>
      <c r="J161" s="300">
        <f>SUM(G161:I161)</f>
        <v>22.767038539339058</v>
      </c>
      <c r="K161" s="300"/>
      <c r="L161" s="300">
        <v>12.417413553792541</v>
      </c>
      <c r="M161" s="300">
        <v>10.705703955841329</v>
      </c>
      <c r="N161" s="300">
        <v>0.9909347084030653</v>
      </c>
      <c r="O161" s="300">
        <f>SUM(L161:N161)</f>
        <v>24.114052218036939</v>
      </c>
      <c r="P161" s="300"/>
      <c r="Q161" s="300">
        <v>12.102617383262547</v>
      </c>
      <c r="R161" s="300">
        <v>10.455673408199322</v>
      </c>
      <c r="S161" s="300">
        <v>0.96678019231549939</v>
      </c>
      <c r="T161" s="300">
        <f>SUM(Q161:S161)</f>
        <v>23.525070983777372</v>
      </c>
      <c r="U161" s="300"/>
      <c r="V161" s="300">
        <v>12.57491303691585</v>
      </c>
      <c r="W161" s="300">
        <v>10.868453542989005</v>
      </c>
      <c r="X161" s="300">
        <v>1.0129335133163324</v>
      </c>
      <c r="Y161" s="300">
        <f>SUM(V161:X161)</f>
        <v>24.456300093221188</v>
      </c>
    </row>
    <row r="162" spans="1:25" x14ac:dyDescent="0.2">
      <c r="A162" s="260" t="s">
        <v>364</v>
      </c>
      <c r="B162" s="300">
        <v>12.421987300071374</v>
      </c>
      <c r="C162" s="300">
        <v>1.8551601059068994</v>
      </c>
      <c r="D162" s="300">
        <v>0.94842737070717498</v>
      </c>
      <c r="E162" s="300">
        <f t="shared" ref="E162:E163" si="254">SUM(B162:D162)</f>
        <v>15.225574776685448</v>
      </c>
      <c r="F162" s="300"/>
      <c r="G162" s="300">
        <v>13.427920639035259</v>
      </c>
      <c r="H162" s="300">
        <v>1.8425059160238124</v>
      </c>
      <c r="I162" s="300">
        <v>0.67453490560193807</v>
      </c>
      <c r="J162" s="300">
        <f t="shared" ref="J162:J163" si="255">SUM(G162:I162)</f>
        <v>15.944961460661009</v>
      </c>
      <c r="K162" s="300"/>
      <c r="L162" s="300">
        <v>13.871516741543086</v>
      </c>
      <c r="M162" s="300">
        <v>1.9015799062589029</v>
      </c>
      <c r="N162" s="300">
        <v>1.1818511341611493</v>
      </c>
      <c r="O162" s="300">
        <f t="shared" ref="O162:O163" si="256">SUM(L162:N162)</f>
        <v>16.954947781963138</v>
      </c>
      <c r="P162" s="300"/>
      <c r="Q162" s="300">
        <v>13.24675280642812</v>
      </c>
      <c r="R162" s="300">
        <v>1.9532377532943574</v>
      </c>
      <c r="S162" s="300">
        <v>1.1529384565002143</v>
      </c>
      <c r="T162" s="300">
        <f t="shared" ref="T162:T163" si="257">SUM(Q162:S162)</f>
        <v>16.352929016222692</v>
      </c>
      <c r="U162" s="300"/>
      <c r="V162" s="300">
        <v>13.203306975594575</v>
      </c>
      <c r="W162" s="300">
        <v>2.2387185390696467</v>
      </c>
      <c r="X162" s="300">
        <v>1.2106743921145795</v>
      </c>
      <c r="Y162" s="300">
        <f t="shared" ref="Y162:Y163" si="258">SUM(V162:X162)</f>
        <v>16.6526999067788</v>
      </c>
    </row>
    <row r="163" spans="1:25" x14ac:dyDescent="0.2">
      <c r="A163" s="264" t="s">
        <v>363</v>
      </c>
      <c r="B163" s="301">
        <f>SUM(B161:B162)</f>
        <v>23.593386708560178</v>
      </c>
      <c r="C163" s="301">
        <f t="shared" ref="C163" si="259">SUM(C161:C162)</f>
        <v>12.657838280230687</v>
      </c>
      <c r="D163" s="301">
        <f t="shared" ref="D163" si="260">SUM(D161:D162)</f>
        <v>1.8797750112091363</v>
      </c>
      <c r="E163" s="301">
        <f t="shared" si="254"/>
        <v>38.131</v>
      </c>
      <c r="F163" s="301"/>
      <c r="G163" s="301">
        <f>SUM(G161:G162)</f>
        <v>25.478353680768357</v>
      </c>
      <c r="H163" s="301">
        <f t="shared" ref="H163" si="261">SUM(H161:H162)</f>
        <v>12.428131253866789</v>
      </c>
      <c r="I163" s="301">
        <f t="shared" ref="I163" si="262">SUM(I161:I162)</f>
        <v>0.80551506536491746</v>
      </c>
      <c r="J163" s="301">
        <f t="shared" si="255"/>
        <v>38.71200000000006</v>
      </c>
      <c r="K163" s="301"/>
      <c r="L163" s="301">
        <f>SUM(L161:L162)</f>
        <v>26.288930295335625</v>
      </c>
      <c r="M163" s="301">
        <f t="shared" ref="M163" si="263">SUM(M161:M162)</f>
        <v>12.607283862100232</v>
      </c>
      <c r="N163" s="301">
        <f t="shared" ref="N163" si="264">SUM(N161:N162)</f>
        <v>2.1727858425642146</v>
      </c>
      <c r="O163" s="301">
        <f t="shared" si="256"/>
        <v>41.069000000000074</v>
      </c>
      <c r="P163" s="301"/>
      <c r="Q163" s="301">
        <f>SUM(Q161:Q162)</f>
        <v>25.349370189690667</v>
      </c>
      <c r="R163" s="301">
        <f t="shared" ref="R163" si="265">SUM(R161:R162)</f>
        <v>12.40891116149368</v>
      </c>
      <c r="S163" s="301">
        <f t="shared" ref="S163" si="266">SUM(S161:S162)</f>
        <v>2.1197186488157138</v>
      </c>
      <c r="T163" s="301">
        <f t="shared" si="257"/>
        <v>39.878000000000064</v>
      </c>
      <c r="U163" s="301"/>
      <c r="V163" s="301">
        <f>SUM(V161:V162)</f>
        <v>25.778220012510424</v>
      </c>
      <c r="W163" s="301">
        <f t="shared" ref="W163" si="267">SUM(W161:W162)</f>
        <v>13.107172082058652</v>
      </c>
      <c r="X163" s="301">
        <f t="shared" ref="X163" si="268">SUM(X161:X162)</f>
        <v>2.2236079054309119</v>
      </c>
      <c r="Y163" s="301">
        <f t="shared" si="258"/>
        <v>41.108999999999988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19.326429891916721</v>
      </c>
      <c r="C170" s="300">
        <v>21.256622821751506</v>
      </c>
      <c r="D170" s="300">
        <v>2.9559231902789258</v>
      </c>
      <c r="E170" s="300">
        <f>SUM(B170:D170)</f>
        <v>43.538975903947147</v>
      </c>
      <c r="F170" s="300"/>
      <c r="G170" s="300">
        <v>19.386898902695943</v>
      </c>
      <c r="H170" s="300">
        <v>21.460592508911429</v>
      </c>
      <c r="I170" s="300">
        <v>2.0195593778296499</v>
      </c>
      <c r="J170" s="300">
        <f>SUM(G170:I170)</f>
        <v>42.867050789437023</v>
      </c>
      <c r="K170" s="300"/>
      <c r="L170" s="300">
        <v>19.214198442267818</v>
      </c>
      <c r="M170" s="300">
        <v>21.567721574148706</v>
      </c>
      <c r="N170" s="300">
        <v>3.2126407893408979</v>
      </c>
      <c r="O170" s="300">
        <f>SUM(L170:N170)</f>
        <v>43.994560805757416</v>
      </c>
      <c r="P170" s="300"/>
      <c r="Q170" s="300">
        <v>20.584377873996214</v>
      </c>
      <c r="R170" s="300">
        <v>22.116816056674509</v>
      </c>
      <c r="S170" s="300">
        <v>3.4043236312755627</v>
      </c>
      <c r="T170" s="300">
        <f>SUM(Q170:S170)</f>
        <v>46.105517561946286</v>
      </c>
      <c r="U170" s="300"/>
      <c r="V170" s="300">
        <v>22.733663131849784</v>
      </c>
      <c r="W170" s="300">
        <v>22.328428855980828</v>
      </c>
      <c r="X170" s="300">
        <v>3.5982533223771123</v>
      </c>
      <c r="Y170" s="300">
        <f>SUM(V170:X170)</f>
        <v>48.660345310207724</v>
      </c>
    </row>
    <row r="171" spans="1:25" x14ac:dyDescent="0.2">
      <c r="A171" s="260" t="s">
        <v>364</v>
      </c>
      <c r="B171" s="300">
        <v>11.772838611811801</v>
      </c>
      <c r="C171" s="300">
        <v>4.4374878119461085</v>
      </c>
      <c r="D171" s="300">
        <v>2.1296976722950252</v>
      </c>
      <c r="E171" s="300">
        <f t="shared" ref="E171" si="269">SUM(B171:D171)</f>
        <v>18.340024096052936</v>
      </c>
      <c r="F171" s="300"/>
      <c r="G171" s="300">
        <v>12.862168604376867</v>
      </c>
      <c r="H171" s="300">
        <v>4.0745860095307336</v>
      </c>
      <c r="I171" s="300">
        <v>2.8041945966553143</v>
      </c>
      <c r="J171" s="300">
        <f t="shared" ref="J171:J172" si="270">SUM(G171:I171)</f>
        <v>19.740949210562917</v>
      </c>
      <c r="K171" s="300"/>
      <c r="L171" s="300">
        <v>12.528057878129959</v>
      </c>
      <c r="M171" s="300">
        <v>4.6381596355034889</v>
      </c>
      <c r="N171" s="300">
        <v>2.5312216806090655</v>
      </c>
      <c r="O171" s="300">
        <f t="shared" ref="O171:O172" si="271">SUM(L171:N171)</f>
        <v>19.697439194242513</v>
      </c>
      <c r="P171" s="300"/>
      <c r="Q171" s="300">
        <v>12.958101885045338</v>
      </c>
      <c r="R171" s="300">
        <v>4.9260899517873806</v>
      </c>
      <c r="S171" s="300">
        <v>2.7042906012209391</v>
      </c>
      <c r="T171" s="300">
        <f t="shared" ref="T171:T172" si="272">SUM(Q171:S171)</f>
        <v>20.58848243805366</v>
      </c>
      <c r="U171" s="300"/>
      <c r="V171" s="300">
        <v>13.330971083080948</v>
      </c>
      <c r="W171" s="300">
        <v>5.3118327776343666</v>
      </c>
      <c r="X171" s="300">
        <v>2.9418508290768188</v>
      </c>
      <c r="Y171" s="300">
        <f t="shared" ref="Y171:Y172" si="273">SUM(V171:X171)</f>
        <v>21.584654689792135</v>
      </c>
    </row>
    <row r="172" spans="1:25" x14ac:dyDescent="0.2">
      <c r="A172" s="264" t="s">
        <v>363</v>
      </c>
      <c r="B172" s="301">
        <f>SUM(B170:B171)</f>
        <v>31.099268503728524</v>
      </c>
      <c r="C172" s="301">
        <f t="shared" ref="C172" si="274">SUM(C170:C171)</f>
        <v>25.694110633697615</v>
      </c>
      <c r="D172" s="301">
        <f t="shared" ref="D172" si="275">SUM(D170:D171)</f>
        <v>5.0856208625739505</v>
      </c>
      <c r="E172" s="301">
        <f>SUM(B172:D172)</f>
        <v>61.87900000000009</v>
      </c>
      <c r="F172" s="301"/>
      <c r="G172" s="301">
        <f>SUM(G170:G171)</f>
        <v>32.249067507072809</v>
      </c>
      <c r="H172" s="301">
        <f t="shared" ref="H172" si="276">SUM(H170:H171)</f>
        <v>25.535178518442162</v>
      </c>
      <c r="I172" s="301">
        <f t="shared" ref="I172" si="277">SUM(I170:I171)</f>
        <v>4.8237539744849638</v>
      </c>
      <c r="J172" s="301">
        <f t="shared" si="270"/>
        <v>62.60799999999994</v>
      </c>
      <c r="K172" s="301"/>
      <c r="L172" s="301">
        <f>SUM(L170:L171)</f>
        <v>31.742256320397779</v>
      </c>
      <c r="M172" s="301">
        <f t="shared" ref="M172" si="278">SUM(M170:M171)</f>
        <v>26.205881209652194</v>
      </c>
      <c r="N172" s="301">
        <f t="shared" ref="N172" si="279">SUM(N170:N171)</f>
        <v>5.7438624699499634</v>
      </c>
      <c r="O172" s="301">
        <f t="shared" si="271"/>
        <v>63.691999999999936</v>
      </c>
      <c r="P172" s="301"/>
      <c r="Q172" s="301">
        <f>SUM(Q170:Q171)</f>
        <v>33.542479759041555</v>
      </c>
      <c r="R172" s="301">
        <f t="shared" ref="R172" si="280">SUM(R170:R171)</f>
        <v>27.042906008461891</v>
      </c>
      <c r="S172" s="301">
        <f t="shared" ref="S172" si="281">SUM(S170:S171)</f>
        <v>6.1086142324965014</v>
      </c>
      <c r="T172" s="301">
        <f t="shared" si="272"/>
        <v>66.693999999999946</v>
      </c>
      <c r="U172" s="301"/>
      <c r="V172" s="301">
        <f>SUM(V170:V171)</f>
        <v>36.064634214930734</v>
      </c>
      <c r="W172" s="301">
        <f t="shared" ref="W172" si="282">SUM(W170:W171)</f>
        <v>27.640261633615197</v>
      </c>
      <c r="X172" s="301">
        <f t="shared" ref="X172" si="283">SUM(X170:X171)</f>
        <v>6.5401041514539315</v>
      </c>
      <c r="Y172" s="301">
        <f t="shared" si="273"/>
        <v>70.244999999999862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43.784768277167764</v>
      </c>
      <c r="C179" s="300">
        <v>39.896649923898337</v>
      </c>
      <c r="D179" s="300">
        <v>4.8407003617199704</v>
      </c>
      <c r="E179" s="300">
        <f>SUM(B179:D179)</f>
        <v>88.522118562786062</v>
      </c>
      <c r="F179" s="300"/>
      <c r="G179" s="300">
        <v>45.917984115787036</v>
      </c>
      <c r="H179" s="300">
        <v>44.273826139824685</v>
      </c>
      <c r="I179" s="300">
        <v>6.5100550819018048</v>
      </c>
      <c r="J179" s="300">
        <f>SUM(G179:I179)</f>
        <v>96.701865337513539</v>
      </c>
      <c r="K179" s="300"/>
      <c r="L179" s="300">
        <v>48.188710553618158</v>
      </c>
      <c r="M179" s="300">
        <v>43.844179573498302</v>
      </c>
      <c r="N179" s="300">
        <v>7.2748654338325824</v>
      </c>
      <c r="O179" s="300">
        <f>SUM(L179:N179)</f>
        <v>99.307755560949047</v>
      </c>
      <c r="P179" s="300"/>
      <c r="Q179" s="300">
        <v>52.920266273832333</v>
      </c>
      <c r="R179" s="300">
        <v>45.528368561345346</v>
      </c>
      <c r="S179" s="300">
        <v>8.2680080846927879</v>
      </c>
      <c r="T179" s="300">
        <f>SUM(Q179:S179)</f>
        <v>106.71664291987045</v>
      </c>
      <c r="U179" s="300"/>
      <c r="V179" s="300">
        <v>60.266552046120715</v>
      </c>
      <c r="W179" s="300">
        <v>45.880102392645256</v>
      </c>
      <c r="X179" s="300">
        <v>9.7421062156784739</v>
      </c>
      <c r="Y179" s="300">
        <f>SUM(V179:X179)</f>
        <v>115.88876065444445</v>
      </c>
    </row>
    <row r="180" spans="1:25" x14ac:dyDescent="0.2">
      <c r="A180" s="260" t="s">
        <v>364</v>
      </c>
      <c r="B180" s="300">
        <v>16.825532888503343</v>
      </c>
      <c r="C180" s="300">
        <v>6.0774266382092241</v>
      </c>
      <c r="D180" s="300">
        <v>3.8499219105013869</v>
      </c>
      <c r="E180" s="300">
        <f t="shared" ref="E180:E181" si="284">SUM(B180:D180)</f>
        <v>26.752881437213954</v>
      </c>
      <c r="F180" s="300"/>
      <c r="G180" s="300">
        <v>18.658877305754451</v>
      </c>
      <c r="H180" s="300">
        <v>6.827259856074849</v>
      </c>
      <c r="I180" s="300">
        <v>2.4109975006570932</v>
      </c>
      <c r="J180" s="300">
        <f t="shared" ref="J180:J181" si="285">SUM(G180:I180)</f>
        <v>27.897134662486394</v>
      </c>
      <c r="K180" s="300"/>
      <c r="L180" s="300">
        <v>18.882961737590612</v>
      </c>
      <c r="M180" s="300">
        <v>6.2665110930829231</v>
      </c>
      <c r="N180" s="300">
        <v>2.3667716083773653</v>
      </c>
      <c r="O180" s="300">
        <f t="shared" ref="O180:O181" si="286">SUM(L180:N180)</f>
        <v>27.516244439050901</v>
      </c>
      <c r="P180" s="300"/>
      <c r="Q180" s="300">
        <v>20.223368684372208</v>
      </c>
      <c r="R180" s="300">
        <v>6.8880566415174442</v>
      </c>
      <c r="S180" s="300">
        <v>2.3919317542398431</v>
      </c>
      <c r="T180" s="300">
        <f t="shared" ref="T180:T181" si="287">SUM(Q180:S180)</f>
        <v>29.503357080129494</v>
      </c>
      <c r="U180" s="300"/>
      <c r="V180" s="300">
        <v>21.936712536281391</v>
      </c>
      <c r="W180" s="300">
        <v>7.7781595145440727</v>
      </c>
      <c r="X180" s="300">
        <v>2.3043672947299432</v>
      </c>
      <c r="Y180" s="300">
        <f t="shared" ref="Y180:Y181" si="288">SUM(V180:X180)</f>
        <v>32.019239345555405</v>
      </c>
    </row>
    <row r="181" spans="1:25" x14ac:dyDescent="0.2">
      <c r="A181" s="264" t="s">
        <v>363</v>
      </c>
      <c r="B181" s="301">
        <f>SUM(B179:B180)</f>
        <v>60.610301165671103</v>
      </c>
      <c r="C181" s="301">
        <f t="shared" ref="C181" si="289">SUM(C179:C180)</f>
        <v>45.974076562107562</v>
      </c>
      <c r="D181" s="301">
        <f t="shared" ref="D181" si="290">SUM(D179:D180)</f>
        <v>8.6906222722213577</v>
      </c>
      <c r="E181" s="301">
        <f t="shared" si="284"/>
        <v>115.27500000000003</v>
      </c>
      <c r="F181" s="301"/>
      <c r="G181" s="301">
        <f>SUM(G179:G180)</f>
        <v>64.57686142154148</v>
      </c>
      <c r="H181" s="301">
        <f t="shared" ref="H181" si="291">SUM(H179:H180)</f>
        <v>51.101085995899531</v>
      </c>
      <c r="I181" s="301">
        <f t="shared" ref="I181" si="292">SUM(I179:I180)</f>
        <v>8.9210525825588984</v>
      </c>
      <c r="J181" s="301">
        <f t="shared" si="285"/>
        <v>124.5989999999999</v>
      </c>
      <c r="K181" s="301"/>
      <c r="L181" s="301">
        <f>SUM(L179:L180)</f>
        <v>67.07167229120877</v>
      </c>
      <c r="M181" s="301">
        <f t="shared" ref="M181" si="293">SUM(M179:M180)</f>
        <v>50.110690666581228</v>
      </c>
      <c r="N181" s="301">
        <f t="shared" ref="N181" si="294">SUM(N179:N180)</f>
        <v>9.6416370422099469</v>
      </c>
      <c r="O181" s="301">
        <f t="shared" si="286"/>
        <v>126.82399999999994</v>
      </c>
      <c r="P181" s="301"/>
      <c r="Q181" s="301">
        <f>SUM(Q179:Q180)</f>
        <v>73.143634958204544</v>
      </c>
      <c r="R181" s="301">
        <f t="shared" ref="R181" si="295">SUM(R179:R180)</f>
        <v>52.41642520286279</v>
      </c>
      <c r="S181" s="301">
        <f t="shared" ref="S181" si="296">SUM(S179:S180)</f>
        <v>10.659939838932631</v>
      </c>
      <c r="T181" s="301">
        <f t="shared" si="287"/>
        <v>136.21999999999997</v>
      </c>
      <c r="U181" s="301"/>
      <c r="V181" s="301">
        <f>SUM(V179:V180)</f>
        <v>82.203264582402113</v>
      </c>
      <c r="W181" s="301">
        <f t="shared" ref="W181" si="297">SUM(W179:W180)</f>
        <v>53.658261907189328</v>
      </c>
      <c r="X181" s="301">
        <f t="shared" ref="X181" si="298">SUM(X179:X180)</f>
        <v>12.046473510408417</v>
      </c>
      <c r="Y181" s="301">
        <f t="shared" si="288"/>
        <v>147.90799999999984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2.6227490949880914</v>
      </c>
      <c r="C188" s="300">
        <v>4.1472962539596061</v>
      </c>
      <c r="D188" s="300">
        <v>0.96149238877387844</v>
      </c>
      <c r="E188" s="300">
        <f>SUM(B188:D188)</f>
        <v>7.7315377377215757</v>
      </c>
      <c r="F188" s="300"/>
      <c r="G188" s="300">
        <v>3.901328843411263</v>
      </c>
      <c r="H188" s="300">
        <v>5.3390199628297932</v>
      </c>
      <c r="I188" s="300">
        <v>1.4176436336152642</v>
      </c>
      <c r="J188" s="300">
        <f>SUM(G188:I188)</f>
        <v>10.657992439856319</v>
      </c>
      <c r="K188" s="300"/>
      <c r="L188" s="300">
        <v>3.0376699247804111</v>
      </c>
      <c r="M188" s="300">
        <v>6.3466966019511828</v>
      </c>
      <c r="N188" s="300">
        <v>1.5708177618766501</v>
      </c>
      <c r="O188" s="300">
        <f>SUM(L188:N188)</f>
        <v>10.955184288608244</v>
      </c>
      <c r="P188" s="300"/>
      <c r="Q188" s="300">
        <v>2.7381395205201833</v>
      </c>
      <c r="R188" s="300">
        <v>6.1420933828333864</v>
      </c>
      <c r="S188" s="300">
        <v>1.2855135738769496</v>
      </c>
      <c r="T188" s="300">
        <f>SUM(Q188:S188)</f>
        <v>10.165746477230519</v>
      </c>
      <c r="U188" s="300"/>
      <c r="V188" s="300">
        <v>2.6899313870126123</v>
      </c>
      <c r="W188" s="300">
        <v>6.4029638112174556</v>
      </c>
      <c r="X188" s="300">
        <v>1.392633149391006</v>
      </c>
      <c r="Y188" s="300">
        <f>SUM(V188:X188)</f>
        <v>10.485528347621074</v>
      </c>
    </row>
    <row r="189" spans="1:25" x14ac:dyDescent="0.2">
      <c r="A189" s="260" t="s">
        <v>364</v>
      </c>
      <c r="B189" s="300">
        <v>3.588201346534047</v>
      </c>
      <c r="C189" s="300">
        <v>3.1739242769206175</v>
      </c>
      <c r="D189" s="300">
        <v>1.4983366388237633</v>
      </c>
      <c r="E189" s="300">
        <f t="shared" ref="E189:E190" si="299">SUM(B189:D189)</f>
        <v>8.2604622622784287</v>
      </c>
      <c r="F189" s="300"/>
      <c r="G189" s="300">
        <v>5.1854694402226134</v>
      </c>
      <c r="H189" s="300">
        <v>4.9407138727519886</v>
      </c>
      <c r="I189" s="300">
        <v>3.3728242471690706</v>
      </c>
      <c r="J189" s="300">
        <f t="shared" ref="J189:J190" si="300">SUM(G189:I189)</f>
        <v>13.499007560143673</v>
      </c>
      <c r="K189" s="300"/>
      <c r="L189" s="300">
        <v>4.0243623083526456</v>
      </c>
      <c r="M189" s="300">
        <v>5.1987158676111926</v>
      </c>
      <c r="N189" s="300">
        <v>2.1427375354278997</v>
      </c>
      <c r="O189" s="300">
        <f t="shared" ref="O189:O190" si="301">SUM(L189:N189)</f>
        <v>11.365815711391738</v>
      </c>
      <c r="P189" s="300"/>
      <c r="Q189" s="300">
        <v>3.8813550425234928</v>
      </c>
      <c r="R189" s="300">
        <v>5.1695037655894653</v>
      </c>
      <c r="S189" s="300">
        <v>1.8063947146565207</v>
      </c>
      <c r="T189" s="300">
        <f t="shared" ref="T189:T190" si="302">SUM(Q189:S189)</f>
        <v>10.857253522769479</v>
      </c>
      <c r="U189" s="300"/>
      <c r="V189" s="300">
        <v>4.0908735424732159</v>
      </c>
      <c r="W189" s="300">
        <v>5.6321941689920036</v>
      </c>
      <c r="X189" s="300">
        <v>1.8634039409137511</v>
      </c>
      <c r="Y189" s="300">
        <f t="shared" ref="Y189:Y190" si="303">SUM(V189:X189)</f>
        <v>11.58647165237897</v>
      </c>
    </row>
    <row r="190" spans="1:25" x14ac:dyDescent="0.2">
      <c r="A190" s="264" t="s">
        <v>363</v>
      </c>
      <c r="B190" s="301">
        <f>SUM(B188:B189)</f>
        <v>6.2109504415221384</v>
      </c>
      <c r="C190" s="301">
        <f t="shared" ref="C190" si="304">SUM(C188:C189)</f>
        <v>7.3212205308802236</v>
      </c>
      <c r="D190" s="301">
        <f t="shared" ref="D190" si="305">SUM(D188:D189)</f>
        <v>2.4598290275976415</v>
      </c>
      <c r="E190" s="301">
        <f t="shared" si="299"/>
        <v>15.992000000000004</v>
      </c>
      <c r="F190" s="301"/>
      <c r="G190" s="301">
        <f>SUM(G188:G189)</f>
        <v>9.0867982836338754</v>
      </c>
      <c r="H190" s="301">
        <f t="shared" ref="H190" si="306">SUM(H188:H189)</f>
        <v>10.279733835581782</v>
      </c>
      <c r="I190" s="301">
        <f t="shared" ref="I190" si="307">SUM(I188:I189)</f>
        <v>4.7904678807843348</v>
      </c>
      <c r="J190" s="301">
        <f t="shared" si="300"/>
        <v>24.156999999999989</v>
      </c>
      <c r="K190" s="301"/>
      <c r="L190" s="301">
        <f>SUM(L188:L189)</f>
        <v>7.0620322331330563</v>
      </c>
      <c r="M190" s="301">
        <f t="shared" ref="M190" si="308">SUM(M188:M189)</f>
        <v>11.545412469562375</v>
      </c>
      <c r="N190" s="301">
        <f t="shared" ref="N190" si="309">SUM(N188:N189)</f>
        <v>3.7135552973045498</v>
      </c>
      <c r="O190" s="301">
        <f t="shared" si="301"/>
        <v>22.32099999999998</v>
      </c>
      <c r="P190" s="301"/>
      <c r="Q190" s="301">
        <f>SUM(Q188:Q189)</f>
        <v>6.6194945630436761</v>
      </c>
      <c r="R190" s="301">
        <f t="shared" ref="R190" si="310">SUM(R188:R189)</f>
        <v>11.311597148422852</v>
      </c>
      <c r="S190" s="301">
        <f t="shared" ref="S190" si="311">SUM(S188:S189)</f>
        <v>3.0919082885334701</v>
      </c>
      <c r="T190" s="301">
        <f t="shared" si="302"/>
        <v>21.023</v>
      </c>
      <c r="U190" s="301"/>
      <c r="V190" s="301">
        <f>SUM(V188:V189)</f>
        <v>6.7808049294858286</v>
      </c>
      <c r="W190" s="301">
        <f t="shared" ref="W190" si="312">SUM(W188:W189)</f>
        <v>12.035157980209458</v>
      </c>
      <c r="X190" s="301">
        <f t="shared" ref="X190" si="313">SUM(X188:X189)</f>
        <v>3.2560370903047571</v>
      </c>
      <c r="Y190" s="301">
        <f t="shared" si="303"/>
        <v>22.072000000000045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4.9922849532086051</v>
      </c>
      <c r="C197" s="300">
        <v>3.3812136428591577</v>
      </c>
      <c r="D197" s="300">
        <v>4.1067592984809842</v>
      </c>
      <c r="E197" s="300">
        <f>SUM(B197:D197)</f>
        <v>12.480257894548746</v>
      </c>
      <c r="F197" s="300"/>
      <c r="G197" s="300">
        <v>4.4836314716519556</v>
      </c>
      <c r="H197" s="300">
        <v>2.973061224109284</v>
      </c>
      <c r="I197" s="300">
        <v>5.6541989056039403</v>
      </c>
      <c r="J197" s="300">
        <f>SUM(G197:I197)</f>
        <v>13.110891601365179</v>
      </c>
      <c r="K197" s="300"/>
      <c r="L197" s="300">
        <v>4.209012178662153</v>
      </c>
      <c r="M197" s="300">
        <v>3.7016100559619045</v>
      </c>
      <c r="N197" s="300">
        <v>4.0920089357530012</v>
      </c>
      <c r="O197" s="300">
        <f>SUM(L197:N197)</f>
        <v>12.002631170377057</v>
      </c>
      <c r="P197" s="300"/>
      <c r="Q197" s="300">
        <v>4.0014611164234202</v>
      </c>
      <c r="R197" s="300">
        <v>3.5808091994275686</v>
      </c>
      <c r="S197" s="300">
        <v>4.028190853228935</v>
      </c>
      <c r="T197" s="300">
        <f>SUM(Q197:S197)</f>
        <v>11.610461169079924</v>
      </c>
      <c r="U197" s="300"/>
      <c r="V197" s="300">
        <v>3.8327269358615097</v>
      </c>
      <c r="W197" s="300">
        <v>3.4777545159718346</v>
      </c>
      <c r="X197" s="300">
        <v>3.9782266200621623</v>
      </c>
      <c r="Y197" s="300">
        <f>SUM(V197:X197)</f>
        <v>11.288708071895506</v>
      </c>
    </row>
    <row r="198" spans="1:25" x14ac:dyDescent="0.2">
      <c r="A198" s="260" t="s">
        <v>364</v>
      </c>
      <c r="B198" s="300">
        <v>4.3498198199572569</v>
      </c>
      <c r="C198" s="300">
        <v>0.93788274549478978</v>
      </c>
      <c r="D198" s="300">
        <v>1.1380395399992087</v>
      </c>
      <c r="E198" s="300">
        <f t="shared" ref="E198:E199" si="314">SUM(B198:D198)</f>
        <v>6.4257421054512553</v>
      </c>
      <c r="F198" s="300"/>
      <c r="G198" s="300">
        <v>3.0364645656796152</v>
      </c>
      <c r="H198" s="300">
        <v>0.98093206163311619</v>
      </c>
      <c r="I198" s="300">
        <v>2.613711771322095</v>
      </c>
      <c r="J198" s="300">
        <f t="shared" ref="J198:J199" si="315">SUM(G198:I198)</f>
        <v>6.6311083986348258</v>
      </c>
      <c r="K198" s="300"/>
      <c r="L198" s="300">
        <v>3.9623934031193735</v>
      </c>
      <c r="M198" s="300">
        <v>0.50487966480975222</v>
      </c>
      <c r="N198" s="300">
        <v>2.3780957616938503</v>
      </c>
      <c r="O198" s="300">
        <f t="shared" ref="O198:O199" si="316">SUM(L198:N198)</f>
        <v>6.8453688296229762</v>
      </c>
      <c r="P198" s="300"/>
      <c r="Q198" s="300">
        <v>4.0160941840014814</v>
      </c>
      <c r="R198" s="300">
        <v>0.49381725514293734</v>
      </c>
      <c r="S198" s="300">
        <v>2.4076273917756454</v>
      </c>
      <c r="T198" s="300">
        <f t="shared" ref="T198:T199" si="317">SUM(Q198:S198)</f>
        <v>6.9175388309200638</v>
      </c>
      <c r="U198" s="300"/>
      <c r="V198" s="300">
        <v>4.221831319187296</v>
      </c>
      <c r="W198" s="300">
        <v>0.49696138785012028</v>
      </c>
      <c r="X198" s="300">
        <v>2.5204992210670647</v>
      </c>
      <c r="Y198" s="300">
        <f t="shared" ref="Y198:Y199" si="318">SUM(V198:X198)</f>
        <v>7.2392919281044819</v>
      </c>
    </row>
    <row r="199" spans="1:25" x14ac:dyDescent="0.2">
      <c r="A199" s="264" t="s">
        <v>363</v>
      </c>
      <c r="B199" s="301">
        <f>SUM(B197:B198)</f>
        <v>9.3421047731658611</v>
      </c>
      <c r="C199" s="301">
        <f t="shared" ref="C199" si="319">SUM(C197:C198)</f>
        <v>4.3190963883539473</v>
      </c>
      <c r="D199" s="301">
        <f t="shared" ref="D199" si="320">SUM(D197:D198)</f>
        <v>5.2447988384801931</v>
      </c>
      <c r="E199" s="301">
        <f t="shared" si="314"/>
        <v>18.906000000000002</v>
      </c>
      <c r="F199" s="301"/>
      <c r="G199" s="301">
        <f>SUM(G197:G198)</f>
        <v>7.5200960373315713</v>
      </c>
      <c r="H199" s="301">
        <f t="shared" ref="H199" si="321">SUM(H197:H198)</f>
        <v>3.9539932857424001</v>
      </c>
      <c r="I199" s="301">
        <f t="shared" ref="I199" si="322">SUM(I197:I198)</f>
        <v>8.2679106769260358</v>
      </c>
      <c r="J199" s="301">
        <f t="shared" si="315"/>
        <v>19.742000000000008</v>
      </c>
      <c r="K199" s="301"/>
      <c r="L199" s="301">
        <f>SUM(L197:L198)</f>
        <v>8.1714055817815261</v>
      </c>
      <c r="M199" s="301">
        <f t="shared" ref="M199" si="323">SUM(M197:M198)</f>
        <v>4.2064897207716569</v>
      </c>
      <c r="N199" s="301">
        <f t="shared" ref="N199" si="324">SUM(N197:N198)</f>
        <v>6.4701046974468515</v>
      </c>
      <c r="O199" s="301">
        <f t="shared" si="316"/>
        <v>18.848000000000035</v>
      </c>
      <c r="P199" s="301"/>
      <c r="Q199" s="301">
        <f>SUM(Q197:Q198)</f>
        <v>8.0175553004249025</v>
      </c>
      <c r="R199" s="301">
        <f t="shared" ref="R199" si="325">SUM(R197:R198)</f>
        <v>4.074626454570506</v>
      </c>
      <c r="S199" s="301">
        <f t="shared" ref="S199" si="326">SUM(S197:S198)</f>
        <v>6.4358182450045804</v>
      </c>
      <c r="T199" s="301">
        <f t="shared" si="317"/>
        <v>18.527999999999988</v>
      </c>
      <c r="U199" s="301"/>
      <c r="V199" s="301">
        <f>SUM(V197:V198)</f>
        <v>8.0545582550488053</v>
      </c>
      <c r="W199" s="301">
        <f t="shared" ref="W199" si="327">SUM(W197:W198)</f>
        <v>3.9747159038219548</v>
      </c>
      <c r="X199" s="301">
        <f t="shared" ref="X199" si="328">SUM(X197:X198)</f>
        <v>6.498725841129227</v>
      </c>
      <c r="Y199" s="301">
        <f t="shared" si="318"/>
        <v>18.527999999999984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Liverpool City Region</v>
      </c>
    </row>
    <row r="2" spans="1:16" x14ac:dyDescent="0.2">
      <c r="A2" s="182" t="s">
        <v>515</v>
      </c>
    </row>
    <row r="3" spans="1:16" x14ac:dyDescent="0.2">
      <c r="L3" s="46" t="s">
        <v>441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1.316451178182354</v>
      </c>
      <c r="N7">
        <f>'Ind T4'!C122</f>
        <v>0.51154916139344309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1.9279437763924046</v>
      </c>
      <c r="N9">
        <f>'Ind T4'!C120</f>
        <v>1.0305416134582801</v>
      </c>
    </row>
    <row r="10" spans="1:16" x14ac:dyDescent="0.2">
      <c r="L10" s="13" t="str">
        <f>'Ind T4'!A80</f>
        <v>Education</v>
      </c>
      <c r="M10">
        <f>'Ind T4'!B119</f>
        <v>0.57923311968059998</v>
      </c>
      <c r="N10">
        <f>'Ind T4'!C119</f>
        <v>0.65500359585921597</v>
      </c>
    </row>
    <row r="11" spans="1:16" x14ac:dyDescent="0.2">
      <c r="L11" s="13" t="str">
        <f>'Ind T4'!A79</f>
        <v>Public admin. and defence</v>
      </c>
      <c r="M11">
        <f>'Ind T4'!B118</f>
        <v>1.4955933094632279</v>
      </c>
      <c r="N11">
        <f>'Ind T4'!C118</f>
        <v>6.4901881578371956E-3</v>
      </c>
    </row>
    <row r="12" spans="1:16" x14ac:dyDescent="0.2">
      <c r="L12" s="1" t="str">
        <f>CONCATENATE("[",'Ind T4'!A78,"]")</f>
        <v>[Non-marketed services]</v>
      </c>
      <c r="M12">
        <f>'Ind T4'!B117</f>
        <v>1.470390326046167</v>
      </c>
      <c r="N12">
        <f>'Ind T4'!C117</f>
        <v>0.75545363805697985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-6.1431613733087254E-2</v>
      </c>
      <c r="N14" s="13">
        <f>'Ind T4'!C115</f>
        <v>-0.11409290502104596</v>
      </c>
    </row>
    <row r="15" spans="1:16" x14ac:dyDescent="0.2">
      <c r="L15" s="13" t="str">
        <f>'Ind T4'!A75</f>
        <v>Arts and entertainment</v>
      </c>
      <c r="M15" s="13">
        <f>'Ind T4'!B114</f>
        <v>6.8961769387589023</v>
      </c>
      <c r="N15" s="13">
        <f>'Ind T4'!C114</f>
        <v>-7.4759390977818807E-2</v>
      </c>
    </row>
    <row r="16" spans="1:16" x14ac:dyDescent="0.2">
      <c r="L16" s="13" t="str">
        <f>'Ind T4'!A74</f>
        <v>Support services</v>
      </c>
      <c r="M16" s="13">
        <f>'Ind T4'!B113</f>
        <v>-1.8137176821219181</v>
      </c>
      <c r="N16" s="13">
        <f>'Ind T4'!C113</f>
        <v>0.83709117979267056</v>
      </c>
    </row>
    <row r="17" spans="12:14" x14ac:dyDescent="0.2">
      <c r="L17" s="13" t="str">
        <f>'Ind T4'!A73</f>
        <v>Professional services</v>
      </c>
      <c r="M17" s="13">
        <f>'Ind T4'!B112</f>
        <v>5.4134844704395002</v>
      </c>
      <c r="N17" s="13">
        <f>'Ind T4'!C112</f>
        <v>0.64456001846746602</v>
      </c>
    </row>
    <row r="18" spans="12:14" x14ac:dyDescent="0.2">
      <c r="L18" s="13" t="str">
        <f>'Ind T4'!A72</f>
        <v>Real estate</v>
      </c>
      <c r="M18" s="13">
        <f>'Ind T4'!B111</f>
        <v>-1.4936359107034503</v>
      </c>
      <c r="N18" s="13">
        <f>'Ind T4'!C111</f>
        <v>0.93621020873762006</v>
      </c>
    </row>
    <row r="19" spans="12:14" x14ac:dyDescent="0.2">
      <c r="L19" t="str">
        <f>'Ind T4'!A71</f>
        <v>Finance and insurance</v>
      </c>
      <c r="M19">
        <f>'Ind T4'!B110</f>
        <v>1.1607579663719614</v>
      </c>
      <c r="N19">
        <f>'Ind T4'!C110</f>
        <v>-0.19141210965014643</v>
      </c>
    </row>
    <row r="20" spans="12:14" x14ac:dyDescent="0.2">
      <c r="L20" t="str">
        <f>'Ind T4'!A70</f>
        <v>Information technology</v>
      </c>
      <c r="M20">
        <f>'Ind T4'!B109</f>
        <v>-4.7855119285849623</v>
      </c>
      <c r="N20">
        <f>'Ind T4'!C109</f>
        <v>0.94129558041209371</v>
      </c>
    </row>
    <row r="21" spans="12:14" x14ac:dyDescent="0.2">
      <c r="L21" t="str">
        <f>'Ind T4'!A69</f>
        <v>Media</v>
      </c>
      <c r="M21">
        <f>'Ind T4'!B108</f>
        <v>1.761453914283817</v>
      </c>
      <c r="N21">
        <f>'Ind T4'!C108</f>
        <v>0.10152915042833666</v>
      </c>
    </row>
    <row r="22" spans="12:14" x14ac:dyDescent="0.2">
      <c r="L22" s="1" t="str">
        <f>CONCATENATE("[",'Ind T4'!A68,"]")</f>
        <v>[Business and other services]</v>
      </c>
      <c r="M22">
        <f>'Ind T4'!B107</f>
        <v>1.4252801045185448</v>
      </c>
      <c r="N22">
        <f>'Ind T4'!C107</f>
        <v>0.4940414524031489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1.1415941927393591</v>
      </c>
      <c r="N24">
        <f>'Ind T4'!C105</f>
        <v>1.3396747801575071</v>
      </c>
    </row>
    <row r="25" spans="12:14" x14ac:dyDescent="0.2">
      <c r="L25" s="13" t="str">
        <f>'Ind T4'!A65</f>
        <v>Transport and storage</v>
      </c>
      <c r="M25">
        <f>'Ind T4'!B104</f>
        <v>3.4325236784902735</v>
      </c>
      <c r="N25">
        <f>'Ind T4'!C104</f>
        <v>0.68988834543699529</v>
      </c>
    </row>
    <row r="26" spans="12:14" x14ac:dyDescent="0.2">
      <c r="L26" s="13" t="str">
        <f>'Ind T4'!A64</f>
        <v>Wholesale and retail trade</v>
      </c>
      <c r="M26">
        <f>'Ind T4'!B103</f>
        <v>0.25472456178734504</v>
      </c>
      <c r="N26">
        <f>'Ind T4'!C103</f>
        <v>0.15352692904400111</v>
      </c>
    </row>
    <row r="27" spans="12:14" x14ac:dyDescent="0.2">
      <c r="L27" s="1" t="str">
        <f>CONCATENATE("[",'Ind T4'!A63,"]")</f>
        <v>[Trade, accomod. and transport]</v>
      </c>
      <c r="M27">
        <f>'Ind T4'!B102</f>
        <v>1.1459257046679161</v>
      </c>
      <c r="N27">
        <f>'Ind T4'!C102</f>
        <v>0.57929981756905669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1.3948523625425979</v>
      </c>
      <c r="N29">
        <f>'Ind T4'!C100</f>
        <v>0.32674594740240703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0.93546557380346229</v>
      </c>
      <c r="N31">
        <f>'Ind T4'!C98</f>
        <v>-0.70924994560309651</v>
      </c>
    </row>
    <row r="32" spans="12:14" x14ac:dyDescent="0.2">
      <c r="L32" s="13" t="str">
        <f>'Ind T4'!A58</f>
        <v>Engineering</v>
      </c>
      <c r="M32">
        <f>'Ind T4'!B97</f>
        <v>-5.3891563776817915</v>
      </c>
      <c r="N32">
        <f>'Ind T4'!C97</f>
        <v>0.20922209718634566</v>
      </c>
    </row>
    <row r="33" spans="12:14" x14ac:dyDescent="0.2">
      <c r="L33" s="13" t="str">
        <f>'Ind T4'!A57</f>
        <v>Food drink and tobacco</v>
      </c>
      <c r="M33">
        <f>'Ind T4'!B96</f>
        <v>2.1907853901824925</v>
      </c>
      <c r="N33">
        <f>'Ind T4'!C96</f>
        <v>-0.92942993620004355</v>
      </c>
    </row>
    <row r="34" spans="12:14" x14ac:dyDescent="0.2">
      <c r="L34" s="1" t="str">
        <f>CONCATENATE("[",'Ind T4'!A56,"]")</f>
        <v>[Manufacturing]</v>
      </c>
      <c r="M34">
        <f>'Ind T4'!B95</f>
        <v>0.45897621550312628</v>
      </c>
      <c r="N34">
        <f>'Ind T4'!C95</f>
        <v>-0.65701562642909161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4.4559746637539144</v>
      </c>
      <c r="N36">
        <f>'Ind T4'!C93</f>
        <v>6.3789555171189782E-2</v>
      </c>
    </row>
    <row r="37" spans="12:14" x14ac:dyDescent="0.2">
      <c r="L37" s="13" t="str">
        <f>'Ind T4'!A53</f>
        <v>Electricity and gas</v>
      </c>
      <c r="M37">
        <f>'Ind T4'!B92</f>
        <v>-1.1093623976075939</v>
      </c>
      <c r="N37">
        <f>'Ind T4'!C92</f>
        <v>-0.27937036000234006</v>
      </c>
    </row>
    <row r="38" spans="12:14" x14ac:dyDescent="0.2">
      <c r="L38" s="13" t="str">
        <f>'Ind T4'!A52</f>
        <v>Mining and quarrying</v>
      </c>
      <c r="M38">
        <f>'Ind T4'!B91</f>
        <v>19.181664219920069</v>
      </c>
      <c r="N38">
        <f>'Ind T4'!C91</f>
        <v>-4.6082750702982516</v>
      </c>
    </row>
    <row r="39" spans="12:14" x14ac:dyDescent="0.2">
      <c r="L39" s="45" t="str">
        <f>'Ind T4'!A51</f>
        <v>Agriculture</v>
      </c>
      <c r="M39">
        <f>'Ind T4'!B90</f>
        <v>2.5216725981104693</v>
      </c>
      <c r="N39">
        <f>'Ind T4'!C90</f>
        <v>0.45623683064979215</v>
      </c>
    </row>
    <row r="40" spans="12:14" x14ac:dyDescent="0.2">
      <c r="L40" s="1" t="str">
        <f>CONCATENATE("[",'Ind T4'!A50,"]")</f>
        <v>[Primary sector and utilities]</v>
      </c>
      <c r="M40">
        <f>'Ind T4'!B89</f>
        <v>3.3685130329569546</v>
      </c>
      <c r="N40">
        <f>'Ind T4'!C89</f>
        <v>3.7521327703204932E-2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Liverpool City Region</v>
      </c>
      <c r="L1" s="46"/>
    </row>
    <row r="2" spans="1:96" x14ac:dyDescent="0.2">
      <c r="A2" s="182" t="s">
        <v>515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8.9319999999999951</v>
      </c>
      <c r="N5" s="11">
        <f t="shared" ref="N5:AL5" si="1">SUM(N6:N9)</f>
        <v>7.045999999999994</v>
      </c>
      <c r="O5" s="11">
        <f t="shared" si="1"/>
        <v>8.5470000000000095</v>
      </c>
      <c r="P5" s="11">
        <f t="shared" si="1"/>
        <v>8.9179999999999993</v>
      </c>
      <c r="Q5" s="11">
        <f t="shared" si="1"/>
        <v>8.8389999999999986</v>
      </c>
      <c r="R5" s="11">
        <f t="shared" si="1"/>
        <v>8.5589999999999939</v>
      </c>
      <c r="S5" s="11">
        <f t="shared" si="1"/>
        <v>10.982999999999979</v>
      </c>
      <c r="T5" s="11">
        <f t="shared" si="1"/>
        <v>12.446000000000009</v>
      </c>
      <c r="U5" s="11">
        <f t="shared" si="1"/>
        <v>8.2080000000000091</v>
      </c>
      <c r="V5" s="11">
        <f t="shared" si="1"/>
        <v>10.625000000000004</v>
      </c>
      <c r="W5" s="11">
        <f t="shared" si="1"/>
        <v>10.101000000000003</v>
      </c>
      <c r="X5" s="11">
        <f t="shared" si="1"/>
        <v>9.9799999999999933</v>
      </c>
      <c r="Y5" s="11">
        <f t="shared" si="1"/>
        <v>9.9459999999999944</v>
      </c>
      <c r="Z5" s="11">
        <f t="shared" si="1"/>
        <v>9.9760000000000026</v>
      </c>
      <c r="AA5" s="11">
        <f t="shared" si="1"/>
        <v>10.102000000000004</v>
      </c>
      <c r="AB5" s="11">
        <f t="shared" si="1"/>
        <v>10.155000000000005</v>
      </c>
      <c r="AC5" s="11">
        <f t="shared" si="1"/>
        <v>10.190999999999995</v>
      </c>
      <c r="AD5" s="11">
        <f t="shared" si="1"/>
        <v>10.207000000000003</v>
      </c>
      <c r="AE5" s="11">
        <f t="shared" si="1"/>
        <v>10.20999999999999</v>
      </c>
      <c r="AF5" s="11">
        <f t="shared" si="1"/>
        <v>10.205000000000013</v>
      </c>
      <c r="AG5" s="11">
        <f t="shared" si="1"/>
        <v>10.203000000000003</v>
      </c>
      <c r="AH5" s="11">
        <f t="shared" si="1"/>
        <v>10.195000000000004</v>
      </c>
      <c r="AI5" s="11">
        <f t="shared" si="1"/>
        <v>10.188999999999998</v>
      </c>
      <c r="AJ5" s="11">
        <f t="shared" si="1"/>
        <v>10.178999999999998</v>
      </c>
      <c r="AK5" s="11">
        <f t="shared" si="1"/>
        <v>10.169999999999993</v>
      </c>
      <c r="AL5" s="11">
        <f t="shared" si="1"/>
        <v>10.157999999999991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3.377999999999993</v>
      </c>
      <c r="N6" s="11">
        <v>2.4859999999999984</v>
      </c>
      <c r="O6" s="11">
        <v>2.9590000000000036</v>
      </c>
      <c r="P6" s="11">
        <v>3.6250000000000018</v>
      </c>
      <c r="Q6" s="11">
        <v>3.5869999999999926</v>
      </c>
      <c r="R6" s="11">
        <v>3.3860000000000059</v>
      </c>
      <c r="S6" s="11">
        <v>3.2379999999999947</v>
      </c>
      <c r="T6" s="11">
        <v>3.0420000000000003</v>
      </c>
      <c r="U6" s="11">
        <v>2.2110000000000003</v>
      </c>
      <c r="V6" s="11">
        <v>3.8439999999999985</v>
      </c>
      <c r="W6" s="11">
        <v>3.8349999999999969</v>
      </c>
      <c r="X6" s="11">
        <v>3.867999999999995</v>
      </c>
      <c r="Y6" s="11">
        <v>3.8979999999999966</v>
      </c>
      <c r="Z6" s="11">
        <v>3.9450000000000101</v>
      </c>
      <c r="AA6" s="11">
        <v>3.9750000000000023</v>
      </c>
      <c r="AB6" s="11">
        <v>3.9839999999999991</v>
      </c>
      <c r="AC6" s="11">
        <v>3.9960000000000004</v>
      </c>
      <c r="AD6" s="11">
        <v>4.0070000000000014</v>
      </c>
      <c r="AE6" s="11">
        <v>4.0170000000000012</v>
      </c>
      <c r="AF6" s="11">
        <v>4.0260000000000167</v>
      </c>
      <c r="AG6" s="11">
        <v>4.0410000000000039</v>
      </c>
      <c r="AH6" s="11">
        <v>4.0549999999999971</v>
      </c>
      <c r="AI6" s="11">
        <v>4.0690000000000044</v>
      </c>
      <c r="AJ6" s="11">
        <v>4.0819999999999927</v>
      </c>
      <c r="AK6" s="172">
        <v>4.0940000000000012</v>
      </c>
      <c r="AL6" s="11">
        <v>4.1059999999999945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4.4999999999999887E-2</v>
      </c>
      <c r="N7" s="11">
        <v>4.5999999999999923E-2</v>
      </c>
      <c r="O7" s="11">
        <v>0.26500000000000012</v>
      </c>
      <c r="P7" s="11">
        <v>0.155</v>
      </c>
      <c r="Q7" s="11">
        <v>0.14499999999999982</v>
      </c>
      <c r="R7" s="11">
        <v>0.17299999999999999</v>
      </c>
      <c r="S7" s="11">
        <v>0.21700000000000014</v>
      </c>
      <c r="T7" s="11">
        <v>0.14199999999999999</v>
      </c>
      <c r="U7" s="11">
        <v>0.47999999999999898</v>
      </c>
      <c r="V7" s="11">
        <v>0.4710000000000007</v>
      </c>
      <c r="W7" s="11">
        <v>0.41600000000000031</v>
      </c>
      <c r="X7" s="11">
        <v>0.38800000000000034</v>
      </c>
      <c r="Y7" s="11">
        <v>0.37699999999999934</v>
      </c>
      <c r="Z7" s="11">
        <v>0.35400000000000076</v>
      </c>
      <c r="AA7" s="11">
        <v>0.33099999999999991</v>
      </c>
      <c r="AB7" s="11">
        <v>0.313</v>
      </c>
      <c r="AC7" s="11">
        <v>0.2980000000000001</v>
      </c>
      <c r="AD7" s="11">
        <v>0.2840000000000002</v>
      </c>
      <c r="AE7" s="11">
        <v>0.2709999999999998</v>
      </c>
      <c r="AF7" s="11">
        <v>0.25999999999999995</v>
      </c>
      <c r="AG7" s="11">
        <v>0.25000000000000017</v>
      </c>
      <c r="AH7" s="11">
        <v>0.2389999999999996</v>
      </c>
      <c r="AI7" s="11">
        <v>0.23000000000000012</v>
      </c>
      <c r="AJ7" s="11">
        <v>0.22099999999999995</v>
      </c>
      <c r="AK7" s="172">
        <v>0.21299999999999999</v>
      </c>
      <c r="AL7" s="11">
        <v>0.20499999999999977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1.0919999999999999</v>
      </c>
      <c r="N8" s="11">
        <v>0.90999999999999837</v>
      </c>
      <c r="O8" s="11">
        <v>1.4070000000000003</v>
      </c>
      <c r="P8" s="11">
        <v>1.4449999999999985</v>
      </c>
      <c r="Q8" s="11">
        <v>1.1210000000000027</v>
      </c>
      <c r="R8" s="11">
        <v>1.2349999999999968</v>
      </c>
      <c r="S8" s="11">
        <v>1.1680000000000006</v>
      </c>
      <c r="T8" s="11">
        <v>1.3909999999999998</v>
      </c>
      <c r="U8" s="11">
        <v>1.2790000000000026</v>
      </c>
      <c r="V8" s="11">
        <v>1.2120000000000017</v>
      </c>
      <c r="W8" s="11">
        <v>1.1680000000000024</v>
      </c>
      <c r="X8" s="11">
        <v>1.155999999999999</v>
      </c>
      <c r="Y8" s="11">
        <v>1.1439999999999986</v>
      </c>
      <c r="Z8" s="11">
        <v>1.141000000000002</v>
      </c>
      <c r="AA8" s="11">
        <v>1.1389999999999987</v>
      </c>
      <c r="AB8" s="11">
        <v>1.1369999999999982</v>
      </c>
      <c r="AC8" s="11">
        <v>1.1349999999999976</v>
      </c>
      <c r="AD8" s="11">
        <v>1.1329999999999976</v>
      </c>
      <c r="AE8" s="11">
        <v>1.1309999999999998</v>
      </c>
      <c r="AF8" s="11">
        <v>1.1290000000000002</v>
      </c>
      <c r="AG8" s="11">
        <v>1.1279999999999992</v>
      </c>
      <c r="AH8" s="11">
        <v>1.1259999999999979</v>
      </c>
      <c r="AI8" s="11">
        <v>1.1250000000000007</v>
      </c>
      <c r="AJ8" s="11">
        <v>1.1229999999999991</v>
      </c>
      <c r="AK8" s="172">
        <v>1.1220000000000003</v>
      </c>
      <c r="AL8" s="11">
        <v>1.1199999999999992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4.4170000000000034</v>
      </c>
      <c r="N9" s="11">
        <v>3.6039999999999974</v>
      </c>
      <c r="O9" s="11">
        <v>3.9160000000000053</v>
      </c>
      <c r="P9" s="11">
        <v>3.6929999999999992</v>
      </c>
      <c r="Q9" s="11">
        <v>3.9860000000000029</v>
      </c>
      <c r="R9" s="11">
        <v>3.7649999999999926</v>
      </c>
      <c r="S9" s="11">
        <v>6.3599999999999834</v>
      </c>
      <c r="T9" s="11">
        <v>7.8710000000000084</v>
      </c>
      <c r="U9" s="11">
        <v>4.2380000000000075</v>
      </c>
      <c r="V9" s="11">
        <v>5.0980000000000025</v>
      </c>
      <c r="W9" s="11">
        <v>4.6820000000000048</v>
      </c>
      <c r="X9" s="11">
        <v>4.5680000000000005</v>
      </c>
      <c r="Y9" s="11">
        <v>4.5270000000000001</v>
      </c>
      <c r="Z9" s="11">
        <v>4.5359999999999898</v>
      </c>
      <c r="AA9" s="11">
        <v>4.6570000000000036</v>
      </c>
      <c r="AB9" s="11">
        <v>4.7210000000000072</v>
      </c>
      <c r="AC9" s="11">
        <v>4.761999999999996</v>
      </c>
      <c r="AD9" s="11">
        <v>4.7830000000000039</v>
      </c>
      <c r="AE9" s="11">
        <v>4.7909999999999906</v>
      </c>
      <c r="AF9" s="11">
        <v>4.7899999999999956</v>
      </c>
      <c r="AG9" s="11">
        <v>4.7840000000000007</v>
      </c>
      <c r="AH9" s="11">
        <v>4.7750000000000092</v>
      </c>
      <c r="AI9" s="11">
        <v>4.7649999999999926</v>
      </c>
      <c r="AJ9" s="11">
        <v>4.7530000000000063</v>
      </c>
      <c r="AK9" s="172">
        <v>4.7409999999999908</v>
      </c>
      <c r="AL9" s="11">
        <v>4.7269999999999968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48.60000000000008</v>
      </c>
      <c r="N11" s="11">
        <f t="shared" si="2"/>
        <v>51.18999999999992</v>
      </c>
      <c r="O11" s="11">
        <f t="shared" si="2"/>
        <v>47.79500000000003</v>
      </c>
      <c r="P11" s="11">
        <f t="shared" si="2"/>
        <v>47.780999999999992</v>
      </c>
      <c r="Q11" s="11">
        <f t="shared" si="2"/>
        <v>53.007000000000019</v>
      </c>
      <c r="R11" s="11">
        <f t="shared" ref="R11" si="3">SUM(R12:R14)</f>
        <v>50.473999999999876</v>
      </c>
      <c r="S11" s="11">
        <f t="shared" ref="S11" si="4">SUM(S12:S14)</f>
        <v>49.949000000000026</v>
      </c>
      <c r="T11" s="11">
        <f t="shared" ref="T11" si="5">SUM(T12:T14)</f>
        <v>52.556999999999981</v>
      </c>
      <c r="U11" s="11">
        <f t="shared" ref="U11" si="6">SUM(U12:U14)</f>
        <v>52.26699999999996</v>
      </c>
      <c r="V11" s="11">
        <f t="shared" ref="V11" si="7">SUM(V12:V14)</f>
        <v>54.327999999999982</v>
      </c>
      <c r="W11" s="11">
        <f t="shared" ref="W11" si="8">SUM(W12:W14)</f>
        <v>51.643000000000072</v>
      </c>
      <c r="X11" s="11">
        <f t="shared" ref="X11" si="9">SUM(X12:X14)</f>
        <v>51.50299999999995</v>
      </c>
      <c r="Y11" s="11">
        <f t="shared" ref="Y11" si="10">SUM(Y12:Y14)</f>
        <v>51.235999999999891</v>
      </c>
      <c r="Z11" s="11">
        <f t="shared" ref="Z11" si="11">SUM(Z12:Z14)</f>
        <v>50.885000000000012</v>
      </c>
      <c r="AA11" s="11">
        <f t="shared" ref="AA11" si="12">SUM(AA12:AA14)</f>
        <v>50.546000000000063</v>
      </c>
      <c r="AB11" s="11">
        <f t="shared" ref="AB11" si="13">SUM(AB12:AB14)</f>
        <v>50.02300000000011</v>
      </c>
      <c r="AC11" s="11">
        <f t="shared" ref="AC11" si="14">SUM(AC12:AC14)</f>
        <v>49.672000000000011</v>
      </c>
      <c r="AD11" s="11">
        <f>SUM(AD12:AD14)</f>
        <v>49.307999999999907</v>
      </c>
      <c r="AE11" s="11">
        <f t="shared" ref="AE11" si="15">SUM(AE12:AE14)</f>
        <v>48.951000000000079</v>
      </c>
      <c r="AF11" s="11">
        <f t="shared" ref="AF11" si="16">SUM(AF12:AF14)</f>
        <v>48.602000000000011</v>
      </c>
      <c r="AG11" s="11">
        <f t="shared" ref="AG11:AL11" si="17">SUM(AG12:AG14)</f>
        <v>48.299000000000063</v>
      </c>
      <c r="AH11" s="11">
        <f t="shared" si="17"/>
        <v>47.979999999999919</v>
      </c>
      <c r="AI11" s="11">
        <f t="shared" si="17"/>
        <v>47.666999999999859</v>
      </c>
      <c r="AJ11" s="11">
        <f t="shared" si="17"/>
        <v>47.36100000000004</v>
      </c>
      <c r="AK11" s="11">
        <f t="shared" si="17"/>
        <v>47.064999999999898</v>
      </c>
      <c r="AL11" s="11">
        <f t="shared" si="17"/>
        <v>46.780999999999999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8.0890000000000111</v>
      </c>
      <c r="N12" s="11">
        <v>6.8300000000000116</v>
      </c>
      <c r="O12" s="11">
        <v>5.9509999999999978</v>
      </c>
      <c r="P12" s="11">
        <v>5.6969999999999974</v>
      </c>
      <c r="Q12" s="11">
        <v>6.2140000000000244</v>
      </c>
      <c r="R12" s="11">
        <v>6.631999999999989</v>
      </c>
      <c r="S12" s="11">
        <v>6.2989999999999959</v>
      </c>
      <c r="T12" s="11">
        <v>7.0970000000000146</v>
      </c>
      <c r="U12" s="11">
        <v>6.253999999999996</v>
      </c>
      <c r="V12" s="11">
        <v>7.5280000000000076</v>
      </c>
      <c r="W12" s="11">
        <v>7.3910000000000124</v>
      </c>
      <c r="X12" s="11">
        <v>7.3539999999999806</v>
      </c>
      <c r="Y12" s="11">
        <v>7.3250000000000037</v>
      </c>
      <c r="Z12" s="11">
        <v>7.3510000000000035</v>
      </c>
      <c r="AA12" s="11">
        <v>7.3019999999999907</v>
      </c>
      <c r="AB12" s="11">
        <v>7.2080000000000073</v>
      </c>
      <c r="AC12" s="11">
        <v>7.1389999999999851</v>
      </c>
      <c r="AD12" s="11">
        <v>7.0620000000000029</v>
      </c>
      <c r="AE12" s="11">
        <v>6.9819999999999878</v>
      </c>
      <c r="AF12" s="11">
        <v>6.899999999999995</v>
      </c>
      <c r="AG12" s="11">
        <v>6.8219999999999903</v>
      </c>
      <c r="AH12" s="11">
        <v>6.7440000000000051</v>
      </c>
      <c r="AI12" s="11">
        <v>6.6649999999999983</v>
      </c>
      <c r="AJ12" s="11">
        <v>6.5849999999999929</v>
      </c>
      <c r="AK12" s="172">
        <v>6.505999999999994</v>
      </c>
      <c r="AL12" s="11">
        <v>6.4249999999999874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4.3120000000000092</v>
      </c>
      <c r="N13" s="11">
        <v>6.2790000000000035</v>
      </c>
      <c r="O13" s="11">
        <v>4.5790000000000139</v>
      </c>
      <c r="P13" s="11">
        <v>4.9360000000000017</v>
      </c>
      <c r="Q13" s="11">
        <v>5.1310000000000047</v>
      </c>
      <c r="R13" s="11">
        <v>5.7990000000000101</v>
      </c>
      <c r="S13" s="11">
        <v>4.9949999999999903</v>
      </c>
      <c r="T13" s="11">
        <v>6.3690000000000024</v>
      </c>
      <c r="U13" s="11">
        <v>5.0469999999999997</v>
      </c>
      <c r="V13" s="11">
        <v>4.7900000000000036</v>
      </c>
      <c r="W13" s="11">
        <v>4.3959999999999955</v>
      </c>
      <c r="X13" s="11">
        <v>4.5839999999999952</v>
      </c>
      <c r="Y13" s="11">
        <v>4.6139999999999892</v>
      </c>
      <c r="Z13" s="11">
        <v>4.6749999999999918</v>
      </c>
      <c r="AA13" s="11">
        <v>4.7200000000000149</v>
      </c>
      <c r="AB13" s="11">
        <v>4.7409999999999872</v>
      </c>
      <c r="AC13" s="11">
        <v>4.7210000000000125</v>
      </c>
      <c r="AD13" s="11">
        <v>4.7</v>
      </c>
      <c r="AE13" s="11">
        <v>4.6780000000000008</v>
      </c>
      <c r="AF13" s="11">
        <v>4.6560000000000015</v>
      </c>
      <c r="AG13" s="11">
        <v>4.641000000000008</v>
      </c>
      <c r="AH13" s="11">
        <v>4.621999999999999</v>
      </c>
      <c r="AI13" s="11">
        <v>4.6020000000000003</v>
      </c>
      <c r="AJ13" s="11">
        <v>4.58</v>
      </c>
      <c r="AK13" s="172">
        <v>4.5589999999999984</v>
      </c>
      <c r="AL13" s="11">
        <v>4.5359999999999836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36.199000000000055</v>
      </c>
      <c r="N14" s="11">
        <v>38.080999999999904</v>
      </c>
      <c r="O14" s="11">
        <v>37.265000000000022</v>
      </c>
      <c r="P14" s="11">
        <v>37.147999999999996</v>
      </c>
      <c r="Q14" s="11">
        <v>41.661999999999992</v>
      </c>
      <c r="R14" s="11">
        <v>38.042999999999878</v>
      </c>
      <c r="S14" s="11">
        <v>38.655000000000037</v>
      </c>
      <c r="T14" s="11">
        <v>39.090999999999966</v>
      </c>
      <c r="U14" s="11">
        <v>40.965999999999966</v>
      </c>
      <c r="V14" s="11">
        <v>42.00999999999997</v>
      </c>
      <c r="W14" s="11">
        <v>39.856000000000066</v>
      </c>
      <c r="X14" s="11">
        <v>39.564999999999976</v>
      </c>
      <c r="Y14" s="11">
        <v>39.296999999999898</v>
      </c>
      <c r="Z14" s="11">
        <v>38.859000000000016</v>
      </c>
      <c r="AA14" s="11">
        <v>38.524000000000058</v>
      </c>
      <c r="AB14" s="11">
        <v>38.074000000000112</v>
      </c>
      <c r="AC14" s="11">
        <v>37.812000000000012</v>
      </c>
      <c r="AD14" s="11">
        <v>37.545999999999907</v>
      </c>
      <c r="AE14" s="11">
        <v>37.291000000000089</v>
      </c>
      <c r="AF14" s="11">
        <v>37.046000000000014</v>
      </c>
      <c r="AG14" s="11">
        <v>36.83600000000007</v>
      </c>
      <c r="AH14" s="11">
        <v>36.613999999999912</v>
      </c>
      <c r="AI14" s="11">
        <v>36.399999999999856</v>
      </c>
      <c r="AJ14" s="11">
        <v>36.196000000000048</v>
      </c>
      <c r="AK14" s="172">
        <v>35.999999999999908</v>
      </c>
      <c r="AL14" s="11">
        <v>35.820000000000029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37.360999999999898</v>
      </c>
      <c r="N16" s="11">
        <v>36.670000000000137</v>
      </c>
      <c r="O16" s="11">
        <v>39.995000000000047</v>
      </c>
      <c r="P16" s="11">
        <v>36.471000000000018</v>
      </c>
      <c r="Q16" s="11">
        <v>38.977999999999945</v>
      </c>
      <c r="R16" s="11">
        <v>36.33799999999993</v>
      </c>
      <c r="S16" s="11">
        <v>35.825999999999972</v>
      </c>
      <c r="T16" s="11">
        <v>39.548000000000052</v>
      </c>
      <c r="U16" s="11">
        <v>38.331000000000053</v>
      </c>
      <c r="V16" s="11">
        <v>39.659999999999826</v>
      </c>
      <c r="W16" s="11">
        <v>38.943999999999896</v>
      </c>
      <c r="X16" s="11">
        <v>38.293999999999983</v>
      </c>
      <c r="Y16" s="11">
        <v>38.46400000000002</v>
      </c>
      <c r="Z16" s="11">
        <v>38.880000000000081</v>
      </c>
      <c r="AA16" s="11">
        <v>39.248999999999974</v>
      </c>
      <c r="AB16" s="11">
        <v>39.453999999999994</v>
      </c>
      <c r="AC16" s="11">
        <v>39.619000000000099</v>
      </c>
      <c r="AD16" s="11">
        <v>39.698999999999948</v>
      </c>
      <c r="AE16" s="11">
        <v>39.820999999999941</v>
      </c>
      <c r="AF16" s="11">
        <v>39.920999999999978</v>
      </c>
      <c r="AG16" s="11">
        <v>40.066999999999958</v>
      </c>
      <c r="AH16" s="11">
        <v>40.220000000000056</v>
      </c>
      <c r="AI16" s="11">
        <v>40.382000000000048</v>
      </c>
      <c r="AJ16" s="11">
        <v>40.549999999999955</v>
      </c>
      <c r="AK16" s="172">
        <v>40.721999999999952</v>
      </c>
      <c r="AL16" s="11">
        <v>40.897000000000141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166.62799999999982</v>
      </c>
      <c r="N18" s="11">
        <f t="shared" ref="N18:AL18" si="18">SUM(N19:N21)</f>
        <v>167.8130000000001</v>
      </c>
      <c r="O18" s="11">
        <f t="shared" si="18"/>
        <v>172.90899999999982</v>
      </c>
      <c r="P18" s="11">
        <f t="shared" si="18"/>
        <v>179.74800000000025</v>
      </c>
      <c r="Q18" s="11">
        <f t="shared" si="18"/>
        <v>183.5490000000004</v>
      </c>
      <c r="R18" s="11">
        <f t="shared" si="18"/>
        <v>185.07599999999994</v>
      </c>
      <c r="S18" s="11">
        <f t="shared" si="18"/>
        <v>187.98899999999983</v>
      </c>
      <c r="T18" s="11">
        <f t="shared" si="18"/>
        <v>188.83000000000021</v>
      </c>
      <c r="U18" s="11">
        <f t="shared" si="18"/>
        <v>190.45499999999942</v>
      </c>
      <c r="V18" s="11">
        <f t="shared" si="18"/>
        <v>200.91600000000039</v>
      </c>
      <c r="W18" s="11">
        <f t="shared" si="18"/>
        <v>195.9259999999997</v>
      </c>
      <c r="X18" s="11">
        <f t="shared" si="18"/>
        <v>196.542</v>
      </c>
      <c r="Y18" s="11">
        <f t="shared" si="18"/>
        <v>197.99800000000022</v>
      </c>
      <c r="Z18" s="11">
        <f t="shared" si="18"/>
        <v>199.67299999999997</v>
      </c>
      <c r="AA18" s="11">
        <f t="shared" si="18"/>
        <v>201.57100000000017</v>
      </c>
      <c r="AB18" s="11">
        <f t="shared" si="18"/>
        <v>203.09500000000025</v>
      </c>
      <c r="AC18" s="11">
        <f t="shared" si="18"/>
        <v>204.32200000000017</v>
      </c>
      <c r="AD18" s="11">
        <f t="shared" si="18"/>
        <v>205.4460000000002</v>
      </c>
      <c r="AE18" s="11">
        <f t="shared" si="18"/>
        <v>206.50800000000015</v>
      </c>
      <c r="AF18" s="11">
        <f t="shared" si="18"/>
        <v>207.54300000000003</v>
      </c>
      <c r="AG18" s="11">
        <f t="shared" si="18"/>
        <v>208.60299999999989</v>
      </c>
      <c r="AH18" s="11">
        <f t="shared" si="18"/>
        <v>209.64100000000019</v>
      </c>
      <c r="AI18" s="11">
        <f t="shared" si="18"/>
        <v>210.65499999999977</v>
      </c>
      <c r="AJ18" s="11">
        <f t="shared" si="18"/>
        <v>211.68899999999994</v>
      </c>
      <c r="AK18" s="11">
        <f t="shared" si="18"/>
        <v>212.68600000000004</v>
      </c>
      <c r="AL18" s="11">
        <f t="shared" si="18"/>
        <v>213.65900000000005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93.899999999999878</v>
      </c>
      <c r="N19" s="11">
        <v>94.002000000000081</v>
      </c>
      <c r="O19" s="11">
        <v>99.155999999999906</v>
      </c>
      <c r="P19" s="11">
        <v>101.34900000000015</v>
      </c>
      <c r="Q19" s="11">
        <v>103.83900000000031</v>
      </c>
      <c r="R19" s="11">
        <v>102.64600000000002</v>
      </c>
      <c r="S19" s="11">
        <v>95.428999999999874</v>
      </c>
      <c r="T19" s="11">
        <v>100.54100000000022</v>
      </c>
      <c r="U19" s="11">
        <v>103.83999999999942</v>
      </c>
      <c r="V19" s="11">
        <v>107.52100000000024</v>
      </c>
      <c r="W19" s="11">
        <v>103.95999999999982</v>
      </c>
      <c r="X19" s="11">
        <v>104.47799999999987</v>
      </c>
      <c r="Y19" s="11">
        <v>104.58500000000021</v>
      </c>
      <c r="Z19" s="11">
        <v>104.53599999999999</v>
      </c>
      <c r="AA19" s="11">
        <v>104.6640000000002</v>
      </c>
      <c r="AB19" s="11">
        <v>104.8810000000001</v>
      </c>
      <c r="AC19" s="11">
        <v>105.015</v>
      </c>
      <c r="AD19" s="11">
        <v>105.13000000000012</v>
      </c>
      <c r="AE19" s="11">
        <v>105.23600000000019</v>
      </c>
      <c r="AF19" s="11">
        <v>105.34299999999989</v>
      </c>
      <c r="AG19" s="11">
        <v>105.47499999999989</v>
      </c>
      <c r="AH19" s="11">
        <v>105.62500000000009</v>
      </c>
      <c r="AI19" s="11">
        <v>105.77799999999982</v>
      </c>
      <c r="AJ19" s="11">
        <v>105.98199999999993</v>
      </c>
      <c r="AK19" s="172">
        <v>106.18000000000023</v>
      </c>
      <c r="AL19" s="11">
        <v>106.37999999999991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33.391999999999932</v>
      </c>
      <c r="N20" s="11">
        <v>33.367999999999995</v>
      </c>
      <c r="O20" s="11">
        <v>34.216000000000015</v>
      </c>
      <c r="P20" s="11">
        <v>35.67800000000004</v>
      </c>
      <c r="Q20" s="11">
        <v>36.528999999999989</v>
      </c>
      <c r="R20" s="11">
        <v>37.650999999999947</v>
      </c>
      <c r="S20" s="11">
        <v>44.10599999999998</v>
      </c>
      <c r="T20" s="11">
        <v>40.989000000000026</v>
      </c>
      <c r="U20" s="11">
        <v>40.15100000000006</v>
      </c>
      <c r="V20" s="11">
        <v>45.103000000000101</v>
      </c>
      <c r="W20" s="11">
        <v>44.571999999999917</v>
      </c>
      <c r="X20" s="11">
        <v>46.783999999999992</v>
      </c>
      <c r="Y20" s="11">
        <v>47.210000000000051</v>
      </c>
      <c r="Z20" s="11">
        <v>47.534999999999918</v>
      </c>
      <c r="AA20" s="11">
        <v>47.94199999999995</v>
      </c>
      <c r="AB20" s="11">
        <v>48.166000000000096</v>
      </c>
      <c r="AC20" s="11">
        <v>48.308000000000092</v>
      </c>
      <c r="AD20" s="11">
        <v>48.443000000000048</v>
      </c>
      <c r="AE20" s="11">
        <v>48.570999999999927</v>
      </c>
      <c r="AF20" s="11">
        <v>48.702000000000105</v>
      </c>
      <c r="AG20" s="11">
        <v>48.842999999999947</v>
      </c>
      <c r="AH20" s="11">
        <v>48.968000000000011</v>
      </c>
      <c r="AI20" s="11">
        <v>49.087999999999937</v>
      </c>
      <c r="AJ20" s="11">
        <v>49.200999999999993</v>
      </c>
      <c r="AK20" s="172">
        <v>49.308999999999855</v>
      </c>
      <c r="AL20" s="11">
        <v>49.414000000000087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39.336000000000027</v>
      </c>
      <c r="N21" s="11">
        <v>40.443000000000026</v>
      </c>
      <c r="O21" s="11">
        <v>39.536999999999892</v>
      </c>
      <c r="P21" s="11">
        <v>42.721000000000068</v>
      </c>
      <c r="Q21" s="11">
        <v>43.18100000000009</v>
      </c>
      <c r="R21" s="11">
        <v>44.778999999999975</v>
      </c>
      <c r="S21" s="11">
        <v>48.453999999999986</v>
      </c>
      <c r="T21" s="11">
        <v>47.299999999999969</v>
      </c>
      <c r="U21" s="11">
        <v>46.463999999999935</v>
      </c>
      <c r="V21" s="11">
        <v>48.292000000000051</v>
      </c>
      <c r="W21" s="11">
        <v>47.393999999999956</v>
      </c>
      <c r="X21" s="11">
        <v>45.280000000000136</v>
      </c>
      <c r="Y21" s="11">
        <v>46.202999999999989</v>
      </c>
      <c r="Z21" s="11">
        <v>47.602000000000068</v>
      </c>
      <c r="AA21" s="11">
        <v>48.965000000000003</v>
      </c>
      <c r="AB21" s="11">
        <v>50.048000000000044</v>
      </c>
      <c r="AC21" s="11">
        <v>50.999000000000073</v>
      </c>
      <c r="AD21" s="11">
        <v>51.873000000000033</v>
      </c>
      <c r="AE21" s="11">
        <v>52.701000000000015</v>
      </c>
      <c r="AF21" s="11">
        <v>53.498000000000054</v>
      </c>
      <c r="AG21" s="11">
        <v>54.285000000000039</v>
      </c>
      <c r="AH21" s="11">
        <v>55.04800000000008</v>
      </c>
      <c r="AI21" s="11">
        <v>55.789000000000016</v>
      </c>
      <c r="AJ21" s="11">
        <v>56.506000000000007</v>
      </c>
      <c r="AK21" s="172">
        <v>57.19699999999996</v>
      </c>
      <c r="AL21" s="11">
        <v>57.86500000000008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161.06899999999996</v>
      </c>
      <c r="N23" s="11">
        <f t="shared" ref="N23:AL23" si="19">SUM(N24:N31)</f>
        <v>167.6719999999998</v>
      </c>
      <c r="O23" s="11">
        <f t="shared" si="19"/>
        <v>172.43199999999982</v>
      </c>
      <c r="P23" s="11">
        <f t="shared" si="19"/>
        <v>166.11500000000004</v>
      </c>
      <c r="Q23" s="11">
        <f t="shared" si="19"/>
        <v>180.7450000000002</v>
      </c>
      <c r="R23" s="11">
        <f t="shared" si="19"/>
        <v>179.92599999999996</v>
      </c>
      <c r="S23" s="11">
        <f t="shared" si="19"/>
        <v>183.08300000000014</v>
      </c>
      <c r="T23" s="11">
        <f t="shared" si="19"/>
        <v>190.85</v>
      </c>
      <c r="U23" s="11">
        <f t="shared" si="19"/>
        <v>190.73799999999989</v>
      </c>
      <c r="V23" s="11">
        <f t="shared" si="19"/>
        <v>202.72500000000005</v>
      </c>
      <c r="W23" s="11">
        <f t="shared" si="19"/>
        <v>193.11900000000003</v>
      </c>
      <c r="X23" s="11">
        <f t="shared" si="19"/>
        <v>195.21600000000015</v>
      </c>
      <c r="Y23" s="11">
        <f t="shared" si="19"/>
        <v>195.26599999999993</v>
      </c>
      <c r="Z23" s="11">
        <f t="shared" si="19"/>
        <v>195.92599999999985</v>
      </c>
      <c r="AA23" s="11">
        <f t="shared" si="19"/>
        <v>197.21599999999987</v>
      </c>
      <c r="AB23" s="11">
        <f t="shared" si="19"/>
        <v>198.14400000000015</v>
      </c>
      <c r="AC23" s="11">
        <f t="shared" si="19"/>
        <v>199.15100000000015</v>
      </c>
      <c r="AD23" s="11">
        <f t="shared" si="19"/>
        <v>200.12199999999964</v>
      </c>
      <c r="AE23" s="11">
        <f t="shared" si="19"/>
        <v>201.108</v>
      </c>
      <c r="AF23" s="11">
        <f t="shared" si="19"/>
        <v>202.10399999999998</v>
      </c>
      <c r="AG23" s="11">
        <f t="shared" si="19"/>
        <v>203.10400000000016</v>
      </c>
      <c r="AH23" s="11">
        <f t="shared" si="19"/>
        <v>204.07000000000011</v>
      </c>
      <c r="AI23" s="11">
        <f t="shared" si="19"/>
        <v>205.04000000000005</v>
      </c>
      <c r="AJ23" s="11">
        <f t="shared" si="19"/>
        <v>206.00800000000024</v>
      </c>
      <c r="AK23" s="11">
        <f t="shared" si="19"/>
        <v>206.97300000000001</v>
      </c>
      <c r="AL23" s="11">
        <f t="shared" si="19"/>
        <v>207.93599999999995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4.4110000000000156</v>
      </c>
      <c r="N24" s="11">
        <v>8.8789999999999942</v>
      </c>
      <c r="O24" s="11">
        <v>8.9730000000000043</v>
      </c>
      <c r="P24" s="11">
        <v>3.9719999999999906</v>
      </c>
      <c r="Q24" s="11">
        <v>4.1260000000000021</v>
      </c>
      <c r="R24" s="11">
        <v>4.2420000000000071</v>
      </c>
      <c r="S24" s="11">
        <v>3.8570000000000055</v>
      </c>
      <c r="T24" s="11">
        <v>3.7700000000000062</v>
      </c>
      <c r="U24" s="11">
        <v>4.3169999999999922</v>
      </c>
      <c r="V24" s="11">
        <v>5.421000000000002</v>
      </c>
      <c r="W24" s="11">
        <v>4.6290000000000102</v>
      </c>
      <c r="X24" s="11">
        <v>4.5960000000000081</v>
      </c>
      <c r="Y24" s="11">
        <v>4.5909999999999931</v>
      </c>
      <c r="Z24" s="11">
        <v>4.5839999999999907</v>
      </c>
      <c r="AA24" s="11">
        <v>4.58300000000001</v>
      </c>
      <c r="AB24" s="11">
        <v>4.5979999999999963</v>
      </c>
      <c r="AC24" s="11">
        <v>4.6089999999999991</v>
      </c>
      <c r="AD24" s="11">
        <v>4.62</v>
      </c>
      <c r="AE24" s="11">
        <v>4.6300000000000106</v>
      </c>
      <c r="AF24" s="11">
        <v>4.6409999999999929</v>
      </c>
      <c r="AG24" s="11">
        <v>4.6500000000000057</v>
      </c>
      <c r="AH24" s="11">
        <v>4.660000000000001</v>
      </c>
      <c r="AI24" s="11">
        <v>4.6699999999999982</v>
      </c>
      <c r="AJ24" s="11">
        <v>4.680000000000005</v>
      </c>
      <c r="AK24" s="172">
        <v>4.6900000000000102</v>
      </c>
      <c r="AL24" s="11">
        <v>4.6999999999999957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9.9910000000000068</v>
      </c>
      <c r="N25" s="11">
        <v>11.075999999999999</v>
      </c>
      <c r="O25" s="11">
        <v>10.984000000000009</v>
      </c>
      <c r="P25" s="11">
        <v>11.584000000000044</v>
      </c>
      <c r="Q25" s="11">
        <v>11.757000000000019</v>
      </c>
      <c r="R25" s="11">
        <v>13.093000000000014</v>
      </c>
      <c r="S25" s="11">
        <v>11.131000000000025</v>
      </c>
      <c r="T25" s="11">
        <v>12.929999999999994</v>
      </c>
      <c r="U25" s="11">
        <v>12.26699999999998</v>
      </c>
      <c r="V25" s="11">
        <v>11.636000000000037</v>
      </c>
      <c r="W25" s="11">
        <v>10.245999999999993</v>
      </c>
      <c r="X25" s="11">
        <v>10.463000000000001</v>
      </c>
      <c r="Y25" s="11">
        <v>10.545999999999962</v>
      </c>
      <c r="Z25" s="11">
        <v>10.71399999999999</v>
      </c>
      <c r="AA25" s="11">
        <v>10.845000000000006</v>
      </c>
      <c r="AB25" s="11">
        <v>10.95400000000004</v>
      </c>
      <c r="AC25" s="11">
        <v>11.055000000000003</v>
      </c>
      <c r="AD25" s="11">
        <v>11.141999999999996</v>
      </c>
      <c r="AE25" s="11">
        <v>11.225999999999953</v>
      </c>
      <c r="AF25" s="11">
        <v>11.308999999999999</v>
      </c>
      <c r="AG25" s="11">
        <v>11.395999999999987</v>
      </c>
      <c r="AH25" s="11">
        <v>11.480999999999982</v>
      </c>
      <c r="AI25" s="11">
        <v>11.563999999999977</v>
      </c>
      <c r="AJ25" s="11">
        <v>11.644</v>
      </c>
      <c r="AK25" s="172">
        <v>11.72000000000001</v>
      </c>
      <c r="AL25" s="11">
        <v>11.791999999999993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18.935999999999993</v>
      </c>
      <c r="N26" s="11">
        <v>19.054000000000016</v>
      </c>
      <c r="O26" s="11">
        <v>18.497999999999937</v>
      </c>
      <c r="P26" s="11">
        <v>16.747999999999994</v>
      </c>
      <c r="Q26" s="11">
        <v>16.752000000000024</v>
      </c>
      <c r="R26" s="11">
        <v>15.993000000000004</v>
      </c>
      <c r="S26" s="11">
        <v>18.24100000000001</v>
      </c>
      <c r="T26" s="11">
        <v>17.135999999999978</v>
      </c>
      <c r="U26" s="11">
        <v>16.582999999999991</v>
      </c>
      <c r="V26" s="11">
        <v>18.019999999999953</v>
      </c>
      <c r="W26" s="11">
        <v>16.943000000000016</v>
      </c>
      <c r="X26" s="11">
        <v>17.346000000000004</v>
      </c>
      <c r="Y26" s="11">
        <v>17.291000000000007</v>
      </c>
      <c r="Z26" s="11">
        <v>17.219999999999988</v>
      </c>
      <c r="AA26" s="11">
        <v>17.111999999999959</v>
      </c>
      <c r="AB26" s="11">
        <v>17.040000000000013</v>
      </c>
      <c r="AC26" s="11">
        <v>16.992000000000001</v>
      </c>
      <c r="AD26" s="11">
        <v>16.94100000000002</v>
      </c>
      <c r="AE26" s="11">
        <v>16.888999999999985</v>
      </c>
      <c r="AF26" s="11">
        <v>16.834999999999969</v>
      </c>
      <c r="AG26" s="11">
        <v>16.78400000000002</v>
      </c>
      <c r="AH26" s="11">
        <v>16.719999999999988</v>
      </c>
      <c r="AI26" s="11">
        <v>16.655999999999981</v>
      </c>
      <c r="AJ26" s="11">
        <v>16.590999999999983</v>
      </c>
      <c r="AK26" s="172">
        <v>16.526999999999976</v>
      </c>
      <c r="AL26" s="11">
        <v>16.463000000000015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8.2390000000000203</v>
      </c>
      <c r="N27" s="11">
        <v>9.9150000000000045</v>
      </c>
      <c r="O27" s="11">
        <v>8.9369999999999816</v>
      </c>
      <c r="P27" s="11">
        <v>11.849000000000023</v>
      </c>
      <c r="Q27" s="11">
        <v>11.500000000000007</v>
      </c>
      <c r="R27" s="11">
        <v>11.506000000000007</v>
      </c>
      <c r="S27" s="11">
        <v>10.345000000000001</v>
      </c>
      <c r="T27" s="11">
        <v>11.543000000000003</v>
      </c>
      <c r="U27" s="11">
        <v>9.328000000000003</v>
      </c>
      <c r="V27" s="11">
        <v>10.753999999999968</v>
      </c>
      <c r="W27" s="11">
        <v>10.671999999999978</v>
      </c>
      <c r="X27" s="11">
        <v>10.689999999999992</v>
      </c>
      <c r="Y27" s="11">
        <v>10.666999999999986</v>
      </c>
      <c r="Z27" s="11">
        <v>10.706</v>
      </c>
      <c r="AA27" s="11">
        <v>10.811999999999998</v>
      </c>
      <c r="AB27" s="11">
        <v>10.911999999999999</v>
      </c>
      <c r="AC27" s="11">
        <v>11.032999999999989</v>
      </c>
      <c r="AD27" s="11">
        <v>11.164000000000005</v>
      </c>
      <c r="AE27" s="11">
        <v>11.301000000000021</v>
      </c>
      <c r="AF27" s="11">
        <v>11.43900000000003</v>
      </c>
      <c r="AG27" s="11">
        <v>11.578999999999983</v>
      </c>
      <c r="AH27" s="11">
        <v>11.719999999999999</v>
      </c>
      <c r="AI27" s="11">
        <v>11.860000000000008</v>
      </c>
      <c r="AJ27" s="11">
        <v>11.999000000000002</v>
      </c>
      <c r="AK27" s="172">
        <v>12.136999999999986</v>
      </c>
      <c r="AL27" s="11">
        <v>12.273000000000016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37.96200000000001</v>
      </c>
      <c r="N28" s="11">
        <v>37.991999999999955</v>
      </c>
      <c r="O28" s="11">
        <v>39.004999999999868</v>
      </c>
      <c r="P28" s="11">
        <v>40.995999999999974</v>
      </c>
      <c r="Q28" s="11">
        <v>44.24199999999999</v>
      </c>
      <c r="R28" s="11">
        <v>46.337999999999866</v>
      </c>
      <c r="S28" s="11">
        <v>50.651999999999987</v>
      </c>
      <c r="T28" s="11">
        <v>46.456000000000088</v>
      </c>
      <c r="U28" s="11">
        <v>47.032000000000011</v>
      </c>
      <c r="V28" s="11">
        <v>56.873000000000097</v>
      </c>
      <c r="W28" s="11">
        <v>60.314</v>
      </c>
      <c r="X28" s="11">
        <v>61.540000000000163</v>
      </c>
      <c r="Y28" s="11">
        <v>61.917999999999999</v>
      </c>
      <c r="Z28" s="11">
        <v>62.384000000000029</v>
      </c>
      <c r="AA28" s="11">
        <v>62.857999999999976</v>
      </c>
      <c r="AB28" s="11">
        <v>63.209000000000088</v>
      </c>
      <c r="AC28" s="11">
        <v>63.525000000000141</v>
      </c>
      <c r="AD28" s="11">
        <v>63.853999999999779</v>
      </c>
      <c r="AE28" s="11">
        <v>64.192000000000064</v>
      </c>
      <c r="AF28" s="11">
        <v>64.544000000000011</v>
      </c>
      <c r="AG28" s="11">
        <v>64.870000000000175</v>
      </c>
      <c r="AH28" s="11">
        <v>65.180999999999941</v>
      </c>
      <c r="AI28" s="11">
        <v>65.492000000000033</v>
      </c>
      <c r="AJ28" s="11">
        <v>65.80200000000012</v>
      </c>
      <c r="AK28" s="172">
        <v>66.110000000000085</v>
      </c>
      <c r="AL28" s="11">
        <v>66.415999999999997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44.896999999999856</v>
      </c>
      <c r="N29" s="11">
        <v>46.055999999999869</v>
      </c>
      <c r="O29" s="11">
        <v>51.887999999999977</v>
      </c>
      <c r="P29" s="11">
        <v>47.279999999999994</v>
      </c>
      <c r="Q29" s="11">
        <v>52.585000000000193</v>
      </c>
      <c r="R29" s="11">
        <v>53.856000000000073</v>
      </c>
      <c r="S29" s="11">
        <v>54.893000000000164</v>
      </c>
      <c r="T29" s="11">
        <v>57.128999999999991</v>
      </c>
      <c r="U29" s="11">
        <v>57.638000000000005</v>
      </c>
      <c r="V29" s="11">
        <v>56.121999999999993</v>
      </c>
      <c r="W29" s="11">
        <v>49.146000000000051</v>
      </c>
      <c r="X29" s="11">
        <v>49.865000000000052</v>
      </c>
      <c r="Y29" s="11">
        <v>50.733999999999945</v>
      </c>
      <c r="Z29" s="11">
        <v>51.102999999999888</v>
      </c>
      <c r="AA29" s="11">
        <v>51.532999999999895</v>
      </c>
      <c r="AB29" s="11">
        <v>51.880000000000024</v>
      </c>
      <c r="AC29" s="11">
        <v>52.268000000000001</v>
      </c>
      <c r="AD29" s="11">
        <v>52.649999999999842</v>
      </c>
      <c r="AE29" s="11">
        <v>53.02999999999998</v>
      </c>
      <c r="AF29" s="11">
        <v>53.408999999999942</v>
      </c>
      <c r="AG29" s="11">
        <v>53.799000000000085</v>
      </c>
      <c r="AH29" s="11">
        <v>54.17600000000018</v>
      </c>
      <c r="AI29" s="11">
        <v>54.554000000000094</v>
      </c>
      <c r="AJ29" s="11">
        <v>54.932000000000059</v>
      </c>
      <c r="AK29" s="172">
        <v>55.310999999999915</v>
      </c>
      <c r="AL29" s="11">
        <v>55.691999999999929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18.173999999999992</v>
      </c>
      <c r="N30" s="11">
        <v>15.791999999999966</v>
      </c>
      <c r="O30" s="11">
        <v>15.213000000000015</v>
      </c>
      <c r="P30" s="11">
        <v>17.861000000000001</v>
      </c>
      <c r="Q30" s="11">
        <v>18.081999999999979</v>
      </c>
      <c r="R30" s="11">
        <v>15.992000000000026</v>
      </c>
      <c r="S30" s="11">
        <v>18.410999999999976</v>
      </c>
      <c r="T30" s="11">
        <v>23.523000000000003</v>
      </c>
      <c r="U30" s="11">
        <v>22.853999999999996</v>
      </c>
      <c r="V30" s="11">
        <v>24.156999999999996</v>
      </c>
      <c r="W30" s="11">
        <v>22.320999999999948</v>
      </c>
      <c r="X30" s="11">
        <v>22.068999999999967</v>
      </c>
      <c r="Y30" s="11">
        <v>21.012000000000036</v>
      </c>
      <c r="Z30" s="11">
        <v>20.696999999999935</v>
      </c>
      <c r="AA30" s="11">
        <v>20.931000000000044</v>
      </c>
      <c r="AB30" s="11">
        <v>21.023000000000007</v>
      </c>
      <c r="AC30" s="11">
        <v>21.160999999999962</v>
      </c>
      <c r="AD30" s="11">
        <v>21.260999999999967</v>
      </c>
      <c r="AE30" s="11">
        <v>21.364000000000022</v>
      </c>
      <c r="AF30" s="11">
        <v>21.45800000000003</v>
      </c>
      <c r="AG30" s="11">
        <v>21.556999999999935</v>
      </c>
      <c r="AH30" s="11">
        <v>21.658000000000005</v>
      </c>
      <c r="AI30" s="11">
        <v>21.760999999999992</v>
      </c>
      <c r="AJ30" s="11">
        <v>21.865000000000048</v>
      </c>
      <c r="AK30" s="172">
        <v>21.969000000000051</v>
      </c>
      <c r="AL30" s="11">
        <v>22.071999999999999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18.459000000000046</v>
      </c>
      <c r="N31" s="11">
        <v>18.90799999999998</v>
      </c>
      <c r="O31" s="11">
        <v>18.934000000000001</v>
      </c>
      <c r="P31" s="11">
        <v>15.825000000000005</v>
      </c>
      <c r="Q31" s="11">
        <v>21.700999999999986</v>
      </c>
      <c r="R31" s="11">
        <v>18.905999999999981</v>
      </c>
      <c r="S31" s="11">
        <v>15.552999999999978</v>
      </c>
      <c r="T31" s="11">
        <v>18.362999999999932</v>
      </c>
      <c r="U31" s="11">
        <v>20.71899999999993</v>
      </c>
      <c r="V31" s="11">
        <v>19.741999999999997</v>
      </c>
      <c r="W31" s="11">
        <v>18.848000000000045</v>
      </c>
      <c r="X31" s="11">
        <v>18.646999999999974</v>
      </c>
      <c r="Y31" s="11">
        <v>18.507000000000009</v>
      </c>
      <c r="Z31" s="11">
        <v>18.517999999999994</v>
      </c>
      <c r="AA31" s="11">
        <v>18.541999999999963</v>
      </c>
      <c r="AB31" s="11">
        <v>18.527999999999988</v>
      </c>
      <c r="AC31" s="11">
        <v>18.508000000000028</v>
      </c>
      <c r="AD31" s="11">
        <v>18.490000000000041</v>
      </c>
      <c r="AE31" s="11">
        <v>18.475999999999974</v>
      </c>
      <c r="AF31" s="11">
        <v>18.469000000000037</v>
      </c>
      <c r="AG31" s="11">
        <v>18.468999999999962</v>
      </c>
      <c r="AH31" s="11">
        <v>18.473999999999979</v>
      </c>
      <c r="AI31" s="11">
        <v>18.482999999999986</v>
      </c>
      <c r="AJ31" s="11">
        <v>18.495000000000001</v>
      </c>
      <c r="AK31" s="172">
        <v>18.508999999999979</v>
      </c>
      <c r="AL31" s="11">
        <v>18.527999999999984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223.44000000000003</v>
      </c>
      <c r="N33" s="11">
        <f t="shared" ref="N33:AK33" si="20">SUM(N34:N36)</f>
        <v>220.13100000000003</v>
      </c>
      <c r="O33" s="11">
        <f t="shared" si="20"/>
        <v>209.49700000000004</v>
      </c>
      <c r="P33" s="11">
        <f t="shared" si="20"/>
        <v>208.26500000000013</v>
      </c>
      <c r="Q33" s="11">
        <f t="shared" si="20"/>
        <v>210.15800000000016</v>
      </c>
      <c r="R33" s="11">
        <f t="shared" si="20"/>
        <v>215.28500000000014</v>
      </c>
      <c r="S33" s="11">
        <f t="shared" si="20"/>
        <v>208.11600000000013</v>
      </c>
      <c r="T33" s="11">
        <f t="shared" si="20"/>
        <v>218.22300000000007</v>
      </c>
      <c r="U33" s="11">
        <f t="shared" si="20"/>
        <v>219.61400000000003</v>
      </c>
      <c r="V33" s="11">
        <f t="shared" si="20"/>
        <v>225.91899999999976</v>
      </c>
      <c r="W33" s="11">
        <f t="shared" si="20"/>
        <v>231.58500000000004</v>
      </c>
      <c r="X33" s="11">
        <f t="shared" si="20"/>
        <v>234.27099999999973</v>
      </c>
      <c r="Y33" s="11">
        <f t="shared" si="20"/>
        <v>236.5150000000001</v>
      </c>
      <c r="Z33" s="11">
        <f t="shared" si="20"/>
        <v>238.5749999999999</v>
      </c>
      <c r="AA33" s="11">
        <f t="shared" si="20"/>
        <v>240.78999999999996</v>
      </c>
      <c r="AB33" s="11">
        <f t="shared" si="20"/>
        <v>242.79200000000029</v>
      </c>
      <c r="AC33" s="11">
        <f t="shared" si="20"/>
        <v>244.43200000000004</v>
      </c>
      <c r="AD33" s="11">
        <f t="shared" si="20"/>
        <v>246.03000000000011</v>
      </c>
      <c r="AE33" s="11">
        <f t="shared" si="20"/>
        <v>247.62100000000009</v>
      </c>
      <c r="AF33" s="11">
        <f t="shared" si="20"/>
        <v>249.22800000000007</v>
      </c>
      <c r="AG33" s="11">
        <f t="shared" si="20"/>
        <v>250.88199999999972</v>
      </c>
      <c r="AH33" s="11">
        <f t="shared" si="20"/>
        <v>252.53199999999995</v>
      </c>
      <c r="AI33" s="11">
        <f t="shared" si="20"/>
        <v>254.18600000000021</v>
      </c>
      <c r="AJ33" s="11">
        <f t="shared" si="20"/>
        <v>255.8600000000001</v>
      </c>
      <c r="AK33" s="11">
        <f t="shared" si="20"/>
        <v>257.55199999999996</v>
      </c>
      <c r="AL33" s="11">
        <f>SUM(AL34:AL36)</f>
        <v>259.26199999999994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48.779000000000032</v>
      </c>
      <c r="N34" s="11">
        <v>47.565000000000012</v>
      </c>
      <c r="O34" s="11">
        <v>40.83499999999998</v>
      </c>
      <c r="P34" s="11">
        <v>38.880000000000038</v>
      </c>
      <c r="Q34" s="11">
        <v>38.050999999999995</v>
      </c>
      <c r="R34" s="11">
        <v>38.131000000000029</v>
      </c>
      <c r="S34" s="11">
        <v>35.26700000000006</v>
      </c>
      <c r="T34" s="11">
        <v>37.499999999999879</v>
      </c>
      <c r="U34" s="11">
        <v>37.213000000000008</v>
      </c>
      <c r="V34" s="11">
        <v>38.712000000000067</v>
      </c>
      <c r="W34" s="11">
        <v>41.069000000000102</v>
      </c>
      <c r="X34" s="11">
        <v>40.424999999999997</v>
      </c>
      <c r="Y34" s="11">
        <v>39.970999999999975</v>
      </c>
      <c r="Z34" s="11">
        <v>39.884999999999913</v>
      </c>
      <c r="AA34" s="11">
        <v>39.713999999999999</v>
      </c>
      <c r="AB34" s="11">
        <v>39.878000000000064</v>
      </c>
      <c r="AC34" s="11">
        <v>40.012000000000079</v>
      </c>
      <c r="AD34" s="11">
        <v>40.143999999999913</v>
      </c>
      <c r="AE34" s="11">
        <v>40.273000000000074</v>
      </c>
      <c r="AF34" s="11">
        <v>40.399999999999977</v>
      </c>
      <c r="AG34" s="11">
        <v>40.523999999999987</v>
      </c>
      <c r="AH34" s="11">
        <v>40.644999999999968</v>
      </c>
      <c r="AI34" s="11">
        <v>40.762999999999977</v>
      </c>
      <c r="AJ34" s="11">
        <v>40.881000000000014</v>
      </c>
      <c r="AK34" s="172">
        <v>40.995999999999917</v>
      </c>
      <c r="AL34" s="11">
        <v>41.109000000000044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60.77200000000002</v>
      </c>
      <c r="N35" s="11">
        <v>57.413999999999945</v>
      </c>
      <c r="O35" s="11">
        <v>58.017999999999887</v>
      </c>
      <c r="P35" s="11">
        <v>60.190999999999967</v>
      </c>
      <c r="Q35" s="11">
        <v>61.873999999999924</v>
      </c>
      <c r="R35" s="11">
        <v>61.879000000000126</v>
      </c>
      <c r="S35" s="11">
        <v>60.268999999999949</v>
      </c>
      <c r="T35" s="11">
        <v>63.538000000000103</v>
      </c>
      <c r="U35" s="11">
        <v>61.615999999999957</v>
      </c>
      <c r="V35" s="11">
        <v>62.607999999999912</v>
      </c>
      <c r="W35" s="11">
        <v>63.691999999999943</v>
      </c>
      <c r="X35" s="11">
        <v>64.527999999999793</v>
      </c>
      <c r="Y35" s="11">
        <v>65.361000000000061</v>
      </c>
      <c r="Z35" s="11">
        <v>65.84600000000006</v>
      </c>
      <c r="AA35" s="11">
        <v>66.308000000000092</v>
      </c>
      <c r="AB35" s="11">
        <v>66.694000000000017</v>
      </c>
      <c r="AC35" s="11">
        <v>66.9789999999999</v>
      </c>
      <c r="AD35" s="11">
        <v>67.279999999999959</v>
      </c>
      <c r="AE35" s="11">
        <v>67.592000000000041</v>
      </c>
      <c r="AF35" s="11">
        <v>67.921000000000063</v>
      </c>
      <c r="AG35" s="11">
        <v>68.299999999999812</v>
      </c>
      <c r="AH35" s="11">
        <v>68.679999999999964</v>
      </c>
      <c r="AI35" s="11">
        <v>69.063999999999936</v>
      </c>
      <c r="AJ35" s="11">
        <v>69.454000000000107</v>
      </c>
      <c r="AK35" s="172">
        <v>69.848000000000042</v>
      </c>
      <c r="AL35" s="11">
        <v>70.245000000000005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113.88899999999998</v>
      </c>
      <c r="N36" s="11">
        <v>115.15200000000006</v>
      </c>
      <c r="O36" s="11">
        <v>110.64400000000018</v>
      </c>
      <c r="P36" s="11">
        <v>109.19400000000013</v>
      </c>
      <c r="Q36" s="11">
        <v>110.23300000000023</v>
      </c>
      <c r="R36" s="11">
        <v>115.27499999999999</v>
      </c>
      <c r="S36" s="11">
        <v>112.58000000000013</v>
      </c>
      <c r="T36" s="11">
        <v>117.18500000000009</v>
      </c>
      <c r="U36" s="11">
        <v>120.78500000000005</v>
      </c>
      <c r="V36" s="11">
        <v>124.59899999999978</v>
      </c>
      <c r="W36" s="11">
        <v>126.824</v>
      </c>
      <c r="X36" s="11">
        <v>129.31799999999996</v>
      </c>
      <c r="Y36" s="11">
        <v>131.18300000000005</v>
      </c>
      <c r="Z36" s="11">
        <v>132.84399999999994</v>
      </c>
      <c r="AA36" s="11">
        <v>134.76799999999989</v>
      </c>
      <c r="AB36" s="11">
        <v>136.2200000000002</v>
      </c>
      <c r="AC36" s="11">
        <v>137.44100000000006</v>
      </c>
      <c r="AD36" s="11">
        <v>138.60600000000025</v>
      </c>
      <c r="AE36" s="11">
        <v>139.75599999999997</v>
      </c>
      <c r="AF36" s="11">
        <v>140.90700000000001</v>
      </c>
      <c r="AG36" s="11">
        <v>142.05799999999991</v>
      </c>
      <c r="AH36" s="11">
        <v>143.20700000000002</v>
      </c>
      <c r="AI36" s="11">
        <v>144.35900000000029</v>
      </c>
      <c r="AJ36" s="11">
        <v>145.52499999999998</v>
      </c>
      <c r="AK36" s="172">
        <v>146.708</v>
      </c>
      <c r="AL36" s="11">
        <v>147.90799999999987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646.02999999999975</v>
      </c>
      <c r="N38" s="11">
        <f t="shared" ref="N38:AL38" si="21">SUM(N5,N11,N16,N18,N23,N33)</f>
        <v>650.52199999999993</v>
      </c>
      <c r="O38" s="11">
        <f t="shared" si="21"/>
        <v>651.17499999999984</v>
      </c>
      <c r="P38" s="11">
        <f t="shared" si="21"/>
        <v>647.29800000000034</v>
      </c>
      <c r="Q38" s="11">
        <f t="shared" si="21"/>
        <v>675.27600000000075</v>
      </c>
      <c r="R38" s="11">
        <f t="shared" si="21"/>
        <v>675.6579999999999</v>
      </c>
      <c r="S38" s="11">
        <f t="shared" si="21"/>
        <v>675.94600000000014</v>
      </c>
      <c r="T38" s="11">
        <f t="shared" si="21"/>
        <v>702.45400000000029</v>
      </c>
      <c r="U38" s="11">
        <f t="shared" si="21"/>
        <v>699.61299999999937</v>
      </c>
      <c r="V38" s="11">
        <f t="shared" si="21"/>
        <v>734.173</v>
      </c>
      <c r="W38" s="11">
        <f t="shared" si="21"/>
        <v>721.31799999999976</v>
      </c>
      <c r="X38" s="11">
        <f t="shared" si="21"/>
        <v>725.80599999999981</v>
      </c>
      <c r="Y38" s="11">
        <f t="shared" si="21"/>
        <v>729.42500000000018</v>
      </c>
      <c r="Z38" s="11">
        <f t="shared" si="21"/>
        <v>733.91499999999985</v>
      </c>
      <c r="AA38" s="11">
        <f t="shared" si="21"/>
        <v>739.47400000000005</v>
      </c>
      <c r="AB38" s="11">
        <f t="shared" si="21"/>
        <v>743.66300000000081</v>
      </c>
      <c r="AC38" s="11">
        <f t="shared" si="21"/>
        <v>747.38700000000051</v>
      </c>
      <c r="AD38" s="11">
        <f t="shared" si="21"/>
        <v>750.81199999999978</v>
      </c>
      <c r="AE38" s="11">
        <f t="shared" si="21"/>
        <v>754.21900000000028</v>
      </c>
      <c r="AF38" s="11">
        <f t="shared" si="21"/>
        <v>757.60300000000007</v>
      </c>
      <c r="AG38" s="11">
        <f t="shared" si="21"/>
        <v>761.15799999999979</v>
      </c>
      <c r="AH38" s="11">
        <f t="shared" si="21"/>
        <v>764.63800000000015</v>
      </c>
      <c r="AI38" s="11">
        <f t="shared" si="21"/>
        <v>768.11899999999991</v>
      </c>
      <c r="AJ38" s="11">
        <f t="shared" si="21"/>
        <v>771.64700000000028</v>
      </c>
      <c r="AK38" s="11">
        <f t="shared" si="21"/>
        <v>775.16799999999989</v>
      </c>
      <c r="AL38" s="11">
        <f t="shared" si="21"/>
        <v>778.6930000000001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Liverpool City Region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Liverpool City Region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Liverpool City Region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Liverpool City Region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Liverpool City Region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Liverpool City Region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Liverpool City Region</v>
      </c>
      <c r="L227" s="46" t="s">
        <v>436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31.863013536434138</v>
      </c>
      <c r="N231" s="40">
        <f>'Ind T1'!D25</f>
        <v>32.105811861065455</v>
      </c>
      <c r="O231" s="40">
        <f>'Ind T1'!F25</f>
        <v>33.294507591566884</v>
      </c>
    </row>
    <row r="232" spans="1:15" x14ac:dyDescent="0.2">
      <c r="L232" t="str">
        <f>L23</f>
        <v>Business and other services</v>
      </c>
      <c r="M232" s="40">
        <f>'Ind T1'!B24</f>
        <v>26.629744634119628</v>
      </c>
      <c r="N232" s="40">
        <f>'Ind T1'!D24</f>
        <v>26.773073734469417</v>
      </c>
      <c r="O232" s="40">
        <f>'Ind T1'!F24</f>
        <v>26.703206526834055</v>
      </c>
    </row>
    <row r="233" spans="1:15" x14ac:dyDescent="0.2">
      <c r="L233" t="str">
        <f>L18</f>
        <v>Trade, accomod. and transport</v>
      </c>
      <c r="M233" s="40">
        <f>'Ind T1'!B23</f>
        <v>27.391964573793242</v>
      </c>
      <c r="N233" s="40">
        <f>'Ind T1'!D23</f>
        <v>27.162222487169291</v>
      </c>
      <c r="O233" s="40">
        <f>'Ind T1'!F23</f>
        <v>27.438155987019275</v>
      </c>
    </row>
    <row r="234" spans="1:15" x14ac:dyDescent="0.2">
      <c r="L234" t="str">
        <f>L16</f>
        <v>Construction</v>
      </c>
      <c r="M234" s="40">
        <f>'Ind T1'!B22</f>
        <v>5.3781646927883537</v>
      </c>
      <c r="N234" s="40">
        <f>'Ind T1'!D22</f>
        <v>5.3990057089938013</v>
      </c>
      <c r="O234" s="40">
        <f>'Ind T1'!F22</f>
        <v>5.2520056042625445</v>
      </c>
    </row>
    <row r="235" spans="1:15" x14ac:dyDescent="0.2">
      <c r="L235" t="str">
        <f>L11</f>
        <v>Manufacturing</v>
      </c>
      <c r="M235" s="40">
        <f>'Ind T1'!B21</f>
        <v>7.4703474242886019</v>
      </c>
      <c r="N235" s="40">
        <f>'Ind T1'!D21</f>
        <v>7.159532966042728</v>
      </c>
      <c r="O235" s="40">
        <f>'Ind T1'!F21</f>
        <v>6.0076307350907214</v>
      </c>
    </row>
    <row r="236" spans="1:15" x14ac:dyDescent="0.2">
      <c r="L236" t="str">
        <f>L5</f>
        <v>Primary sector and utilities</v>
      </c>
      <c r="M236" s="40">
        <f>'Ind T1'!B20</f>
        <v>1.2667651385760246</v>
      </c>
      <c r="N236" s="40">
        <f>'Ind T1'!D20</f>
        <v>1.4003532422593095</v>
      </c>
      <c r="O236" s="40">
        <f>'Ind T1'!F20</f>
        <v>1.3044935552265129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Liverpool City Region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16.299999999999898</v>
      </c>
      <c r="O261" s="11">
        <f>'Ind T1'!F50</f>
        <v>27.676999999999907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13.193000000000069</v>
      </c>
      <c r="O262" s="11">
        <f>'Ind T1'!F49</f>
        <v>14.816999999999922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10.849999999999767</v>
      </c>
      <c r="O263" s="11">
        <f>'Ind T1'!F48</f>
        <v>17.733000000000345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2.6059999999999661</v>
      </c>
      <c r="O264" s="11">
        <f>'Ind T1'!F47</f>
        <v>1.9530000000002445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1.1690000000001959</v>
      </c>
      <c r="O265" s="11">
        <f>'Ind T1'!F46</f>
        <v>-4.8620000000000729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1.5420000000000087</v>
      </c>
      <c r="O266" s="11">
        <f>'Ind T1'!F45</f>
        <v>5.6999999999987949E-2</v>
      </c>
    </row>
    <row r="268" spans="1:16" x14ac:dyDescent="0.2">
      <c r="L268" t="str">
        <f>L38</f>
        <v>All industries</v>
      </c>
      <c r="N268" s="11">
        <f>'Ind T1'!D14-'Ind T1'!B14</f>
        <v>45.659999999999854</v>
      </c>
      <c r="O268" s="11">
        <f>SUM(O261:O266)</f>
        <v>57.375000000000334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516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18.04453123402546</v>
      </c>
      <c r="C9" s="249">
        <f>SUM(C26,C43,C60,C77,C94,C111,C128,C145,C162,C179,C196,C213,C230,C247,C264,C281,C298,C315,C332,C349,C366,C383)</f>
        <v>35.927173132944993</v>
      </c>
      <c r="D9" s="249">
        <f>SUM(B9:C9)</f>
        <v>53.971704366970457</v>
      </c>
      <c r="E9" s="238"/>
      <c r="F9" s="249">
        <f>SUM(F26,F43,F60,F77,F94,F111,F128,F145,F162,F179,F196,F213,F230,F247,F264,F281,F298,F315,F332,F349,F366,F383)</f>
        <v>23.854576427821936</v>
      </c>
      <c r="G9" s="249">
        <f>SUM(G26,G43,G60,G77,G94,G111,G128,G145,G162,G179,G196,G213,G230,G247,G264,G281,G298,G315,G332,G349,G366,G383)</f>
        <v>40.405157021776859</v>
      </c>
      <c r="H9" s="249">
        <f>SUM(F9:G9)</f>
        <v>64.259733449598798</v>
      </c>
      <c r="I9" s="238"/>
      <c r="J9" s="249">
        <f>SUM(J26,J43,J60,J77,J94,J111,J128,J145,J162,J179,J196,J213,J230,J247,J264,J281,J298,J315,J332,J349,J366,J383)</f>
        <v>30.753527963215003</v>
      </c>
      <c r="K9" s="249">
        <f>SUM(K26,K43,K60,K77,K94,K111,K128,K145,K162,K179,K196,K213,K230,K247,K264,K281,K298,K315,K332,K349,K366,K383)</f>
        <v>44.465043792273029</v>
      </c>
      <c r="L9" s="249">
        <f>SUM(J9:K9)</f>
        <v>75.218571755488028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66.06413443950818</v>
      </c>
      <c r="C10" s="249">
        <f t="shared" si="0"/>
        <v>63.810464041104588</v>
      </c>
      <c r="D10" s="249">
        <f t="shared" ref="D10:D17" si="1">SUM(B10:C10)</f>
        <v>129.87459848061278</v>
      </c>
      <c r="E10" s="238"/>
      <c r="F10" s="249">
        <f t="shared" ref="F10:G17" si="2">SUM(F27,F44,F61,F78,F95,F112,F129,F146,F163,F180,F197,F214,F231,F248,F265,F282,F299,F316,F333,F350,F367,F384)</f>
        <v>82.317063050793593</v>
      </c>
      <c r="G10" s="249">
        <f t="shared" si="2"/>
        <v>76.191820678690803</v>
      </c>
      <c r="H10" s="249">
        <f t="shared" ref="H10:H17" si="3">SUM(F10:G10)</f>
        <v>158.50888372948441</v>
      </c>
      <c r="I10" s="238"/>
      <c r="J10" s="249">
        <f t="shared" ref="J10:K17" si="4">SUM(J27,J44,J61,J78,J95,J112,J129,J146,J163,J180,J197,J214,J231,J248,J265,J282,J299,J316,J333,J350,J367,J384)</f>
        <v>104.69546285726626</v>
      </c>
      <c r="K10" s="249">
        <f t="shared" si="4"/>
        <v>87.471371770943378</v>
      </c>
      <c r="L10" s="249">
        <f t="shared" ref="L10:L17" si="5">SUM(J10:K10)</f>
        <v>192.16683462820964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34.838987577774738</v>
      </c>
      <c r="C11" s="249">
        <f t="shared" si="0"/>
        <v>39.740375414305682</v>
      </c>
      <c r="D11" s="249">
        <f t="shared" si="1"/>
        <v>74.579362992080419</v>
      </c>
      <c r="E11" s="238"/>
      <c r="F11" s="249">
        <f t="shared" si="2"/>
        <v>42.73674656008977</v>
      </c>
      <c r="G11" s="249">
        <f t="shared" si="2"/>
        <v>45.723314603879196</v>
      </c>
      <c r="H11" s="249">
        <f t="shared" si="3"/>
        <v>88.460061163968959</v>
      </c>
      <c r="I11" s="238"/>
      <c r="J11" s="249">
        <f t="shared" si="4"/>
        <v>50.668552761756111</v>
      </c>
      <c r="K11" s="249">
        <f t="shared" si="4"/>
        <v>42.882133101312128</v>
      </c>
      <c r="L11" s="249">
        <f t="shared" si="5"/>
        <v>93.550685863068239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60.841967867403675</v>
      </c>
      <c r="C12" s="249">
        <f t="shared" si="0"/>
        <v>25.546494847724372</v>
      </c>
      <c r="D12" s="249">
        <f t="shared" si="1"/>
        <v>86.388462715128043</v>
      </c>
      <c r="E12" s="238"/>
      <c r="F12" s="249">
        <f t="shared" si="2"/>
        <v>61.530629999743184</v>
      </c>
      <c r="G12" s="249">
        <f t="shared" si="2"/>
        <v>30.085544800370997</v>
      </c>
      <c r="H12" s="249">
        <f t="shared" si="3"/>
        <v>91.61617480011418</v>
      </c>
      <c r="I12" s="238"/>
      <c r="J12" s="249">
        <f t="shared" si="4"/>
        <v>47.612183489597804</v>
      </c>
      <c r="K12" s="249">
        <f t="shared" si="4"/>
        <v>32.9789756509727</v>
      </c>
      <c r="L12" s="249">
        <f t="shared" si="5"/>
        <v>80.591159140570511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7.0993620884340576</v>
      </c>
      <c r="C13" s="249">
        <f t="shared" si="0"/>
        <v>53.872130563129829</v>
      </c>
      <c r="D13" s="249">
        <f t="shared" si="1"/>
        <v>60.971492651563885</v>
      </c>
      <c r="E13" s="238"/>
      <c r="F13" s="249">
        <f t="shared" si="2"/>
        <v>7.1976878378407285</v>
      </c>
      <c r="G13" s="249">
        <f t="shared" si="2"/>
        <v>48.305120425826743</v>
      </c>
      <c r="H13" s="249">
        <f t="shared" si="3"/>
        <v>55.502808263667475</v>
      </c>
      <c r="I13" s="238"/>
      <c r="J13" s="249">
        <f t="shared" si="4"/>
        <v>8.4952496764312677</v>
      </c>
      <c r="K13" s="249">
        <f t="shared" si="4"/>
        <v>44.822046862518675</v>
      </c>
      <c r="L13" s="249">
        <f t="shared" si="5"/>
        <v>53.317296538949947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66.171197746211917</v>
      </c>
      <c r="C14" s="249">
        <f t="shared" si="0"/>
        <v>14.156108656304092</v>
      </c>
      <c r="D14" s="249">
        <f t="shared" si="1"/>
        <v>80.327306402516001</v>
      </c>
      <c r="E14" s="238"/>
      <c r="F14" s="249">
        <f t="shared" si="2"/>
        <v>67.420006359897286</v>
      </c>
      <c r="G14" s="249">
        <f t="shared" si="2"/>
        <v>14.542225746512083</v>
      </c>
      <c r="H14" s="249">
        <f t="shared" si="3"/>
        <v>81.962232106409374</v>
      </c>
      <c r="I14" s="238"/>
      <c r="J14" s="249">
        <f t="shared" si="4"/>
        <v>78.631570025283281</v>
      </c>
      <c r="K14" s="249">
        <f t="shared" si="4"/>
        <v>18.901938121177572</v>
      </c>
      <c r="L14" s="249">
        <f t="shared" si="5"/>
        <v>97.533508146460861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40.576522314714289</v>
      </c>
      <c r="C15" s="249">
        <f t="shared" si="0"/>
        <v>24.996495456383354</v>
      </c>
      <c r="D15" s="249">
        <f t="shared" si="1"/>
        <v>65.573017771097639</v>
      </c>
      <c r="E15" s="238"/>
      <c r="F15" s="249">
        <f t="shared" si="2"/>
        <v>40.480448154743939</v>
      </c>
      <c r="G15" s="249">
        <f t="shared" si="2"/>
        <v>24.907161077049359</v>
      </c>
      <c r="H15" s="249">
        <f t="shared" si="3"/>
        <v>65.387609231793306</v>
      </c>
      <c r="I15" s="238"/>
      <c r="J15" s="249">
        <f t="shared" si="4"/>
        <v>40.117874108484024</v>
      </c>
      <c r="K15" s="249">
        <f t="shared" si="4"/>
        <v>27.584647322664033</v>
      </c>
      <c r="L15" s="249">
        <f t="shared" si="5"/>
        <v>67.702521431148057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4.9055762427557976</v>
      </c>
      <c r="C16" s="249">
        <f t="shared" si="0"/>
        <v>40.943500149806702</v>
      </c>
      <c r="D16" s="249">
        <f t="shared" si="1"/>
        <v>45.849076392562502</v>
      </c>
      <c r="E16" s="238"/>
      <c r="F16" s="249">
        <f t="shared" si="2"/>
        <v>4.5091604846876638</v>
      </c>
      <c r="G16" s="249">
        <f t="shared" si="2"/>
        <v>40.22795414222778</v>
      </c>
      <c r="H16" s="249">
        <f t="shared" si="3"/>
        <v>44.737114626915442</v>
      </c>
      <c r="I16" s="238"/>
      <c r="J16" s="249">
        <f t="shared" si="4"/>
        <v>5.7055494805836284</v>
      </c>
      <c r="K16" s="249">
        <f t="shared" si="4"/>
        <v>43.328997706585128</v>
      </c>
      <c r="L16" s="249">
        <f t="shared" si="5"/>
        <v>49.034547187168755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35.27784321538887</v>
      </c>
      <c r="C17" s="249">
        <f t="shared" si="0"/>
        <v>42.845135012079766</v>
      </c>
      <c r="D17" s="249">
        <f t="shared" si="1"/>
        <v>78.122978227468636</v>
      </c>
      <c r="E17" s="238"/>
      <c r="F17" s="249">
        <f t="shared" si="2"/>
        <v>32.582495165584326</v>
      </c>
      <c r="G17" s="249">
        <f t="shared" si="2"/>
        <v>38.300887462463528</v>
      </c>
      <c r="H17" s="249">
        <f t="shared" si="3"/>
        <v>70.883382628047855</v>
      </c>
      <c r="I17" s="238"/>
      <c r="J17" s="249">
        <f t="shared" si="4"/>
        <v>31.53833439504351</v>
      </c>
      <c r="K17" s="249">
        <f t="shared" si="4"/>
        <v>38.039540913892225</v>
      </c>
      <c r="L17" s="249">
        <f t="shared" si="5"/>
        <v>69.577875308935731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333.82012272621694</v>
      </c>
      <c r="C19" s="247">
        <f t="shared" ref="C19:L19" si="6">SUM(C9:C17)</f>
        <v>341.83787727378342</v>
      </c>
      <c r="D19" s="247">
        <f t="shared" si="6"/>
        <v>675.65800000000036</v>
      </c>
      <c r="E19" s="247"/>
      <c r="F19" s="247">
        <f t="shared" si="6"/>
        <v>362.62881404120242</v>
      </c>
      <c r="G19" s="247">
        <f t="shared" si="6"/>
        <v>358.68918595879734</v>
      </c>
      <c r="H19" s="247">
        <f t="shared" si="6"/>
        <v>721.31799999999976</v>
      </c>
      <c r="I19" s="247"/>
      <c r="J19" s="247">
        <f t="shared" si="6"/>
        <v>398.21830475766092</v>
      </c>
      <c r="K19" s="247">
        <f t="shared" si="6"/>
        <v>380.47469524233884</v>
      </c>
      <c r="L19" s="247">
        <f t="shared" si="6"/>
        <v>778.69299999999976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5.1692672413439736E-2</v>
      </c>
      <c r="C26" s="302">
        <v>0.13728360350288968</v>
      </c>
      <c r="D26" s="302">
        <f>SUM(B26:C26)</f>
        <v>0.18897627591632943</v>
      </c>
      <c r="E26" s="303"/>
      <c r="F26" s="302">
        <v>5.1219208318951728E-2</v>
      </c>
      <c r="G26" s="302">
        <v>0.24078048883543496</v>
      </c>
      <c r="H26" s="302">
        <f>SUM(F26:G26)</f>
        <v>0.29199969715438667</v>
      </c>
      <c r="I26" s="303"/>
      <c r="J26" s="302">
        <v>6.3514247750398614E-2</v>
      </c>
      <c r="K26" s="302">
        <v>0.36818984499732604</v>
      </c>
      <c r="L26" s="302">
        <f>SUM(J26:K26)</f>
        <v>0.43170409274772464</v>
      </c>
      <c r="M26" s="236"/>
      <c r="N26" s="236"/>
    </row>
    <row r="27" spans="1:14" x14ac:dyDescent="0.2">
      <c r="A27" s="237" t="str">
        <f>name!E$5</f>
        <v>Professional occupations</v>
      </c>
      <c r="B27" s="302">
        <v>3.0544032188137653E-2</v>
      </c>
      <c r="C27" s="302">
        <v>7.8780673382502248E-2</v>
      </c>
      <c r="D27" s="302">
        <f t="shared" ref="D27:D34" si="7">SUM(B27:C27)</f>
        <v>0.1093247055706399</v>
      </c>
      <c r="E27" s="303"/>
      <c r="F27" s="302">
        <v>4.6253443298584059E-2</v>
      </c>
      <c r="G27" s="302">
        <v>0.16327286937743424</v>
      </c>
      <c r="H27" s="302">
        <f t="shared" ref="H27:H34" si="8">SUM(F27:G27)</f>
        <v>0.20952631267601829</v>
      </c>
      <c r="I27" s="303"/>
      <c r="J27" s="302">
        <v>6.7736236319748885E-2</v>
      </c>
      <c r="K27" s="302">
        <v>0.25430972498764043</v>
      </c>
      <c r="L27" s="302">
        <f t="shared" ref="L27:L34" si="9">SUM(J27:K27)</f>
        <v>0.32204596130738933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2.7983618966467432E-2</v>
      </c>
      <c r="C28" s="302">
        <v>4.30972741726873E-2</v>
      </c>
      <c r="D28" s="302">
        <f t="shared" si="7"/>
        <v>7.1080893139154736E-2</v>
      </c>
      <c r="E28" s="303"/>
      <c r="F28" s="302">
        <v>3.5609262026552187E-2</v>
      </c>
      <c r="G28" s="302">
        <v>7.9479848113148316E-2</v>
      </c>
      <c r="H28" s="302">
        <f t="shared" si="8"/>
        <v>0.1150891101397005</v>
      </c>
      <c r="I28" s="303"/>
      <c r="J28" s="302">
        <v>4.4099495607818284E-2</v>
      </c>
      <c r="K28" s="302">
        <v>8.7959506926706552E-2</v>
      </c>
      <c r="L28" s="302">
        <f t="shared" si="9"/>
        <v>0.13205900253452485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0.12965830302922415</v>
      </c>
      <c r="C29" s="302">
        <v>2.861091029084506E-2</v>
      </c>
      <c r="D29" s="302">
        <f t="shared" si="7"/>
        <v>0.15826921332006921</v>
      </c>
      <c r="E29" s="303"/>
      <c r="F29" s="302">
        <v>0.11955625933075806</v>
      </c>
      <c r="G29" s="302">
        <v>5.0017422776184414E-2</v>
      </c>
      <c r="H29" s="302">
        <f t="shared" si="8"/>
        <v>0.16957368210694246</v>
      </c>
      <c r="I29" s="303"/>
      <c r="J29" s="302">
        <v>7.119885518638179E-2</v>
      </c>
      <c r="K29" s="302">
        <v>6.8192932712278428E-2</v>
      </c>
      <c r="L29" s="302">
        <f t="shared" si="9"/>
        <v>0.13939178789866022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0.67820203753083952</v>
      </c>
      <c r="C30" s="302">
        <v>1.5086008463429488</v>
      </c>
      <c r="D30" s="302">
        <f t="shared" si="7"/>
        <v>2.1868028838737885</v>
      </c>
      <c r="E30" s="303"/>
      <c r="F30" s="302">
        <v>0.51162254638413995</v>
      </c>
      <c r="G30" s="302">
        <v>1.8824667505462027</v>
      </c>
      <c r="H30" s="302">
        <f t="shared" si="8"/>
        <v>2.3940892969303427</v>
      </c>
      <c r="I30" s="303"/>
      <c r="J30" s="302">
        <v>0.58154020363027514</v>
      </c>
      <c r="K30" s="302">
        <v>1.8310285834964017</v>
      </c>
      <c r="L30" s="302">
        <f t="shared" si="9"/>
        <v>2.412568787126677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5.4337942177440111E-2</v>
      </c>
      <c r="C31" s="302">
        <v>4.4888013208135999E-2</v>
      </c>
      <c r="D31" s="302">
        <f t="shared" si="7"/>
        <v>9.9225955385576103E-2</v>
      </c>
      <c r="E31" s="303"/>
      <c r="F31" s="302">
        <v>5.2277989399688231E-2</v>
      </c>
      <c r="G31" s="302">
        <v>4.8259446192225948E-2</v>
      </c>
      <c r="H31" s="302">
        <f t="shared" si="8"/>
        <v>0.10053743559191418</v>
      </c>
      <c r="I31" s="303"/>
      <c r="J31" s="302">
        <v>5.4318600879850444E-2</v>
      </c>
      <c r="K31" s="302">
        <v>6.5023982990119022E-2</v>
      </c>
      <c r="L31" s="302">
        <f t="shared" si="9"/>
        <v>0.11934258386996946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2.4508041532543472E-2</v>
      </c>
      <c r="C32" s="302">
        <v>2.4617099438915477E-2</v>
      </c>
      <c r="D32" s="302">
        <f t="shared" si="7"/>
        <v>4.9125140971458953E-2</v>
      </c>
      <c r="E32" s="303"/>
      <c r="F32" s="302">
        <v>1.9756722659435958E-2</v>
      </c>
      <c r="G32" s="302">
        <v>3.527338982277603E-2</v>
      </c>
      <c r="H32" s="302">
        <f t="shared" si="8"/>
        <v>5.5030112482211985E-2</v>
      </c>
      <c r="I32" s="303"/>
      <c r="J32" s="302">
        <v>2.0089826390980708E-2</v>
      </c>
      <c r="K32" s="302">
        <v>4.2863370598394415E-2</v>
      </c>
      <c r="L32" s="302">
        <f t="shared" si="9"/>
        <v>6.2953196989375126E-2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2.5573517334201105E-2</v>
      </c>
      <c r="C33" s="302">
        <v>5.7818429104242411E-2</v>
      </c>
      <c r="D33" s="302">
        <f t="shared" si="7"/>
        <v>8.3391946438443512E-2</v>
      </c>
      <c r="E33" s="303"/>
      <c r="F33" s="302">
        <v>2.5622619165471931E-2</v>
      </c>
      <c r="G33" s="302">
        <v>7.1069006782691194E-2</v>
      </c>
      <c r="H33" s="302">
        <f t="shared" si="8"/>
        <v>9.6691625948163121E-2</v>
      </c>
      <c r="I33" s="303"/>
      <c r="J33" s="302">
        <v>3.2909802290057709E-2</v>
      </c>
      <c r="K33" s="302">
        <v>5.3855966012345616E-2</v>
      </c>
      <c r="L33" s="302">
        <f t="shared" si="9"/>
        <v>8.6765768302403318E-2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0.12451952936068258</v>
      </c>
      <c r="C34" s="302">
        <v>0.31528345602386532</v>
      </c>
      <c r="D34" s="302">
        <f t="shared" si="7"/>
        <v>0.43980298538454787</v>
      </c>
      <c r="E34" s="303"/>
      <c r="F34" s="302">
        <v>8.6895469224757049E-2</v>
      </c>
      <c r="G34" s="302">
        <v>0.31556725774556044</v>
      </c>
      <c r="H34" s="302">
        <f t="shared" si="8"/>
        <v>0.40246272697031749</v>
      </c>
      <c r="I34" s="303"/>
      <c r="J34" s="302">
        <v>8.323836515250338E-2</v>
      </c>
      <c r="K34" s="302">
        <v>0.31593045407076809</v>
      </c>
      <c r="L34" s="302">
        <f t="shared" si="9"/>
        <v>0.39916881922327146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1.147019694532976</v>
      </c>
      <c r="C36" s="311">
        <f t="shared" ref="C36:K36" si="10">SUM(C26:C34)</f>
        <v>2.2389803054670323</v>
      </c>
      <c r="D36" s="311">
        <f t="shared" si="10"/>
        <v>3.3860000000000081</v>
      </c>
      <c r="E36" s="311"/>
      <c r="F36" s="311">
        <f t="shared" si="10"/>
        <v>0.94881351980833917</v>
      </c>
      <c r="G36" s="311">
        <f t="shared" si="10"/>
        <v>2.8861864801916584</v>
      </c>
      <c r="H36" s="311">
        <f t="shared" si="10"/>
        <v>3.8349999999999973</v>
      </c>
      <c r="I36" s="311"/>
      <c r="J36" s="311">
        <f t="shared" si="10"/>
        <v>1.0186456332080147</v>
      </c>
      <c r="K36" s="311">
        <f t="shared" si="10"/>
        <v>3.0873543667919803</v>
      </c>
      <c r="L36" s="311">
        <f>SUM(L26:L34)</f>
        <v>4.1059999999999954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1.8603840475647315E-3</v>
      </c>
      <c r="C43" s="302">
        <v>1.7817071534044642E-2</v>
      </c>
      <c r="D43" s="302">
        <f>SUM(B43:C43)</f>
        <v>1.9677455581609375E-2</v>
      </c>
      <c r="E43" s="303"/>
      <c r="F43" s="302">
        <v>6.2248048016621468E-3</v>
      </c>
      <c r="G43" s="302">
        <v>4.6718597587572269E-2</v>
      </c>
      <c r="H43" s="302">
        <f>SUM(F43:G43)</f>
        <v>5.2943402389234416E-2</v>
      </c>
      <c r="I43" s="303"/>
      <c r="J43" s="302">
        <v>3.2909561549969773E-3</v>
      </c>
      <c r="K43" s="302">
        <v>2.603648602801838E-2</v>
      </c>
      <c r="L43" s="302">
        <f>SUM(J43:K43)</f>
        <v>2.9327442183015359E-2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8.6212403903212116E-3</v>
      </c>
      <c r="C44" s="302">
        <v>1.8013843134753897E-2</v>
      </c>
      <c r="D44" s="302">
        <f t="shared" ref="D44:D51" si="11">SUM(B44:C44)</f>
        <v>2.6635083525075109E-2</v>
      </c>
      <c r="E44" s="303"/>
      <c r="F44" s="302">
        <v>3.2321993616794713E-2</v>
      </c>
      <c r="G44" s="302">
        <v>5.2213930656368833E-2</v>
      </c>
      <c r="H44" s="302">
        <f t="shared" ref="H44:H51" si="12">SUM(F44:G44)</f>
        <v>8.4535924273163546E-2</v>
      </c>
      <c r="I44" s="303"/>
      <c r="J44" s="302">
        <v>1.0297576626842827E-2</v>
      </c>
      <c r="K44" s="302">
        <v>3.2937197970764366E-2</v>
      </c>
      <c r="L44" s="302">
        <f t="shared" ref="L44:L51" si="13">SUM(J44:K44)</f>
        <v>4.323477459760719E-2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2.6822971476659009E-3</v>
      </c>
      <c r="C45" s="302">
        <v>2.5040379266534508E-2</v>
      </c>
      <c r="D45" s="302">
        <f t="shared" si="11"/>
        <v>2.7722676414200408E-2</v>
      </c>
      <c r="E45" s="303"/>
      <c r="F45" s="302">
        <v>8.6994003629636482E-3</v>
      </c>
      <c r="G45" s="302">
        <v>6.9241089958220231E-2</v>
      </c>
      <c r="H45" s="302">
        <f t="shared" si="12"/>
        <v>7.7940490321183886E-2</v>
      </c>
      <c r="I45" s="303"/>
      <c r="J45" s="302">
        <v>9.5426752407334978E-3</v>
      </c>
      <c r="K45" s="302">
        <v>3.2186408113917479E-2</v>
      </c>
      <c r="L45" s="302">
        <f t="shared" si="13"/>
        <v>4.1729083354650975E-2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6.0293286508150655E-3</v>
      </c>
      <c r="C46" s="302">
        <v>2.4364059879351772E-3</v>
      </c>
      <c r="D46" s="302">
        <f t="shared" si="11"/>
        <v>8.4657346387502427E-3</v>
      </c>
      <c r="E46" s="303"/>
      <c r="F46" s="302">
        <v>1.6349757197382155E-2</v>
      </c>
      <c r="G46" s="302">
        <v>6.3327959990359542E-3</v>
      </c>
      <c r="H46" s="302">
        <f t="shared" si="12"/>
        <v>2.2682553196418109E-2</v>
      </c>
      <c r="I46" s="303"/>
      <c r="J46" s="302">
        <v>7.1912012463110171E-3</v>
      </c>
      <c r="K46" s="302">
        <v>3.0127980644879407E-3</v>
      </c>
      <c r="L46" s="302">
        <f t="shared" si="13"/>
        <v>1.0203999310798958E-2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2.7922263897981066E-4</v>
      </c>
      <c r="C47" s="302">
        <v>3.8115580999972969E-2</v>
      </c>
      <c r="D47" s="302">
        <f t="shared" si="11"/>
        <v>3.8394803638952778E-2</v>
      </c>
      <c r="E47" s="303"/>
      <c r="F47" s="302">
        <v>9.0110113703224814E-4</v>
      </c>
      <c r="G47" s="302">
        <v>7.2632094346600895E-2</v>
      </c>
      <c r="H47" s="302">
        <f>SUM(F47:G47)</f>
        <v>7.3533195483633143E-2</v>
      </c>
      <c r="I47" s="303"/>
      <c r="J47" s="302">
        <v>5.8752155745114777E-4</v>
      </c>
      <c r="K47" s="302">
        <v>2.7772597663795959E-2</v>
      </c>
      <c r="L47" s="302">
        <f t="shared" si="13"/>
        <v>2.8360119221247107E-2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5.3026909758199629E-4</v>
      </c>
      <c r="C48" s="302">
        <v>3.6808547127602717E-3</v>
      </c>
      <c r="D48" s="302">
        <f t="shared" si="11"/>
        <v>4.2111238103422679E-3</v>
      </c>
      <c r="E48" s="303"/>
      <c r="F48" s="302">
        <v>1.9453920638646085E-3</v>
      </c>
      <c r="G48" s="302">
        <v>9.0321783398025941E-3</v>
      </c>
      <c r="H48" s="302">
        <f t="shared" si="12"/>
        <v>1.0977570403667203E-2</v>
      </c>
      <c r="I48" s="303"/>
      <c r="J48" s="302">
        <v>1.8490101391420819E-3</v>
      </c>
      <c r="K48" s="302">
        <v>5.0591855509156073E-3</v>
      </c>
      <c r="L48" s="302">
        <f t="shared" si="13"/>
        <v>6.9081956900576887E-3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1.8422228711272358E-3</v>
      </c>
      <c r="C49" s="302">
        <v>1.9633036374746685E-3</v>
      </c>
      <c r="D49" s="302">
        <f t="shared" si="11"/>
        <v>3.8055265086019046E-3</v>
      </c>
      <c r="E49" s="303"/>
      <c r="F49" s="302">
        <v>5.0180183346038481E-3</v>
      </c>
      <c r="G49" s="302">
        <v>4.4281916241285871E-3</v>
      </c>
      <c r="H49" s="302">
        <f t="shared" si="12"/>
        <v>9.4462099587324343E-3</v>
      </c>
      <c r="I49" s="303"/>
      <c r="J49" s="302">
        <v>1.6103568825994979E-3</v>
      </c>
      <c r="K49" s="302">
        <v>2.4910684354773433E-3</v>
      </c>
      <c r="L49" s="302">
        <f t="shared" si="13"/>
        <v>4.1014253180768415E-3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1.1057145168351628E-4</v>
      </c>
      <c r="C50" s="302">
        <v>4.038505292309777E-2</v>
      </c>
      <c r="D50" s="302">
        <f t="shared" si="11"/>
        <v>4.0495624374781283E-2</v>
      </c>
      <c r="E50" s="303"/>
      <c r="F50" s="302">
        <v>2.3240663319244696E-4</v>
      </c>
      <c r="G50" s="302">
        <v>7.6860304578824978E-2</v>
      </c>
      <c r="H50" s="302">
        <f t="shared" si="12"/>
        <v>7.7092711212017426E-2</v>
      </c>
      <c r="I50" s="303"/>
      <c r="J50" s="302">
        <v>1.8354374123297088E-4</v>
      </c>
      <c r="K50" s="302">
        <v>3.865841952236862E-2</v>
      </c>
      <c r="L50" s="302">
        <f t="shared" si="13"/>
        <v>3.8841963263601592E-2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4.6658023194382729E-4</v>
      </c>
      <c r="C51" s="302">
        <v>3.1253912757427012E-3</v>
      </c>
      <c r="D51" s="302">
        <f t="shared" si="11"/>
        <v>3.5919715076865285E-3</v>
      </c>
      <c r="E51" s="303"/>
      <c r="F51" s="302">
        <v>1.2652274460779548E-3</v>
      </c>
      <c r="G51" s="302">
        <v>5.5827153158720458E-3</v>
      </c>
      <c r="H51" s="302">
        <f t="shared" si="12"/>
        <v>6.8479427619500006E-3</v>
      </c>
      <c r="I51" s="303"/>
      <c r="J51" s="302">
        <v>5.9001555343820829E-4</v>
      </c>
      <c r="K51" s="302">
        <v>1.7029815075059219E-3</v>
      </c>
      <c r="L51" s="302">
        <f t="shared" si="13"/>
        <v>2.2929970609441301E-3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2.2422116527683295E-2</v>
      </c>
      <c r="C53" s="311">
        <f t="shared" ref="C53:L53" si="14">SUM(C43:C51)</f>
        <v>0.15057788347231663</v>
      </c>
      <c r="D53" s="311">
        <f t="shared" si="14"/>
        <v>0.17299999999999993</v>
      </c>
      <c r="E53" s="311"/>
      <c r="F53" s="311">
        <f t="shared" si="14"/>
        <v>7.2958101593573771E-2</v>
      </c>
      <c r="G53" s="311">
        <f t="shared" si="14"/>
        <v>0.34304189840642646</v>
      </c>
      <c r="H53" s="311">
        <f t="shared" si="14"/>
        <v>0.41600000000000015</v>
      </c>
      <c r="I53" s="311"/>
      <c r="J53" s="311">
        <f t="shared" si="14"/>
        <v>3.5142857142748236E-2</v>
      </c>
      <c r="K53" s="311">
        <f t="shared" si="14"/>
        <v>0.16985714285725162</v>
      </c>
      <c r="L53" s="311">
        <f t="shared" si="14"/>
        <v>0.20499999999999985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0.10694472986137318</v>
      </c>
      <c r="C60" s="302">
        <v>0.43791570839825056</v>
      </c>
      <c r="D60" s="302">
        <f>SUM(B60:C60)</f>
        <v>0.54486043825962371</v>
      </c>
      <c r="E60" s="303"/>
      <c r="F60" s="302">
        <v>0.19033889038915211</v>
      </c>
      <c r="G60" s="302">
        <v>0.55931222828674299</v>
      </c>
      <c r="H60" s="302">
        <f>SUM(F60:G60)</f>
        <v>0.74965111867589507</v>
      </c>
      <c r="I60" s="303"/>
      <c r="J60" s="302">
        <v>0.19831335103394301</v>
      </c>
      <c r="K60" s="302">
        <v>0.4800778951097241</v>
      </c>
      <c r="L60" s="302">
        <f>SUM(J60:K60)</f>
        <v>0.67839124614366708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0.11072952144536086</v>
      </c>
      <c r="C61" s="302">
        <v>0.32017460758293853</v>
      </c>
      <c r="D61" s="302">
        <f t="shared" ref="D61:D68" si="15">SUM(B61:C61)</f>
        <v>0.43090412902829939</v>
      </c>
      <c r="E61" s="303"/>
      <c r="F61" s="302">
        <v>0.21338150263938518</v>
      </c>
      <c r="G61" s="302">
        <v>0.45383859334650628</v>
      </c>
      <c r="H61" s="302">
        <f t="shared" ref="H61:H68" si="16">SUM(F61:G61)</f>
        <v>0.66722009598589149</v>
      </c>
      <c r="I61" s="303"/>
      <c r="J61" s="302">
        <v>0.25570219985641918</v>
      </c>
      <c r="K61" s="302">
        <v>0.49946584199074129</v>
      </c>
      <c r="L61" s="302">
        <f t="shared" ref="L61:L68" si="17">SUM(J61:K61)</f>
        <v>0.75516804184716046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0.17577175773947357</v>
      </c>
      <c r="C62" s="302">
        <v>0.37533674246961041</v>
      </c>
      <c r="D62" s="302">
        <f t="shared" si="15"/>
        <v>0.55110850020908397</v>
      </c>
      <c r="E62" s="303"/>
      <c r="F62" s="302">
        <v>0.29147631690821935</v>
      </c>
      <c r="G62" s="302">
        <v>0.51451793428034098</v>
      </c>
      <c r="H62" s="302">
        <f t="shared" si="16"/>
        <v>0.80599425118856027</v>
      </c>
      <c r="I62" s="303"/>
      <c r="J62" s="302">
        <v>0.29000696267905052</v>
      </c>
      <c r="K62" s="302">
        <v>0.40623764069490642</v>
      </c>
      <c r="L62" s="302">
        <f t="shared" si="17"/>
        <v>0.69624460337395688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0.32186974256834983</v>
      </c>
      <c r="C63" s="302">
        <v>0.16143724856648373</v>
      </c>
      <c r="D63" s="302">
        <f t="shared" si="15"/>
        <v>0.48330699113483355</v>
      </c>
      <c r="E63" s="303"/>
      <c r="F63" s="302">
        <v>0.36275787297110906</v>
      </c>
      <c r="G63" s="302">
        <v>0.23144734929747693</v>
      </c>
      <c r="H63" s="302">
        <f t="shared" si="16"/>
        <v>0.59420522226858596</v>
      </c>
      <c r="I63" s="303"/>
      <c r="J63" s="302">
        <v>0.36945607135888209</v>
      </c>
      <c r="K63" s="302">
        <v>0.18441433880323571</v>
      </c>
      <c r="L63" s="302">
        <f t="shared" si="17"/>
        <v>0.5538704101621178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0.16143814985302674</v>
      </c>
      <c r="C64" s="302">
        <v>0.80882022546073973</v>
      </c>
      <c r="D64" s="302">
        <f t="shared" si="15"/>
        <v>0.97025837531376646</v>
      </c>
      <c r="E64" s="303"/>
      <c r="F64" s="302">
        <v>0.19061001775982356</v>
      </c>
      <c r="G64" s="302">
        <v>0.72106608579797804</v>
      </c>
      <c r="H64" s="302">
        <f t="shared" si="16"/>
        <v>0.9116761035578016</v>
      </c>
      <c r="I64" s="303"/>
      <c r="J64" s="302">
        <v>0.15935182427007105</v>
      </c>
      <c r="K64" s="302">
        <v>0.58110719682883272</v>
      </c>
      <c r="L64" s="302">
        <f t="shared" si="17"/>
        <v>0.74045902109890371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2.2508981300545947E-2</v>
      </c>
      <c r="C65" s="302">
        <v>2.882051947951032E-2</v>
      </c>
      <c r="D65" s="302">
        <f t="shared" si="15"/>
        <v>5.132950078005627E-2</v>
      </c>
      <c r="E65" s="303"/>
      <c r="F65" s="302">
        <v>3.1587296031097986E-2</v>
      </c>
      <c r="G65" s="302">
        <v>3.8210391030642263E-2</v>
      </c>
      <c r="H65" s="302">
        <f t="shared" si="16"/>
        <v>6.9797687061740249E-2</v>
      </c>
      <c r="I65" s="303"/>
      <c r="J65" s="302">
        <v>2.7259064973064209E-2</v>
      </c>
      <c r="K65" s="302">
        <v>3.4736188060568961E-2</v>
      </c>
      <c r="L65" s="302">
        <f t="shared" si="17"/>
        <v>6.1995253033633166E-2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0.14710617094575074</v>
      </c>
      <c r="C66" s="302">
        <v>0.14530831026109725</v>
      </c>
      <c r="D66" s="302">
        <f t="shared" si="15"/>
        <v>0.29241448120684799</v>
      </c>
      <c r="E66" s="303"/>
      <c r="F66" s="302">
        <v>0.16948123690866504</v>
      </c>
      <c r="G66" s="302">
        <v>0.17589696343884401</v>
      </c>
      <c r="H66" s="302">
        <f t="shared" si="16"/>
        <v>0.34537820034750905</v>
      </c>
      <c r="I66" s="303"/>
      <c r="J66" s="302">
        <v>0.14567299041241674</v>
      </c>
      <c r="K66" s="302">
        <v>0.16588984854069377</v>
      </c>
      <c r="L66" s="302">
        <f t="shared" si="17"/>
        <v>0.31156283895311054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0.71641564090738252</v>
      </c>
      <c r="C67" s="302">
        <v>1.322327747072596</v>
      </c>
      <c r="D67" s="302">
        <f t="shared" si="15"/>
        <v>2.0387433879799786</v>
      </c>
      <c r="E67" s="303"/>
      <c r="F67" s="302">
        <v>0.76908566003927492</v>
      </c>
      <c r="G67" s="302">
        <v>1.2367050315246577</v>
      </c>
      <c r="H67" s="302">
        <f t="shared" si="16"/>
        <v>2.0057906915639325</v>
      </c>
      <c r="I67" s="303"/>
      <c r="J67" s="302">
        <v>0.67028298962018473</v>
      </c>
      <c r="K67" s="302">
        <v>1.0553721174660984</v>
      </c>
      <c r="L67" s="302">
        <f t="shared" si="17"/>
        <v>1.7256551070862831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0.59726222364026582</v>
      </c>
      <c r="C68" s="302">
        <v>0.67181197244724489</v>
      </c>
      <c r="D68" s="302">
        <f t="shared" si="15"/>
        <v>1.2690741960875107</v>
      </c>
      <c r="E68" s="303"/>
      <c r="F68" s="302">
        <v>0.59107953254295731</v>
      </c>
      <c r="G68" s="302">
        <v>0.65020709680712552</v>
      </c>
      <c r="H68" s="302">
        <f t="shared" si="16"/>
        <v>1.2412866293500828</v>
      </c>
      <c r="I68" s="303"/>
      <c r="J68" s="302">
        <v>0.48485091811355974</v>
      </c>
      <c r="K68" s="302">
        <v>0.41680256018760198</v>
      </c>
      <c r="L68" s="302">
        <f t="shared" si="17"/>
        <v>0.90165347830116171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2.3600469182615291</v>
      </c>
      <c r="C70" s="311">
        <f t="shared" ref="C70:L70" si="18">SUM(C60:C68)</f>
        <v>4.2719530817384719</v>
      </c>
      <c r="D70" s="311">
        <f t="shared" si="18"/>
        <v>6.6320000000000006</v>
      </c>
      <c r="E70" s="311"/>
      <c r="F70" s="311">
        <f t="shared" si="18"/>
        <v>2.8097983261896844</v>
      </c>
      <c r="G70" s="311">
        <f t="shared" si="18"/>
        <v>4.5812016738103152</v>
      </c>
      <c r="H70" s="311">
        <f t="shared" si="18"/>
        <v>7.3909999999999991</v>
      </c>
      <c r="I70" s="311"/>
      <c r="J70" s="311">
        <f t="shared" si="18"/>
        <v>2.6008963723175911</v>
      </c>
      <c r="K70" s="311">
        <f t="shared" si="18"/>
        <v>3.824103627682403</v>
      </c>
      <c r="L70" s="311">
        <f t="shared" si="18"/>
        <v>6.4249999999999954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9.4970542329975732E-2</v>
      </c>
      <c r="C77" s="302">
        <v>0.65973380370946311</v>
      </c>
      <c r="D77" s="302">
        <f>SUM(B77:C77)</f>
        <v>0.75470434603943881</v>
      </c>
      <c r="E77" s="303"/>
      <c r="F77" s="302">
        <v>0.11213321440323047</v>
      </c>
      <c r="G77" s="302">
        <v>0.51940301493034158</v>
      </c>
      <c r="H77" s="302">
        <f>SUM(F77:G77)</f>
        <v>0.63153622933357201</v>
      </c>
      <c r="I77" s="303"/>
      <c r="J77" s="302">
        <v>0.12460756625688492</v>
      </c>
      <c r="K77" s="302">
        <v>0.55970826859776501</v>
      </c>
      <c r="L77" s="302">
        <f>SUM(J77:K77)</f>
        <v>0.68431583485464997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0.21086220545446507</v>
      </c>
      <c r="C78" s="302">
        <v>1.3174168351693456</v>
      </c>
      <c r="D78" s="302">
        <f t="shared" ref="D78:D85" si="19">SUM(B78:C78)</f>
        <v>1.5282790406238107</v>
      </c>
      <c r="E78" s="303"/>
      <c r="F78" s="302">
        <v>0.24366803554961383</v>
      </c>
      <c r="G78" s="302">
        <v>1.1927548155314214</v>
      </c>
      <c r="H78" s="302">
        <f t="shared" ref="H78:H85" si="20">SUM(F78:G78)</f>
        <v>1.4364228510810353</v>
      </c>
      <c r="I78" s="303"/>
      <c r="J78" s="302">
        <v>0.26744693521006951</v>
      </c>
      <c r="K78" s="302">
        <v>1.4299193800440575</v>
      </c>
      <c r="L78" s="302">
        <f t="shared" ref="L78:L85" si="21">SUM(J78:K78)</f>
        <v>1.697366315254127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0.17241126058038958</v>
      </c>
      <c r="C79" s="302">
        <v>0.6215354273000141</v>
      </c>
      <c r="D79" s="302">
        <f t="shared" si="19"/>
        <v>0.79394668788040368</v>
      </c>
      <c r="E79" s="303"/>
      <c r="F79" s="302">
        <v>0.17462247768097955</v>
      </c>
      <c r="G79" s="302">
        <v>0.52475879375417211</v>
      </c>
      <c r="H79" s="302">
        <f t="shared" si="20"/>
        <v>0.69938127143515172</v>
      </c>
      <c r="I79" s="303"/>
      <c r="J79" s="302">
        <v>0.18089308655694139</v>
      </c>
      <c r="K79" s="302">
        <v>0.4939989730837358</v>
      </c>
      <c r="L79" s="302">
        <f t="shared" si="21"/>
        <v>0.67489205964067722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0.28100087886455993</v>
      </c>
      <c r="C80" s="302">
        <v>0.1366386988721888</v>
      </c>
      <c r="D80" s="302">
        <f t="shared" si="19"/>
        <v>0.41763957773674876</v>
      </c>
      <c r="E80" s="303"/>
      <c r="F80" s="302">
        <v>0.22184928233052353</v>
      </c>
      <c r="G80" s="302">
        <v>0.10602598487895067</v>
      </c>
      <c r="H80" s="302">
        <f t="shared" si="20"/>
        <v>0.32787526720947419</v>
      </c>
      <c r="I80" s="303"/>
      <c r="J80" s="302">
        <v>0.15906639053125871</v>
      </c>
      <c r="K80" s="302">
        <v>0.11840100513970817</v>
      </c>
      <c r="L80" s="302">
        <f t="shared" si="21"/>
        <v>0.2774673956709669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4.0647275650918649E-2</v>
      </c>
      <c r="C81" s="302">
        <v>1.0971618093708078</v>
      </c>
      <c r="D81" s="302">
        <f t="shared" si="19"/>
        <v>1.1378090850217264</v>
      </c>
      <c r="E81" s="303"/>
      <c r="F81" s="302">
        <v>3.7950610337932796E-2</v>
      </c>
      <c r="G81" s="302">
        <v>0.59261189113571389</v>
      </c>
      <c r="H81" s="302">
        <f t="shared" si="20"/>
        <v>0.63056250147364667</v>
      </c>
      <c r="I81" s="303"/>
      <c r="J81" s="302">
        <v>5.5370790290341858E-2</v>
      </c>
      <c r="K81" s="302">
        <v>0.46963955251329587</v>
      </c>
      <c r="L81" s="302">
        <f t="shared" si="21"/>
        <v>0.52501034280363768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2.4937731728096196E-2</v>
      </c>
      <c r="C82" s="302">
        <v>1.4747489608633143E-2</v>
      </c>
      <c r="D82" s="302">
        <f t="shared" si="19"/>
        <v>3.9685221336729339E-2</v>
      </c>
      <c r="E82" s="303"/>
      <c r="F82" s="302">
        <v>2.0237682137073894E-2</v>
      </c>
      <c r="G82" s="302">
        <v>1.0852889761049532E-2</v>
      </c>
      <c r="H82" s="302">
        <f t="shared" si="20"/>
        <v>3.1090571898123427E-2</v>
      </c>
      <c r="I82" s="303"/>
      <c r="J82" s="302">
        <v>1.8054506893805253E-2</v>
      </c>
      <c r="K82" s="302">
        <v>1.5219770170325317E-2</v>
      </c>
      <c r="L82" s="302">
        <f t="shared" si="21"/>
        <v>3.3274277064130567E-2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6.6252735802032975E-2</v>
      </c>
      <c r="C83" s="302">
        <v>0.10997397956980717</v>
      </c>
      <c r="D83" s="302">
        <f t="shared" si="19"/>
        <v>0.17622671537184015</v>
      </c>
      <c r="E83" s="303"/>
      <c r="F83" s="302">
        <v>5.2066053884480393E-2</v>
      </c>
      <c r="G83" s="302">
        <v>7.5996313319601785E-2</v>
      </c>
      <c r="H83" s="302">
        <f t="shared" si="20"/>
        <v>0.12806236720408218</v>
      </c>
      <c r="I83" s="303"/>
      <c r="J83" s="302">
        <v>5.5482056549369344E-2</v>
      </c>
      <c r="K83" s="302">
        <v>0.10120362021491962</v>
      </c>
      <c r="L83" s="302">
        <f t="shared" si="21"/>
        <v>0.15668567676428896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0.22765783277595525</v>
      </c>
      <c r="C84" s="302">
        <v>0.43827688397043735</v>
      </c>
      <c r="D84" s="302">
        <f t="shared" si="19"/>
        <v>0.6659347167463926</v>
      </c>
      <c r="E84" s="303"/>
      <c r="F84" s="302">
        <v>0.14024786116198928</v>
      </c>
      <c r="G84" s="302">
        <v>0.22337544508002266</v>
      </c>
      <c r="H84" s="302">
        <f t="shared" si="20"/>
        <v>0.36362330624201195</v>
      </c>
      <c r="I84" s="303"/>
      <c r="J84" s="302">
        <v>0.14420567116867994</v>
      </c>
      <c r="K84" s="302">
        <v>0.23345531780320783</v>
      </c>
      <c r="L84" s="302">
        <f t="shared" si="21"/>
        <v>0.37766098897188777</v>
      </c>
      <c r="M84" s="236"/>
      <c r="N84" s="236"/>
    </row>
    <row r="85" spans="1:14" x14ac:dyDescent="0.2">
      <c r="A85" s="237" t="str">
        <f>name!E$12</f>
        <v>Elementary occupations</v>
      </c>
      <c r="B85" s="302">
        <v>7.374953369177624E-2</v>
      </c>
      <c r="C85" s="302">
        <v>0.21102507555114061</v>
      </c>
      <c r="D85" s="302">
        <f t="shared" si="19"/>
        <v>0.28477460924291687</v>
      </c>
      <c r="E85" s="303"/>
      <c r="F85" s="302">
        <v>4.0491242527042032E-2</v>
      </c>
      <c r="G85" s="302">
        <v>0.10695439159586034</v>
      </c>
      <c r="H85" s="302">
        <f t="shared" si="20"/>
        <v>0.14744563412290237</v>
      </c>
      <c r="I85" s="303"/>
      <c r="J85" s="302">
        <v>3.6719422274111894E-2</v>
      </c>
      <c r="K85" s="302">
        <v>7.2607686701514837E-2</v>
      </c>
      <c r="L85" s="302">
        <f t="shared" si="21"/>
        <v>0.10932710897562672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1.1924899968781695</v>
      </c>
      <c r="C87" s="311">
        <f t="shared" ref="C87:D87" si="22">SUM(C77:C85)</f>
        <v>4.6065100031218371</v>
      </c>
      <c r="D87" s="311">
        <f t="shared" si="22"/>
        <v>5.7990000000000075</v>
      </c>
      <c r="E87" s="311"/>
      <c r="F87" s="311">
        <f t="shared" ref="F87:H87" si="23">SUM(F77:F85)</f>
        <v>1.0432664600128658</v>
      </c>
      <c r="G87" s="311">
        <f t="shared" si="23"/>
        <v>3.3527335399871334</v>
      </c>
      <c r="H87" s="311">
        <f t="shared" si="23"/>
        <v>4.395999999999999</v>
      </c>
      <c r="I87" s="311"/>
      <c r="J87" s="311">
        <f t="shared" ref="J87:L87" si="24">SUM(J77:J85)</f>
        <v>1.0418464257314628</v>
      </c>
      <c r="K87" s="311">
        <f t="shared" si="24"/>
        <v>3.4941535742685303</v>
      </c>
      <c r="L87" s="311">
        <f t="shared" si="24"/>
        <v>4.5359999999999934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0.69909294751823414</v>
      </c>
      <c r="C94" s="302">
        <v>3.2493579518345297</v>
      </c>
      <c r="D94" s="302">
        <f>SUM(B94:C94)</f>
        <v>3.9484508993527641</v>
      </c>
      <c r="E94" s="303"/>
      <c r="F94" s="302">
        <v>0.97551573420330673</v>
      </c>
      <c r="G94" s="302">
        <v>3.7189833119385063</v>
      </c>
      <c r="H94" s="302">
        <f>SUM(F94:G94)</f>
        <v>4.6944990461418126</v>
      </c>
      <c r="I94" s="303"/>
      <c r="J94" s="302">
        <v>0.97966079983636289</v>
      </c>
      <c r="K94" s="302">
        <v>3.4103008404472259</v>
      </c>
      <c r="L94" s="302">
        <f>SUM(J94:K94)</f>
        <v>4.3899616402835893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1.0674856681644938</v>
      </c>
      <c r="C95" s="302">
        <v>5.7002971498653867</v>
      </c>
      <c r="D95" s="302">
        <f t="shared" ref="D95:D102" si="25">SUM(B95:C95)</f>
        <v>6.7677828180298807</v>
      </c>
      <c r="E95" s="303"/>
      <c r="F95" s="302">
        <v>1.6536967044543684</v>
      </c>
      <c r="G95" s="302">
        <v>7.2636419979095761</v>
      </c>
      <c r="H95" s="302">
        <f t="shared" ref="H95:H102" si="26">SUM(F95:G95)</f>
        <v>8.9173387023639439</v>
      </c>
      <c r="I95" s="303"/>
      <c r="J95" s="302">
        <v>1.8093864612950219</v>
      </c>
      <c r="K95" s="302">
        <v>7.4932379509345486</v>
      </c>
      <c r="L95" s="302">
        <f t="shared" ref="L95:L102" si="27">SUM(J95:K95)</f>
        <v>9.3026244122295711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0.98540061000384949</v>
      </c>
      <c r="C96" s="302">
        <v>2.9384127705807046</v>
      </c>
      <c r="D96" s="302">
        <f t="shared" si="25"/>
        <v>3.9238133805845541</v>
      </c>
      <c r="E96" s="303"/>
      <c r="F96" s="302">
        <v>1.2508297066590603</v>
      </c>
      <c r="G96" s="302">
        <v>3.6768154372271038</v>
      </c>
      <c r="H96" s="302">
        <f t="shared" si="26"/>
        <v>4.9276451438861644</v>
      </c>
      <c r="I96" s="303"/>
      <c r="J96" s="302">
        <v>1.1697849239250542</v>
      </c>
      <c r="K96" s="302">
        <v>3.0251687329424795</v>
      </c>
      <c r="L96" s="302">
        <f t="shared" si="27"/>
        <v>4.1949536568675336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2.2198626941445752</v>
      </c>
      <c r="C97" s="302">
        <v>0.87199792957443456</v>
      </c>
      <c r="D97" s="302">
        <f t="shared" si="25"/>
        <v>3.0918606237190098</v>
      </c>
      <c r="E97" s="303"/>
      <c r="F97" s="302">
        <v>2.1806057246008201</v>
      </c>
      <c r="G97" s="302">
        <v>0.99922784246420204</v>
      </c>
      <c r="H97" s="302">
        <f t="shared" si="26"/>
        <v>3.179833567065022</v>
      </c>
      <c r="I97" s="303"/>
      <c r="J97" s="302">
        <v>1.6079514374103436</v>
      </c>
      <c r="K97" s="302">
        <v>0.892004261566679</v>
      </c>
      <c r="L97" s="302">
        <f t="shared" si="27"/>
        <v>2.4999556989770229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0.43376546423068213</v>
      </c>
      <c r="C98" s="302">
        <v>9.324879778209846</v>
      </c>
      <c r="D98" s="302">
        <f t="shared" si="25"/>
        <v>9.7586452424405277</v>
      </c>
      <c r="E98" s="303"/>
      <c r="F98" s="302">
        <v>0.46945956485138857</v>
      </c>
      <c r="G98" s="302">
        <v>8.1735285034755023</v>
      </c>
      <c r="H98" s="302">
        <f t="shared" si="26"/>
        <v>8.6429880683268916</v>
      </c>
      <c r="I98" s="303"/>
      <c r="J98" s="302">
        <v>0.48955150208285114</v>
      </c>
      <c r="K98" s="302">
        <v>6.3693815826122036</v>
      </c>
      <c r="L98" s="302">
        <f t="shared" si="27"/>
        <v>6.8589330846950549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0.31629749873251956</v>
      </c>
      <c r="C99" s="302">
        <v>0.16917427226875958</v>
      </c>
      <c r="D99" s="302">
        <f t="shared" si="25"/>
        <v>0.48547177100127914</v>
      </c>
      <c r="E99" s="303"/>
      <c r="F99" s="302">
        <v>0.39165932336440351</v>
      </c>
      <c r="G99" s="302">
        <v>0.211166385230667</v>
      </c>
      <c r="H99" s="302">
        <f t="shared" si="26"/>
        <v>0.60282570859507056</v>
      </c>
      <c r="I99" s="303"/>
      <c r="J99" s="302">
        <v>0.31699426185952378</v>
      </c>
      <c r="K99" s="302">
        <v>0.27826374988095803</v>
      </c>
      <c r="L99" s="302">
        <f t="shared" si="27"/>
        <v>0.59525801174048176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0.55836252421519983</v>
      </c>
      <c r="C100" s="302">
        <v>0.53647069009887183</v>
      </c>
      <c r="D100" s="302">
        <f t="shared" si="25"/>
        <v>1.0948332143140718</v>
      </c>
      <c r="E100" s="303"/>
      <c r="F100" s="302">
        <v>0.55355602412528604</v>
      </c>
      <c r="G100" s="302">
        <v>0.52980317183389003</v>
      </c>
      <c r="H100" s="302">
        <f t="shared" si="26"/>
        <v>1.0833591959591762</v>
      </c>
      <c r="I100" s="303"/>
      <c r="J100" s="302">
        <v>0.50681895908555463</v>
      </c>
      <c r="K100" s="302">
        <v>0.53658338301929343</v>
      </c>
      <c r="L100" s="302">
        <f t="shared" si="27"/>
        <v>1.0434023421048479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1.011783649992217</v>
      </c>
      <c r="C101" s="302">
        <v>5.805653108458003</v>
      </c>
      <c r="D101" s="302">
        <f t="shared" si="25"/>
        <v>6.8174367584502198</v>
      </c>
      <c r="E101" s="303"/>
      <c r="F101" s="302">
        <v>0.73274756739772573</v>
      </c>
      <c r="G101" s="302">
        <v>5.1978373437852428</v>
      </c>
      <c r="H101" s="302">
        <f t="shared" si="26"/>
        <v>5.9305849111829687</v>
      </c>
      <c r="I101" s="303"/>
      <c r="J101" s="302">
        <v>0.72416917861300745</v>
      </c>
      <c r="K101" s="302">
        <v>4.9234929505479705</v>
      </c>
      <c r="L101" s="302">
        <f t="shared" si="27"/>
        <v>5.6476621291609783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0.66793123386657249</v>
      </c>
      <c r="C102" s="302">
        <v>1.4867740582411249</v>
      </c>
      <c r="D102" s="302">
        <f t="shared" si="25"/>
        <v>2.1547052921076975</v>
      </c>
      <c r="E102" s="303"/>
      <c r="F102" s="302">
        <v>0.55929333742537124</v>
      </c>
      <c r="G102" s="302">
        <v>1.3176323190536043</v>
      </c>
      <c r="H102" s="302">
        <f t="shared" si="26"/>
        <v>1.8769256564789756</v>
      </c>
      <c r="I102" s="303"/>
      <c r="J102" s="302">
        <v>0.43504461817498624</v>
      </c>
      <c r="K102" s="302">
        <v>0.85220440576589551</v>
      </c>
      <c r="L102" s="302">
        <f t="shared" si="27"/>
        <v>1.2872490239408818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7.9599822908683446</v>
      </c>
      <c r="C104" s="311">
        <f t="shared" ref="C104:D104" si="28">SUM(C94:C102)</f>
        <v>30.08301770913166</v>
      </c>
      <c r="D104" s="311">
        <f t="shared" si="28"/>
        <v>38.043000000000006</v>
      </c>
      <c r="E104" s="311"/>
      <c r="F104" s="311">
        <f t="shared" ref="F104:H104" si="29">SUM(F94:F102)</f>
        <v>8.7673636870817315</v>
      </c>
      <c r="G104" s="311">
        <f t="shared" si="29"/>
        <v>31.088636312918293</v>
      </c>
      <c r="H104" s="311">
        <f t="shared" si="29"/>
        <v>39.856000000000023</v>
      </c>
      <c r="I104" s="311"/>
      <c r="J104" s="311">
        <f t="shared" ref="J104:L104" si="30">SUM(J94:J102)</f>
        <v>8.0393621422827071</v>
      </c>
      <c r="K104" s="311">
        <f t="shared" si="30"/>
        <v>27.780637857717252</v>
      </c>
      <c r="L104" s="311">
        <f t="shared" si="30"/>
        <v>35.819999999999958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2.2470821280737737E-2</v>
      </c>
      <c r="C111" s="302">
        <v>0.127417790366188</v>
      </c>
      <c r="D111" s="302">
        <f>SUM(B111:C111)</f>
        <v>0.14988861164692574</v>
      </c>
      <c r="E111" s="303"/>
      <c r="F111" s="302">
        <v>2.5168073513770872E-2</v>
      </c>
      <c r="G111" s="302">
        <v>0.12061842916293236</v>
      </c>
      <c r="H111" s="302">
        <f>SUM(F111:G111)</f>
        <v>0.14578650267670323</v>
      </c>
      <c r="I111" s="303"/>
      <c r="J111" s="302">
        <v>2.9409757658936896E-2</v>
      </c>
      <c r="K111" s="302">
        <v>0.1242483092519778</v>
      </c>
      <c r="L111" s="302">
        <f>SUM(J111:K111)</f>
        <v>0.15365806691091469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2.4513242738333579E-2</v>
      </c>
      <c r="C112" s="302">
        <v>0.23439055744941886</v>
      </c>
      <c r="D112" s="302">
        <f t="shared" ref="D112:D119" si="31">SUM(B112:C112)</f>
        <v>0.25890380018775244</v>
      </c>
      <c r="E112" s="303"/>
      <c r="F112" s="302">
        <v>3.1512254123359784E-2</v>
      </c>
      <c r="G112" s="302">
        <v>0.26191517529475311</v>
      </c>
      <c r="H112" s="302">
        <f t="shared" ref="H112:H119" si="32">SUM(F112:G112)</f>
        <v>0.2934274294181129</v>
      </c>
      <c r="I112" s="303"/>
      <c r="J112" s="302">
        <v>3.8790641967417459E-2</v>
      </c>
      <c r="K112" s="302">
        <v>0.28171653460829205</v>
      </c>
      <c r="L112" s="302">
        <f t="shared" ref="L112:L119" si="33">SUM(J112:K112)</f>
        <v>0.32050717657570948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3.2027837166859717E-2</v>
      </c>
      <c r="C113" s="302">
        <v>0.13546795233620623</v>
      </c>
      <c r="D113" s="302">
        <f t="shared" si="31"/>
        <v>0.16749578950306596</v>
      </c>
      <c r="E113" s="303"/>
      <c r="F113" s="302">
        <v>3.4230467792912445E-2</v>
      </c>
      <c r="G113" s="302">
        <v>0.15633846698739337</v>
      </c>
      <c r="H113" s="302">
        <f t="shared" si="32"/>
        <v>0.19056893478030582</v>
      </c>
      <c r="I113" s="303"/>
      <c r="J113" s="302">
        <v>3.4360492137647747E-2</v>
      </c>
      <c r="K113" s="302">
        <v>0.13028809195449526</v>
      </c>
      <c r="L113" s="302">
        <f t="shared" si="33"/>
        <v>0.164648584092143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0.10577324657076279</v>
      </c>
      <c r="C114" s="302">
        <v>6.6024389367196332E-2</v>
      </c>
      <c r="D114" s="302">
        <f t="shared" si="31"/>
        <v>0.1717976359379591</v>
      </c>
      <c r="E114" s="303"/>
      <c r="F114" s="302">
        <v>8.4159577374144715E-2</v>
      </c>
      <c r="G114" s="302">
        <v>7.1027607884117716E-2</v>
      </c>
      <c r="H114" s="302">
        <f t="shared" si="32"/>
        <v>0.15518718525826242</v>
      </c>
      <c r="I114" s="303"/>
      <c r="J114" s="302">
        <v>5.5398302514600588E-2</v>
      </c>
      <c r="K114" s="302">
        <v>6.1614952786361039E-2</v>
      </c>
      <c r="L114" s="302">
        <f t="shared" si="33"/>
        <v>0.11701325530096163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5.7187781557606039E-3</v>
      </c>
      <c r="C115" s="302">
        <v>0.2084734711605371</v>
      </c>
      <c r="D115" s="302">
        <f t="shared" si="31"/>
        <v>0.21419224931629771</v>
      </c>
      <c r="E115" s="303"/>
      <c r="F115" s="302">
        <v>4.7779379034626193E-3</v>
      </c>
      <c r="G115" s="302">
        <v>0.14890770067619638</v>
      </c>
      <c r="H115" s="302">
        <f t="shared" si="32"/>
        <v>0.153685638579659</v>
      </c>
      <c r="I115" s="303"/>
      <c r="J115" s="302">
        <v>6.6528707646579255E-3</v>
      </c>
      <c r="K115" s="302">
        <v>0.10900731531183371</v>
      </c>
      <c r="L115" s="302">
        <f t="shared" si="33"/>
        <v>0.11566018607649163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1.8936893133596193E-2</v>
      </c>
      <c r="C116" s="302">
        <v>9.2048496505414811E-3</v>
      </c>
      <c r="D116" s="302">
        <f t="shared" si="31"/>
        <v>2.8141742784137676E-2</v>
      </c>
      <c r="E116" s="303"/>
      <c r="F116" s="302">
        <v>1.4981884976065668E-2</v>
      </c>
      <c r="G116" s="302">
        <v>8.683009498071298E-3</v>
      </c>
      <c r="H116" s="302">
        <f t="shared" si="32"/>
        <v>2.3664894474136965E-2</v>
      </c>
      <c r="I116" s="303"/>
      <c r="J116" s="302">
        <v>1.4967206205969382E-2</v>
      </c>
      <c r="K116" s="302">
        <v>8.993735459771687E-3</v>
      </c>
      <c r="L116" s="302">
        <f t="shared" si="33"/>
        <v>2.3960941665741069E-2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0.10024689788600233</v>
      </c>
      <c r="C117" s="302">
        <v>6.0851941661548156E-2</v>
      </c>
      <c r="D117" s="302">
        <f t="shared" si="31"/>
        <v>0.1610988395475505</v>
      </c>
      <c r="E117" s="303"/>
      <c r="F117" s="302">
        <v>8.9528763724256014E-2</v>
      </c>
      <c r="G117" s="302">
        <v>5.7298002543347368E-2</v>
      </c>
      <c r="H117" s="302">
        <f t="shared" si="32"/>
        <v>0.14682676626760338</v>
      </c>
      <c r="I117" s="303"/>
      <c r="J117" s="302">
        <v>0.10494118463242316</v>
      </c>
      <c r="K117" s="302">
        <v>7.1844663527863145E-2</v>
      </c>
      <c r="L117" s="302">
        <f t="shared" si="33"/>
        <v>0.17678584816028631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2.2467306909181202E-3</v>
      </c>
      <c r="C118" s="302">
        <v>4.3589925929769464E-2</v>
      </c>
      <c r="D118" s="302">
        <f t="shared" si="31"/>
        <v>4.5836656620687588E-2</v>
      </c>
      <c r="E118" s="303"/>
      <c r="F118" s="302">
        <v>1.591959115096688E-3</v>
      </c>
      <c r="G118" s="302">
        <v>2.9427396756937788E-2</v>
      </c>
      <c r="H118" s="302">
        <f t="shared" si="32"/>
        <v>3.1019355872034478E-2</v>
      </c>
      <c r="I118" s="303"/>
      <c r="J118" s="302">
        <v>2.4379375613027329E-3</v>
      </c>
      <c r="K118" s="302">
        <v>2.9192934444153985E-2</v>
      </c>
      <c r="L118" s="302">
        <f t="shared" si="33"/>
        <v>3.1630872005456716E-2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1.5203900813440609E-2</v>
      </c>
      <c r="C119" s="302">
        <v>2.2440773642181035E-2</v>
      </c>
      <c r="D119" s="302">
        <f t="shared" si="31"/>
        <v>3.7644674455621641E-2</v>
      </c>
      <c r="E119" s="303"/>
      <c r="F119" s="302">
        <v>1.1374155295333097E-2</v>
      </c>
      <c r="G119" s="302">
        <v>1.6459137377849833E-2</v>
      </c>
      <c r="H119" s="302">
        <f t="shared" si="32"/>
        <v>2.7833292673182929E-2</v>
      </c>
      <c r="I119" s="303"/>
      <c r="J119" s="302">
        <v>6.6034816400117871E-3</v>
      </c>
      <c r="K119" s="302">
        <v>9.5315875722844917E-3</v>
      </c>
      <c r="L119" s="302">
        <f t="shared" si="33"/>
        <v>1.613506921229628E-2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0.32713834843641171</v>
      </c>
      <c r="C121" s="311">
        <f t="shared" ref="C121:D121" si="34">SUM(C111:C119)</f>
        <v>0.90786165156358667</v>
      </c>
      <c r="D121" s="311">
        <f t="shared" si="34"/>
        <v>1.2349999999999985</v>
      </c>
      <c r="E121" s="311"/>
      <c r="F121" s="311">
        <f t="shared" ref="F121:H121" si="35">SUM(F111:F119)</f>
        <v>0.2973250738184019</v>
      </c>
      <c r="G121" s="311">
        <f t="shared" si="35"/>
        <v>0.87067492618159947</v>
      </c>
      <c r="H121" s="311">
        <f t="shared" si="35"/>
        <v>1.1680000000000013</v>
      </c>
      <c r="I121" s="311"/>
      <c r="J121" s="311">
        <f t="shared" ref="J121:L121" si="36">SUM(J111:J119)</f>
        <v>0.29356187508296772</v>
      </c>
      <c r="K121" s="311">
        <f t="shared" si="36"/>
        <v>0.82643812491703317</v>
      </c>
      <c r="L121" s="311">
        <f t="shared" si="36"/>
        <v>1.120000000000001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4.715755984379584E-2</v>
      </c>
      <c r="C128" s="302">
        <v>0.24531768566663295</v>
      </c>
      <c r="D128" s="302">
        <f>SUM(B128:C128)</f>
        <v>0.29247524551042881</v>
      </c>
      <c r="E128" s="303"/>
      <c r="F128" s="302">
        <v>6.6118969374590317E-2</v>
      </c>
      <c r="G128" s="302">
        <v>0.37307293656308022</v>
      </c>
      <c r="H128" s="302">
        <f>SUM(F128:G128)</f>
        <v>0.43919190593767055</v>
      </c>
      <c r="I128" s="303"/>
      <c r="J128" s="302">
        <v>8.0936805303729653E-2</v>
      </c>
      <c r="K128" s="302">
        <v>0.36450802029136814</v>
      </c>
      <c r="L128" s="302">
        <f>SUM(J128:K128)</f>
        <v>0.44544482559509779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7.0566590236805005E-2</v>
      </c>
      <c r="C129" s="302">
        <v>0.20822722350688452</v>
      </c>
      <c r="D129" s="302">
        <f t="shared" ref="D129:D136" si="37">SUM(B129:C129)</f>
        <v>0.2787938137436895</v>
      </c>
      <c r="E129" s="303"/>
      <c r="F129" s="302">
        <v>0.11530732974723518</v>
      </c>
      <c r="G129" s="302">
        <v>0.34803815554458761</v>
      </c>
      <c r="H129" s="302">
        <f t="shared" ref="H129:H136" si="38">SUM(F129:G129)</f>
        <v>0.46334548529182279</v>
      </c>
      <c r="I129" s="303"/>
      <c r="J129" s="302">
        <v>0.14552211185126343</v>
      </c>
      <c r="K129" s="302">
        <v>0.36186621056906099</v>
      </c>
      <c r="L129" s="302">
        <f t="shared" ref="L129:L136" si="39">SUM(J129:K129)</f>
        <v>0.50738832242032439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0.15309441612191721</v>
      </c>
      <c r="C130" s="302">
        <v>0.18515519977753608</v>
      </c>
      <c r="D130" s="302">
        <f t="shared" si="37"/>
        <v>0.33824961589945329</v>
      </c>
      <c r="E130" s="303"/>
      <c r="F130" s="302">
        <v>0.22981395781102457</v>
      </c>
      <c r="G130" s="302">
        <v>0.27012648435551323</v>
      </c>
      <c r="H130" s="302">
        <f t="shared" si="38"/>
        <v>0.49994044216653777</v>
      </c>
      <c r="I130" s="303"/>
      <c r="J130" s="302">
        <v>0.33947733841350036</v>
      </c>
      <c r="K130" s="302">
        <v>0.238199258862267</v>
      </c>
      <c r="L130" s="302">
        <f t="shared" si="39"/>
        <v>0.57767659727576737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0.34337470705922035</v>
      </c>
      <c r="C131" s="302">
        <v>0.1265436493245285</v>
      </c>
      <c r="D131" s="302">
        <f t="shared" si="37"/>
        <v>0.46991835638374885</v>
      </c>
      <c r="E131" s="303"/>
      <c r="F131" s="302">
        <v>0.36474900918364828</v>
      </c>
      <c r="G131" s="302">
        <v>0.14970847288637748</v>
      </c>
      <c r="H131" s="302">
        <f t="shared" si="38"/>
        <v>0.51445748207002573</v>
      </c>
      <c r="I131" s="303"/>
      <c r="J131" s="302">
        <v>0.2874661533360407</v>
      </c>
      <c r="K131" s="302">
        <v>0.14364002768159326</v>
      </c>
      <c r="L131" s="302">
        <f t="shared" si="39"/>
        <v>0.43110618101763398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1.1559372526082242E-2</v>
      </c>
      <c r="C132" s="302">
        <v>0.33275941927352698</v>
      </c>
      <c r="D132" s="302">
        <f t="shared" si="37"/>
        <v>0.34431879179960923</v>
      </c>
      <c r="E132" s="303"/>
      <c r="F132" s="302">
        <v>1.9212077835290855E-2</v>
      </c>
      <c r="G132" s="302">
        <v>0.3163046999907011</v>
      </c>
      <c r="H132" s="302">
        <f t="shared" si="38"/>
        <v>0.33551677782599193</v>
      </c>
      <c r="I132" s="303"/>
      <c r="J132" s="302">
        <v>3.3040700518042518E-2</v>
      </c>
      <c r="K132" s="302">
        <v>0.25737968565909047</v>
      </c>
      <c r="L132" s="302">
        <f t="shared" si="39"/>
        <v>0.29042038617713301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4.956463584615705E-2</v>
      </c>
      <c r="C133" s="302">
        <v>4.4033582452563967E-2</v>
      </c>
      <c r="D133" s="302">
        <f t="shared" si="37"/>
        <v>9.3598218298721017E-2</v>
      </c>
      <c r="E133" s="303"/>
      <c r="F133" s="302">
        <v>6.2509747751508277E-2</v>
      </c>
      <c r="G133" s="302">
        <v>5.6460483167553019E-2</v>
      </c>
      <c r="H133" s="302">
        <f t="shared" si="38"/>
        <v>0.1189702309190613</v>
      </c>
      <c r="I133" s="303"/>
      <c r="J133" s="302">
        <v>7.7711336102303297E-2</v>
      </c>
      <c r="K133" s="302">
        <v>6.8109774750937574E-2</v>
      </c>
      <c r="L133" s="302">
        <f t="shared" si="39"/>
        <v>0.14582111085324087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7.7348457930548495E-2</v>
      </c>
      <c r="C134" s="302">
        <v>8.0362760663765451E-2</v>
      </c>
      <c r="D134" s="302">
        <f>SUM(B134:C134)</f>
        <v>0.15771121859431395</v>
      </c>
      <c r="E134" s="303"/>
      <c r="F134" s="302">
        <v>7.9634375005629435E-2</v>
      </c>
      <c r="G134" s="302">
        <v>6.8391301050769668E-2</v>
      </c>
      <c r="H134" s="302">
        <f t="shared" si="38"/>
        <v>0.1480256760563991</v>
      </c>
      <c r="I134" s="303"/>
      <c r="J134" s="302">
        <v>9.5011108627598193E-2</v>
      </c>
      <c r="K134" s="302">
        <v>8.7697522072888973E-2</v>
      </c>
      <c r="L134" s="302">
        <f t="shared" si="39"/>
        <v>0.18270863070048715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2.4133722371680554E-2</v>
      </c>
      <c r="C135" s="302">
        <v>0.88285139069604091</v>
      </c>
      <c r="D135" s="302">
        <f t="shared" si="37"/>
        <v>0.90698511306772145</v>
      </c>
      <c r="E135" s="303"/>
      <c r="F135" s="302">
        <v>2.4334657508887164E-2</v>
      </c>
      <c r="G135" s="302">
        <v>1.0824053289033488</v>
      </c>
      <c r="H135" s="302">
        <f t="shared" si="38"/>
        <v>1.106739986412236</v>
      </c>
      <c r="I135" s="303"/>
      <c r="J135" s="302">
        <v>2.4578781220913705E-2</v>
      </c>
      <c r="K135" s="302">
        <v>1.1501355746272439</v>
      </c>
      <c r="L135" s="302">
        <f t="shared" si="39"/>
        <v>1.1747143558481576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0.11684065166311908</v>
      </c>
      <c r="C136" s="302">
        <v>0.76610897503919173</v>
      </c>
      <c r="D136" s="302">
        <f t="shared" si="37"/>
        <v>0.88294962670231081</v>
      </c>
      <c r="E136" s="303"/>
      <c r="F136" s="302">
        <v>0.10270020215496529</v>
      </c>
      <c r="G136" s="302">
        <v>0.95311181116529842</v>
      </c>
      <c r="H136" s="302">
        <f t="shared" si="38"/>
        <v>1.0558120133202638</v>
      </c>
      <c r="I136" s="303"/>
      <c r="J136" s="302">
        <v>8.9560179179595828E-2</v>
      </c>
      <c r="K136" s="302">
        <v>0.88215941093255956</v>
      </c>
      <c r="L136" s="302">
        <f t="shared" si="39"/>
        <v>0.97171959011215536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0.8936401135993256</v>
      </c>
      <c r="C138" s="311">
        <f t="shared" ref="C138" si="40">SUM(C128:C136)</f>
        <v>2.8713598864006711</v>
      </c>
      <c r="D138" s="311">
        <f>SUM(D128:D136)</f>
        <v>3.7649999999999966</v>
      </c>
      <c r="E138" s="311"/>
      <c r="F138" s="311">
        <f t="shared" ref="F138:H138" si="41">SUM(F128:F136)</f>
        <v>1.0643803263727794</v>
      </c>
      <c r="G138" s="311">
        <f t="shared" si="41"/>
        <v>3.6176196736272295</v>
      </c>
      <c r="H138" s="311">
        <f t="shared" si="41"/>
        <v>4.6820000000000084</v>
      </c>
      <c r="I138" s="311"/>
      <c r="J138" s="311">
        <f t="shared" ref="J138:L138" si="42">SUM(J128:J136)</f>
        <v>1.1733045145529879</v>
      </c>
      <c r="K138" s="311">
        <f t="shared" si="42"/>
        <v>3.55369548544701</v>
      </c>
      <c r="L138" s="311">
        <f t="shared" si="42"/>
        <v>4.7269999999999985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0.64924751973033357</v>
      </c>
      <c r="C145" s="302">
        <v>2.691812686432574</v>
      </c>
      <c r="D145" s="302">
        <f>SUM(B145:C145)</f>
        <v>3.3410602061629078</v>
      </c>
      <c r="E145" s="303"/>
      <c r="F145" s="302">
        <v>0.90913007303789484</v>
      </c>
      <c r="G145" s="302">
        <v>3.701816876336244</v>
      </c>
      <c r="H145" s="302">
        <f>SUM(F145:G145)</f>
        <v>4.6109469493741386</v>
      </c>
      <c r="I145" s="303"/>
      <c r="J145" s="302">
        <v>1.1679985177361105</v>
      </c>
      <c r="K145" s="302">
        <v>3.8615712025820095</v>
      </c>
      <c r="L145" s="302">
        <f>SUM(J145:K145)</f>
        <v>5.0295697203181202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0.58919512633350879</v>
      </c>
      <c r="C146" s="302">
        <v>2.6414820724181216</v>
      </c>
      <c r="D146" s="302">
        <f t="shared" ref="D146:D153" si="43">SUM(B146:C146)</f>
        <v>3.2306771987516303</v>
      </c>
      <c r="E146" s="303"/>
      <c r="F146" s="302">
        <v>0.84984669617197661</v>
      </c>
      <c r="G146" s="302">
        <v>3.6951051117592906</v>
      </c>
      <c r="H146" s="302">
        <f t="shared" ref="H146:H153" si="44">SUM(F146:G146)</f>
        <v>4.544951807931267</v>
      </c>
      <c r="I146" s="303"/>
      <c r="J146" s="302">
        <v>1.1607331249307655</v>
      </c>
      <c r="K146" s="302">
        <v>4.4821717857329979</v>
      </c>
      <c r="L146" s="302">
        <f t="shared" ref="L146:L153" si="45">SUM(J146:K146)</f>
        <v>5.6429049106637637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0.58714685042900316</v>
      </c>
      <c r="C147" s="302">
        <v>1.7668702933950413</v>
      </c>
      <c r="D147" s="302">
        <f t="shared" si="43"/>
        <v>2.3540171438240445</v>
      </c>
      <c r="E147" s="303"/>
      <c r="F147" s="302">
        <v>0.75378867419732687</v>
      </c>
      <c r="G147" s="302">
        <v>2.3741500055599092</v>
      </c>
      <c r="H147" s="302">
        <f t="shared" si="44"/>
        <v>3.1279386797572362</v>
      </c>
      <c r="I147" s="303"/>
      <c r="J147" s="302">
        <v>0.91667396767390907</v>
      </c>
      <c r="K147" s="302">
        <v>2.3109019827931254</v>
      </c>
      <c r="L147" s="302">
        <f t="shared" si="45"/>
        <v>3.2275759504670347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2.2938954104240956</v>
      </c>
      <c r="C148" s="302">
        <v>0.29691072786594819</v>
      </c>
      <c r="D148" s="302">
        <f t="shared" si="43"/>
        <v>2.590806138290044</v>
      </c>
      <c r="E148" s="303"/>
      <c r="F148" s="302">
        <v>2.3440755356013776</v>
      </c>
      <c r="G148" s="302">
        <v>0.38893753678347964</v>
      </c>
      <c r="H148" s="302">
        <f t="shared" si="44"/>
        <v>2.7330130723848574</v>
      </c>
      <c r="I148" s="303"/>
      <c r="J148" s="302">
        <v>1.9385731812066271</v>
      </c>
      <c r="K148" s="302">
        <v>0.38356049696911043</v>
      </c>
      <c r="L148" s="302">
        <f t="shared" si="45"/>
        <v>2.3221336781757378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7.1864378478154259E-2</v>
      </c>
      <c r="C149" s="302">
        <v>19.791997661970946</v>
      </c>
      <c r="D149" s="302">
        <f t="shared" si="43"/>
        <v>19.863862040449099</v>
      </c>
      <c r="E149" s="303"/>
      <c r="F149" s="302">
        <v>9.8887513090996165E-2</v>
      </c>
      <c r="G149" s="302">
        <v>18.741016572781344</v>
      </c>
      <c r="H149" s="302">
        <f t="shared" si="44"/>
        <v>18.839904085872341</v>
      </c>
      <c r="I149" s="303"/>
      <c r="J149" s="302">
        <v>0.18469760965360585</v>
      </c>
      <c r="K149" s="302">
        <v>18.921850488431495</v>
      </c>
      <c r="L149" s="302">
        <f t="shared" si="45"/>
        <v>19.106548098085103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2.9594367967308906E-2</v>
      </c>
      <c r="C150" s="302">
        <v>5.6837800652836015E-2</v>
      </c>
      <c r="D150" s="302">
        <f t="shared" si="43"/>
        <v>8.6432168620144925E-2</v>
      </c>
      <c r="E150" s="303"/>
      <c r="F150" s="302">
        <v>3.0374242038387938E-2</v>
      </c>
      <c r="G150" s="302">
        <v>7.5700671189902577E-2</v>
      </c>
      <c r="H150" s="302">
        <f t="shared" si="44"/>
        <v>0.10607491322829052</v>
      </c>
      <c r="I150" s="303"/>
      <c r="J150" s="302">
        <v>3.5875387455434588E-2</v>
      </c>
      <c r="K150" s="302">
        <v>7.6885542037803845E-2</v>
      </c>
      <c r="L150" s="302">
        <f t="shared" si="45"/>
        <v>0.11276092949323843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0.32410760885945333</v>
      </c>
      <c r="C151" s="302">
        <v>0.33393711853618746</v>
      </c>
      <c r="D151" s="302">
        <f t="shared" si="43"/>
        <v>0.65804472739564079</v>
      </c>
      <c r="E151" s="303"/>
      <c r="F151" s="302">
        <v>0.35132275680554031</v>
      </c>
      <c r="G151" s="302">
        <v>0.41306152776403182</v>
      </c>
      <c r="H151" s="302">
        <f t="shared" si="44"/>
        <v>0.76438428456957208</v>
      </c>
      <c r="I151" s="303"/>
      <c r="J151" s="302">
        <v>0.39500652406524633</v>
      </c>
      <c r="K151" s="302">
        <v>0.46850640823738104</v>
      </c>
      <c r="L151" s="302">
        <f t="shared" si="45"/>
        <v>0.86351293230262738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5.5104822481048615E-2</v>
      </c>
      <c r="C152" s="302">
        <v>2.6899316099474531</v>
      </c>
      <c r="D152" s="302">
        <f t="shared" si="43"/>
        <v>2.7450364324285017</v>
      </c>
      <c r="E152" s="303"/>
      <c r="F152" s="302">
        <v>4.8609774491602045E-2</v>
      </c>
      <c r="G152" s="302">
        <v>2.6863215303089603</v>
      </c>
      <c r="H152" s="302">
        <f t="shared" si="44"/>
        <v>2.7349313048005621</v>
      </c>
      <c r="I152" s="303"/>
      <c r="J152" s="302">
        <v>7.2804870145021114E-2</v>
      </c>
      <c r="K152" s="302">
        <v>3.0869174018788419</v>
      </c>
      <c r="L152" s="302">
        <f t="shared" si="45"/>
        <v>3.1597222720238629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0.25826345821001223</v>
      </c>
      <c r="C153" s="302">
        <v>1.2098004858679323</v>
      </c>
      <c r="D153" s="302">
        <f t="shared" si="43"/>
        <v>1.4680639440779446</v>
      </c>
      <c r="E153" s="303"/>
      <c r="F153" s="302">
        <v>0.20765689664772014</v>
      </c>
      <c r="G153" s="302">
        <v>1.2741980054339501</v>
      </c>
      <c r="H153" s="302">
        <f t="shared" si="44"/>
        <v>1.4818549020816703</v>
      </c>
      <c r="I153" s="303"/>
      <c r="J153" s="302">
        <v>0.19151811502374741</v>
      </c>
      <c r="K153" s="302">
        <v>1.2407533934468138</v>
      </c>
      <c r="L153" s="302">
        <f t="shared" si="45"/>
        <v>1.4322715084705613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4.8584195429129187</v>
      </c>
      <c r="C155" s="311">
        <f t="shared" ref="C155:D155" si="46">SUM(C145:C153)</f>
        <v>31.479580457087042</v>
      </c>
      <c r="D155" s="311">
        <f t="shared" si="46"/>
        <v>36.337999999999958</v>
      </c>
      <c r="E155" s="311"/>
      <c r="F155" s="311">
        <f t="shared" ref="F155:H155" si="47">SUM(F145:F153)</f>
        <v>5.5936921620828226</v>
      </c>
      <c r="G155" s="311">
        <f t="shared" si="47"/>
        <v>33.350307837917114</v>
      </c>
      <c r="H155" s="311">
        <f t="shared" si="47"/>
        <v>38.943999999999939</v>
      </c>
      <c r="I155" s="311"/>
      <c r="J155" s="311">
        <f t="shared" ref="J155:L155" si="48">SUM(J145:J153)</f>
        <v>6.0638812978904681</v>
      </c>
      <c r="K155" s="311">
        <f t="shared" si="48"/>
        <v>34.83311870210958</v>
      </c>
      <c r="L155" s="311">
        <f t="shared" si="48"/>
        <v>40.897000000000055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3.0152593306701849</v>
      </c>
      <c r="C162" s="302">
        <v>8.8689503658657962</v>
      </c>
      <c r="D162" s="302">
        <f>SUM(B162:C162)</f>
        <v>11.884209696535981</v>
      </c>
      <c r="E162" s="303"/>
      <c r="F162" s="302">
        <v>4.449888269055033</v>
      </c>
      <c r="G162" s="302">
        <v>8.9652214500930967</v>
      </c>
      <c r="H162" s="302">
        <f>SUM(F162:G162)</f>
        <v>13.415109719148131</v>
      </c>
      <c r="I162" s="303"/>
      <c r="J162" s="302">
        <v>6.1368254649337519</v>
      </c>
      <c r="K162" s="302">
        <v>10.340638053177873</v>
      </c>
      <c r="L162" s="302">
        <f>SUM(J162:K162)</f>
        <v>16.477463518111627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2.4969907267893969</v>
      </c>
      <c r="C163" s="302">
        <v>3.9747721247481622</v>
      </c>
      <c r="D163" s="302">
        <f t="shared" ref="D163:D170" si="49">SUM(B163:C163)</f>
        <v>6.4717628515375587</v>
      </c>
      <c r="E163" s="303"/>
      <c r="F163" s="302">
        <v>3.7471077398051582</v>
      </c>
      <c r="G163" s="302">
        <v>4.6198873463387544</v>
      </c>
      <c r="H163" s="302">
        <f t="shared" ref="H163:H170" si="50">SUM(F163:G163)</f>
        <v>8.3669950861439126</v>
      </c>
      <c r="I163" s="303"/>
      <c r="J163" s="302">
        <v>5.0505599586418306</v>
      </c>
      <c r="K163" s="302">
        <v>5.887023993380641</v>
      </c>
      <c r="L163" s="302">
        <f t="shared" ref="L163:L170" si="51">SUM(J163:K163)</f>
        <v>10.937583952022472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3.2525641465086657</v>
      </c>
      <c r="C164" s="302">
        <v>4.1673094572519576</v>
      </c>
      <c r="D164" s="302">
        <f t="shared" si="49"/>
        <v>7.4198736037606228</v>
      </c>
      <c r="E164" s="303"/>
      <c r="F164" s="302">
        <v>4.3066303069586809</v>
      </c>
      <c r="G164" s="302">
        <v>4.5383028769318132</v>
      </c>
      <c r="H164" s="302">
        <f t="shared" si="50"/>
        <v>8.8449331838904932</v>
      </c>
      <c r="I164" s="303"/>
      <c r="J164" s="302">
        <v>5.0525689989181766</v>
      </c>
      <c r="K164" s="302">
        <v>4.6298058270215865</v>
      </c>
      <c r="L164" s="302">
        <f t="shared" si="51"/>
        <v>9.682374825939764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6.0913236607179533</v>
      </c>
      <c r="C165" s="302">
        <v>3.0880472131177235</v>
      </c>
      <c r="D165" s="302">
        <f t="shared" si="49"/>
        <v>9.1793708738356763</v>
      </c>
      <c r="E165" s="303"/>
      <c r="F165" s="302">
        <v>6.866711285336498</v>
      </c>
      <c r="G165" s="302">
        <v>3.4001424642574727</v>
      </c>
      <c r="H165" s="302">
        <f t="shared" si="50"/>
        <v>10.26685374959397</v>
      </c>
      <c r="I165" s="303"/>
      <c r="J165" s="302">
        <v>6.2729026913196391</v>
      </c>
      <c r="K165" s="302">
        <v>4.0372590749231412</v>
      </c>
      <c r="L165" s="302">
        <f t="shared" si="51"/>
        <v>10.31016176624278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1.0046483515979652</v>
      </c>
      <c r="C166" s="302">
        <v>7.5225999572933917</v>
      </c>
      <c r="D166" s="302">
        <f t="shared" si="49"/>
        <v>8.5272483088913571</v>
      </c>
      <c r="E166" s="303"/>
      <c r="F166" s="302">
        <v>1.0884570739255259</v>
      </c>
      <c r="G166" s="302">
        <v>6.678611020281922</v>
      </c>
      <c r="H166" s="302">
        <f t="shared" si="50"/>
        <v>7.7670680942074481</v>
      </c>
      <c r="I166" s="303"/>
      <c r="J166" s="302">
        <v>1.2772401382940557</v>
      </c>
      <c r="K166" s="302">
        <v>6.3429343713788056</v>
      </c>
      <c r="L166" s="302">
        <f t="shared" si="51"/>
        <v>7.6201745096728608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0.56122934196266627</v>
      </c>
      <c r="C167" s="302">
        <v>0.22628928877722268</v>
      </c>
      <c r="D167" s="302">
        <f t="shared" si="49"/>
        <v>0.78751863073988893</v>
      </c>
      <c r="E167" s="303"/>
      <c r="F167" s="302">
        <v>0.69484430428887589</v>
      </c>
      <c r="G167" s="302">
        <v>0.23587291284701842</v>
      </c>
      <c r="H167" s="302">
        <f t="shared" si="50"/>
        <v>0.93071721713589428</v>
      </c>
      <c r="I167" s="303"/>
      <c r="J167" s="302">
        <v>0.97017176600637234</v>
      </c>
      <c r="K167" s="302">
        <v>0.30327594447672984</v>
      </c>
      <c r="L167" s="302">
        <f t="shared" si="51"/>
        <v>1.2734477104831021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25.90013476000323</v>
      </c>
      <c r="C168" s="302">
        <v>13.477048108864357</v>
      </c>
      <c r="D168" s="302">
        <f t="shared" si="49"/>
        <v>39.377182868867585</v>
      </c>
      <c r="E168" s="303"/>
      <c r="F168" s="302">
        <v>25.622991826463778</v>
      </c>
      <c r="G168" s="302">
        <v>12.968443612213317</v>
      </c>
      <c r="H168" s="302">
        <f t="shared" si="50"/>
        <v>38.591435438677095</v>
      </c>
      <c r="I168" s="303"/>
      <c r="J168" s="302">
        <v>22.708483638867303</v>
      </c>
      <c r="K168" s="302">
        <v>12.377824641159064</v>
      </c>
      <c r="L168" s="302">
        <f t="shared" si="51"/>
        <v>35.086308280026365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0.98381041347941067</v>
      </c>
      <c r="C169" s="302">
        <v>6.9474244990925378</v>
      </c>
      <c r="D169" s="302">
        <f t="shared" si="49"/>
        <v>7.9312349125719486</v>
      </c>
      <c r="E169" s="303"/>
      <c r="F169" s="302">
        <v>0.95842370165144586</v>
      </c>
      <c r="G169" s="302">
        <v>5.8629823932923353</v>
      </c>
      <c r="H169" s="302">
        <f t="shared" si="50"/>
        <v>6.8214060949437814</v>
      </c>
      <c r="I169" s="303"/>
      <c r="J169" s="302">
        <v>1.0722081918257762</v>
      </c>
      <c r="K169" s="302">
        <v>6.1723210831211963</v>
      </c>
      <c r="L169" s="302">
        <f t="shared" si="51"/>
        <v>7.2445292749469727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4.1569601294367109</v>
      </c>
      <c r="C170" s="302">
        <v>6.9106381238228032</v>
      </c>
      <c r="D170" s="302">
        <f t="shared" si="49"/>
        <v>11.067598253259515</v>
      </c>
      <c r="E170" s="303"/>
      <c r="F170" s="302">
        <v>3.7176775703157316</v>
      </c>
      <c r="G170" s="302">
        <v>5.2378038459433869</v>
      </c>
      <c r="H170" s="302">
        <f t="shared" si="50"/>
        <v>8.9554814162591185</v>
      </c>
      <c r="I170" s="303"/>
      <c r="J170" s="302">
        <v>3.5718819763343981</v>
      </c>
      <c r="K170" s="302">
        <v>4.176074186219676</v>
      </c>
      <c r="L170" s="302">
        <f t="shared" si="51"/>
        <v>7.7479561625540736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47.462920861166182</v>
      </c>
      <c r="C172" s="311">
        <f t="shared" ref="C172:D172" si="52">SUM(C162:C170)</f>
        <v>55.183079138833961</v>
      </c>
      <c r="D172" s="311">
        <f t="shared" si="52"/>
        <v>102.64600000000014</v>
      </c>
      <c r="E172" s="311"/>
      <c r="F172" s="311">
        <f t="shared" ref="F172:H172" si="53">SUM(F162:F170)</f>
        <v>51.452732077800725</v>
      </c>
      <c r="G172" s="311">
        <f t="shared" si="53"/>
        <v>52.507267922199119</v>
      </c>
      <c r="H172" s="311">
        <f t="shared" si="53"/>
        <v>103.95999999999984</v>
      </c>
      <c r="I172" s="311"/>
      <c r="J172" s="311">
        <f t="shared" ref="J172:L172" si="54">SUM(J162:J170)</f>
        <v>52.1128428251413</v>
      </c>
      <c r="K172" s="311">
        <f t="shared" si="54"/>
        <v>54.26715717485871</v>
      </c>
      <c r="L172" s="311">
        <f t="shared" si="54"/>
        <v>106.38000000000001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0.4541359894772547</v>
      </c>
      <c r="C179" s="302">
        <v>1.9436677124769299</v>
      </c>
      <c r="D179" s="302">
        <f>SUM(B179:C179)</f>
        <v>2.3978037019541847</v>
      </c>
      <c r="E179" s="303"/>
      <c r="F179" s="302">
        <v>0.82446899832792719</v>
      </c>
      <c r="G179" s="302">
        <v>2.5617728245488807</v>
      </c>
      <c r="H179" s="302">
        <f>SUM(F179:G179)</f>
        <v>3.3862418228768076</v>
      </c>
      <c r="I179" s="303"/>
      <c r="J179" s="302">
        <v>1.1722883143492908</v>
      </c>
      <c r="K179" s="302">
        <v>2.8432069854323521</v>
      </c>
      <c r="L179" s="302">
        <f>SUM(J179:K179)</f>
        <v>4.0154952997816427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0.43881948444711888</v>
      </c>
      <c r="C180" s="302">
        <v>1.1150527477350693</v>
      </c>
      <c r="D180" s="302">
        <f t="shared" ref="D180:D187" si="55">SUM(B180:C180)</f>
        <v>1.5538722321821883</v>
      </c>
      <c r="E180" s="303"/>
      <c r="F180" s="302">
        <v>0.87801192978914921</v>
      </c>
      <c r="G180" s="302">
        <v>1.6661509780375263</v>
      </c>
      <c r="H180" s="302">
        <f t="shared" ref="H180:H187" si="56">SUM(F180:G180)</f>
        <v>2.5441629078266756</v>
      </c>
      <c r="I180" s="303"/>
      <c r="J180" s="302">
        <v>1.324327013214456</v>
      </c>
      <c r="K180" s="302">
        <v>2.1220443172356629</v>
      </c>
      <c r="L180" s="302">
        <f t="shared" ref="L180:L187" si="57">SUM(J180:K180)</f>
        <v>3.4463713304501189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0.48384687700185586</v>
      </c>
      <c r="C181" s="302">
        <v>1.2181286495279002</v>
      </c>
      <c r="D181" s="302">
        <f t="shared" si="55"/>
        <v>1.701975526529756</v>
      </c>
      <c r="E181" s="303"/>
      <c r="F181" s="302">
        <v>0.81199124097608188</v>
      </c>
      <c r="G181" s="302">
        <v>1.6487306151934635</v>
      </c>
      <c r="H181" s="302">
        <f t="shared" si="56"/>
        <v>2.4607218561695454</v>
      </c>
      <c r="I181" s="303"/>
      <c r="J181" s="302">
        <v>1.0330160376874433</v>
      </c>
      <c r="K181" s="302">
        <v>1.6334685903670716</v>
      </c>
      <c r="L181" s="302">
        <f t="shared" si="57"/>
        <v>2.6664846280545147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2.2889529422627208</v>
      </c>
      <c r="C182" s="302">
        <v>1.8431173870181847</v>
      </c>
      <c r="D182" s="302">
        <f t="shared" si="55"/>
        <v>4.1320703292809053</v>
      </c>
      <c r="E182" s="303"/>
      <c r="F182" s="302">
        <v>3.2004504955263404</v>
      </c>
      <c r="G182" s="302">
        <v>2.6047600756379707</v>
      </c>
      <c r="H182" s="302">
        <f t="shared" si="56"/>
        <v>5.8052105711643112</v>
      </c>
      <c r="I182" s="303"/>
      <c r="J182" s="302">
        <v>2.86272401500239</v>
      </c>
      <c r="K182" s="302">
        <v>2.9669487067239322</v>
      </c>
      <c r="L182" s="302">
        <f t="shared" si="57"/>
        <v>5.8296727217263218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6.6230921649372984E-2</v>
      </c>
      <c r="C183" s="302">
        <v>1.7619238195543625</v>
      </c>
      <c r="D183" s="302">
        <f t="shared" si="55"/>
        <v>1.8281547412037356</v>
      </c>
      <c r="E183" s="303"/>
      <c r="F183" s="302">
        <v>0.10080100701917453</v>
      </c>
      <c r="G183" s="302">
        <v>1.8207464107901861</v>
      </c>
      <c r="H183" s="302">
        <f t="shared" si="56"/>
        <v>1.9215474178093606</v>
      </c>
      <c r="I183" s="303"/>
      <c r="J183" s="302">
        <v>0.2737640302712982</v>
      </c>
      <c r="K183" s="302">
        <v>1.8019063664391526</v>
      </c>
      <c r="L183" s="302">
        <f t="shared" si="57"/>
        <v>2.0756703967104508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1.6544662413237987</v>
      </c>
      <c r="C184" s="302">
        <v>0.7600540050603487</v>
      </c>
      <c r="D184" s="302">
        <f t="shared" si="55"/>
        <v>2.4145202463841473</v>
      </c>
      <c r="E184" s="303"/>
      <c r="F184" s="302">
        <v>1.5377517796990383</v>
      </c>
      <c r="G184" s="302">
        <v>0.94054518453333269</v>
      </c>
      <c r="H184" s="302">
        <f t="shared" si="56"/>
        <v>2.4782969642323711</v>
      </c>
      <c r="I184" s="303"/>
      <c r="J184" s="302">
        <v>1.7689496293432798</v>
      </c>
      <c r="K184" s="302">
        <v>1.0830229723854468</v>
      </c>
      <c r="L184" s="302">
        <f t="shared" si="57"/>
        <v>2.8519726017287264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0.62880663764538658</v>
      </c>
      <c r="C185" s="302">
        <v>0.69630051713724195</v>
      </c>
      <c r="D185" s="302">
        <f t="shared" si="55"/>
        <v>1.3251071547826285</v>
      </c>
      <c r="E185" s="303"/>
      <c r="F185" s="302">
        <v>0.90858319339389659</v>
      </c>
      <c r="G185" s="302">
        <v>0.80541833013102848</v>
      </c>
      <c r="H185" s="302">
        <f t="shared" si="56"/>
        <v>1.7140015235249251</v>
      </c>
      <c r="I185" s="303"/>
      <c r="J185" s="302">
        <v>1.1451921586019504</v>
      </c>
      <c r="K185" s="302">
        <v>1.0947352696001422</v>
      </c>
      <c r="L185" s="302">
        <f t="shared" si="57"/>
        <v>2.2399274282020927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0.40047122668035212</v>
      </c>
      <c r="C186" s="302">
        <v>16.116357575458672</v>
      </c>
      <c r="D186" s="302">
        <f t="shared" si="55"/>
        <v>16.516828802139024</v>
      </c>
      <c r="E186" s="303"/>
      <c r="F186" s="302">
        <v>0.50439782430266356</v>
      </c>
      <c r="G186" s="302">
        <v>17.468636309206783</v>
      </c>
      <c r="H186" s="302">
        <f t="shared" si="56"/>
        <v>17.973034133509447</v>
      </c>
      <c r="I186" s="303"/>
      <c r="J186" s="302">
        <v>0.93843802155702172</v>
      </c>
      <c r="K186" s="302">
        <v>19.499660966759276</v>
      </c>
      <c r="L186" s="302">
        <f t="shared" si="57"/>
        <v>20.438098988316298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1.1831191847420222</v>
      </c>
      <c r="C187" s="302">
        <v>4.5975480808014622</v>
      </c>
      <c r="D187" s="302">
        <f t="shared" si="55"/>
        <v>5.7806672655434843</v>
      </c>
      <c r="E187" s="303"/>
      <c r="F187" s="302">
        <v>1.5566532824095667</v>
      </c>
      <c r="G187" s="302">
        <v>4.7321295204769074</v>
      </c>
      <c r="H187" s="302">
        <f t="shared" si="56"/>
        <v>6.2887828028864741</v>
      </c>
      <c r="I187" s="303"/>
      <c r="J187" s="302">
        <v>1.9090494499695561</v>
      </c>
      <c r="K187" s="302">
        <v>3.9412571550603683</v>
      </c>
      <c r="L187" s="302">
        <f t="shared" si="57"/>
        <v>5.8503066050299246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7.5988495052298823</v>
      </c>
      <c r="C189" s="311">
        <f t="shared" ref="C189:D189" si="58">SUM(C179:C187)</f>
        <v>30.052150494770171</v>
      </c>
      <c r="D189" s="311">
        <f t="shared" si="58"/>
        <v>37.651000000000053</v>
      </c>
      <c r="E189" s="311"/>
      <c r="F189" s="311">
        <f t="shared" ref="F189:H189" si="59">SUM(F179:F187)</f>
        <v>10.323109751443839</v>
      </c>
      <c r="G189" s="311">
        <f t="shared" si="59"/>
        <v>34.24889024855608</v>
      </c>
      <c r="H189" s="311">
        <f t="shared" si="59"/>
        <v>44.571999999999917</v>
      </c>
      <c r="I189" s="311"/>
      <c r="J189" s="311">
        <f t="shared" ref="J189:L189" si="60">SUM(J179:J187)</f>
        <v>12.427748669996687</v>
      </c>
      <c r="K189" s="311">
        <f t="shared" si="60"/>
        <v>36.986251330003405</v>
      </c>
      <c r="L189" s="311">
        <f t="shared" si="60"/>
        <v>49.414000000000087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2.1577683663830238</v>
      </c>
      <c r="C196" s="302">
        <v>2.8596911384839117</v>
      </c>
      <c r="D196" s="302">
        <f>SUM(B196:C196)</f>
        <v>5.0174595048669355</v>
      </c>
      <c r="E196" s="303"/>
      <c r="F196" s="302">
        <v>2.5869049346499287</v>
      </c>
      <c r="G196" s="302">
        <v>3.4170677405731604</v>
      </c>
      <c r="H196" s="302">
        <f>SUM(F196:G196)</f>
        <v>6.0039726752230891</v>
      </c>
      <c r="I196" s="303"/>
      <c r="J196" s="302">
        <v>3.6087945963630861</v>
      </c>
      <c r="K196" s="302">
        <v>4.8427251036853809</v>
      </c>
      <c r="L196" s="302">
        <f>SUM(J196:K196)</f>
        <v>8.4515197000484665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0.66524281054359924</v>
      </c>
      <c r="C197" s="302">
        <v>0.53649935315348918</v>
      </c>
      <c r="D197" s="302">
        <f t="shared" ref="D197:D204" si="61">SUM(B197:C197)</f>
        <v>1.2017421636970884</v>
      </c>
      <c r="E197" s="303"/>
      <c r="F197" s="302">
        <v>0.9230540374583216</v>
      </c>
      <c r="G197" s="302">
        <v>0.77351816686245567</v>
      </c>
      <c r="H197" s="302">
        <f t="shared" ref="H197:H204" si="62">SUM(F197:G197)</f>
        <v>1.6965722043207774</v>
      </c>
      <c r="I197" s="303"/>
      <c r="J197" s="302">
        <v>1.2092135030839855</v>
      </c>
      <c r="K197" s="302">
        <v>0.9282996456820729</v>
      </c>
      <c r="L197" s="302">
        <f t="shared" ref="L197:L204" si="63">SUM(J197:K197)</f>
        <v>2.1375131487660584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0.73269907848443394</v>
      </c>
      <c r="C198" s="302">
        <v>0.51849740728717875</v>
      </c>
      <c r="D198" s="302">
        <f t="shared" si="61"/>
        <v>1.2511964857716127</v>
      </c>
      <c r="E198" s="303"/>
      <c r="F198" s="302">
        <v>0.93430989054693203</v>
      </c>
      <c r="G198" s="302">
        <v>0.68042277889070324</v>
      </c>
      <c r="H198" s="302">
        <f t="shared" si="62"/>
        <v>1.6147326694376352</v>
      </c>
      <c r="I198" s="303"/>
      <c r="J198" s="302">
        <v>1.2423907022563248</v>
      </c>
      <c r="K198" s="302">
        <v>0.72775792354030766</v>
      </c>
      <c r="L198" s="302">
        <f t="shared" si="63"/>
        <v>1.9701486257966323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1.5300886019892819</v>
      </c>
      <c r="C199" s="302">
        <v>0.53232923575128277</v>
      </c>
      <c r="D199" s="302">
        <f t="shared" si="61"/>
        <v>2.0624178377405649</v>
      </c>
      <c r="E199" s="303"/>
      <c r="F199" s="302">
        <v>1.6982582099204788</v>
      </c>
      <c r="G199" s="302">
        <v>0.70443458103588741</v>
      </c>
      <c r="H199" s="302">
        <f t="shared" si="62"/>
        <v>2.4026927909563662</v>
      </c>
      <c r="I199" s="303"/>
      <c r="J199" s="302">
        <v>2.2468309274562426</v>
      </c>
      <c r="K199" s="302">
        <v>0.90317593563260323</v>
      </c>
      <c r="L199" s="302">
        <f t="shared" si="63"/>
        <v>3.150006863088846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2.0547588865589321</v>
      </c>
      <c r="C200" s="302">
        <v>3.0102296960916681</v>
      </c>
      <c r="D200" s="302">
        <f t="shared" si="61"/>
        <v>5.0649885826506003</v>
      </c>
      <c r="E200" s="303"/>
      <c r="F200" s="302">
        <v>2.0080493672279003</v>
      </c>
      <c r="G200" s="302">
        <v>2.6226951770406015</v>
      </c>
      <c r="H200" s="302">
        <f t="shared" si="62"/>
        <v>4.6307445442685022</v>
      </c>
      <c r="I200" s="303"/>
      <c r="J200" s="302">
        <v>1.9818534492666875</v>
      </c>
      <c r="K200" s="302">
        <v>2.296325246563923</v>
      </c>
      <c r="L200" s="302">
        <f t="shared" si="63"/>
        <v>4.2781786958306105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1.8032798642846732</v>
      </c>
      <c r="C201" s="302">
        <v>0.38853677820492588</v>
      </c>
      <c r="D201" s="302">
        <f t="shared" si="61"/>
        <v>2.1918166424895991</v>
      </c>
      <c r="E201" s="303"/>
      <c r="F201" s="302">
        <v>1.7664752457881585</v>
      </c>
      <c r="G201" s="302">
        <v>0.47205405367261488</v>
      </c>
      <c r="H201" s="302">
        <f t="shared" si="62"/>
        <v>2.2385292994607733</v>
      </c>
      <c r="I201" s="303"/>
      <c r="J201" s="302">
        <v>2.1698073535113624</v>
      </c>
      <c r="K201" s="302">
        <v>0.59484523589858829</v>
      </c>
      <c r="L201" s="302">
        <f t="shared" si="63"/>
        <v>2.764652589409951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2.1213984010448645</v>
      </c>
      <c r="C202" s="302">
        <v>1.4079735230488437</v>
      </c>
      <c r="D202" s="302">
        <f t="shared" si="61"/>
        <v>3.5293719240937085</v>
      </c>
      <c r="E202" s="303"/>
      <c r="F202" s="302">
        <v>2.3456377943368483</v>
      </c>
      <c r="G202" s="302">
        <v>1.6437783959812784</v>
      </c>
      <c r="H202" s="302">
        <f t="shared" si="62"/>
        <v>3.9894161903181269</v>
      </c>
      <c r="I202" s="303"/>
      <c r="J202" s="302">
        <v>3.3386500045647338</v>
      </c>
      <c r="K202" s="302">
        <v>2.0232117492116504</v>
      </c>
      <c r="L202" s="302">
        <f t="shared" si="63"/>
        <v>5.3618617537763846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0.21414071469494161</v>
      </c>
      <c r="C203" s="302">
        <v>1.4044718646277712</v>
      </c>
      <c r="D203" s="302">
        <f t="shared" si="61"/>
        <v>1.6186125793227129</v>
      </c>
      <c r="E203" s="303"/>
      <c r="F203" s="302">
        <v>0.20734263614815315</v>
      </c>
      <c r="G203" s="302">
        <v>1.6995968578095912</v>
      </c>
      <c r="H203" s="302">
        <f t="shared" si="62"/>
        <v>1.9069394939577444</v>
      </c>
      <c r="I203" s="303"/>
      <c r="J203" s="302">
        <v>0.5095058355035168</v>
      </c>
      <c r="K203" s="302">
        <v>2.3174278804230286</v>
      </c>
      <c r="L203" s="302">
        <f t="shared" si="63"/>
        <v>2.8269337159265455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13.419288059553995</v>
      </c>
      <c r="C204" s="302">
        <v>9.4221062198131538</v>
      </c>
      <c r="D204" s="302">
        <f t="shared" si="61"/>
        <v>22.841394279367151</v>
      </c>
      <c r="E204" s="303"/>
      <c r="F204" s="302">
        <v>13.601856395574215</v>
      </c>
      <c r="G204" s="302">
        <v>9.3085437364828039</v>
      </c>
      <c r="H204" s="302">
        <f t="shared" si="62"/>
        <v>22.910400132057021</v>
      </c>
      <c r="I204" s="303"/>
      <c r="J204" s="302">
        <v>15.490622270179106</v>
      </c>
      <c r="K204" s="302">
        <v>11.433562637177413</v>
      </c>
      <c r="L204" s="302">
        <f t="shared" si="63"/>
        <v>26.924184907356519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24.698664783537744</v>
      </c>
      <c r="C206" s="311">
        <f t="shared" ref="C206:D206" si="64">SUM(C196:C204)</f>
        <v>20.080335216462224</v>
      </c>
      <c r="D206" s="311">
        <f t="shared" si="64"/>
        <v>44.778999999999968</v>
      </c>
      <c r="E206" s="311"/>
      <c r="F206" s="311">
        <f t="shared" ref="F206:H206" si="65">SUM(F196:F204)</f>
        <v>26.071888511650936</v>
      </c>
      <c r="G206" s="311">
        <f t="shared" si="65"/>
        <v>21.322111488349098</v>
      </c>
      <c r="H206" s="311">
        <f t="shared" si="65"/>
        <v>47.394000000000034</v>
      </c>
      <c r="I206" s="311"/>
      <c r="J206" s="311">
        <f t="shared" ref="J206:L206" si="66">SUM(J196:J204)</f>
        <v>31.797668642185045</v>
      </c>
      <c r="K206" s="311">
        <f t="shared" si="66"/>
        <v>26.067331357814972</v>
      </c>
      <c r="L206" s="311">
        <f t="shared" si="66"/>
        <v>57.865000000000016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0.16096039654623984</v>
      </c>
      <c r="C213" s="302">
        <v>0.33365320069806764</v>
      </c>
      <c r="D213" s="302">
        <f>SUM(B213:C213)</f>
        <v>0.49461359724430748</v>
      </c>
      <c r="E213" s="303"/>
      <c r="F213" s="302">
        <v>0.24155362333284441</v>
      </c>
      <c r="G213" s="302">
        <v>0.33522242680936559</v>
      </c>
      <c r="H213" s="302">
        <f>SUM(F213:G213)</f>
        <v>0.57677605014221001</v>
      </c>
      <c r="I213" s="303"/>
      <c r="J213" s="302">
        <v>0.28810548382741458</v>
      </c>
      <c r="K213" s="302">
        <v>0.36749038000840378</v>
      </c>
      <c r="L213" s="302">
        <f>SUM(J213:K213)</f>
        <v>0.65559586383581836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0.17183478005751987</v>
      </c>
      <c r="C214" s="302">
        <v>0.48654420713589036</v>
      </c>
      <c r="D214" s="302">
        <f t="shared" ref="D214:D221" si="67">SUM(B214:C214)</f>
        <v>0.65837898719341026</v>
      </c>
      <c r="E214" s="303"/>
      <c r="F214" s="302">
        <v>0.27327512086108036</v>
      </c>
      <c r="G214" s="302">
        <v>0.5423359386769343</v>
      </c>
      <c r="H214" s="302">
        <f t="shared" ref="H214:H221" si="68">SUM(F214:G214)</f>
        <v>0.8156110595380146</v>
      </c>
      <c r="I214" s="303"/>
      <c r="J214" s="302">
        <v>0.30377621941468647</v>
      </c>
      <c r="K214" s="302">
        <v>0.60715772705055826</v>
      </c>
      <c r="L214" s="302">
        <f t="shared" ref="L214:L221" si="69">SUM(J214:K214)</f>
        <v>0.91093394646524473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0.21479658876849805</v>
      </c>
      <c r="C215" s="302">
        <v>0.56369930239186716</v>
      </c>
      <c r="D215" s="302">
        <f t="shared" si="67"/>
        <v>0.77849589116036522</v>
      </c>
      <c r="E215" s="303"/>
      <c r="F215" s="302">
        <v>0.31332600025253887</v>
      </c>
      <c r="G215" s="302">
        <v>0.50466020038484494</v>
      </c>
      <c r="H215" s="302">
        <f t="shared" si="68"/>
        <v>0.81798620063738381</v>
      </c>
      <c r="I215" s="303"/>
      <c r="J215" s="302">
        <v>0.3162806951452295</v>
      </c>
      <c r="K215" s="302">
        <v>0.47397503274245978</v>
      </c>
      <c r="L215" s="302">
        <f t="shared" si="69"/>
        <v>0.79025572788768927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0.41250430552995693</v>
      </c>
      <c r="C216" s="302">
        <v>0.18280744342601837</v>
      </c>
      <c r="D216" s="302">
        <f t="shared" si="67"/>
        <v>0.59531174895597527</v>
      </c>
      <c r="E216" s="303"/>
      <c r="F216" s="302">
        <v>0.44711186289157989</v>
      </c>
      <c r="G216" s="302">
        <v>0.25756095020943054</v>
      </c>
      <c r="H216" s="302">
        <f t="shared" si="68"/>
        <v>0.70467281310101049</v>
      </c>
      <c r="I216" s="303"/>
      <c r="J216" s="302">
        <v>0.381865363090373</v>
      </c>
      <c r="K216" s="302">
        <v>0.23743354086395174</v>
      </c>
      <c r="L216" s="302">
        <f t="shared" si="69"/>
        <v>0.61929890395432474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4.6291532998092924E-2</v>
      </c>
      <c r="C217" s="302">
        <v>0.47744449003055045</v>
      </c>
      <c r="D217" s="302">
        <f t="shared" si="67"/>
        <v>0.52373602302864342</v>
      </c>
      <c r="E217" s="303"/>
      <c r="F217" s="302">
        <v>7.800672250298428E-2</v>
      </c>
      <c r="G217" s="302">
        <v>0.34656009910571312</v>
      </c>
      <c r="H217" s="302">
        <f t="shared" si="68"/>
        <v>0.42456682160869741</v>
      </c>
      <c r="I217" s="303"/>
      <c r="J217" s="302">
        <v>0.11190349276785429</v>
      </c>
      <c r="K217" s="302">
        <v>0.28730361053649284</v>
      </c>
      <c r="L217" s="302">
        <f t="shared" si="69"/>
        <v>0.39920710330434711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0.108793217781104</v>
      </c>
      <c r="C218" s="302">
        <v>8.8045830432729913E-2</v>
      </c>
      <c r="D218" s="302">
        <f t="shared" si="67"/>
        <v>0.19683904821383391</v>
      </c>
      <c r="E218" s="303"/>
      <c r="F218" s="302">
        <v>0.14868630856762857</v>
      </c>
      <c r="G218" s="302">
        <v>0.11731326095976893</v>
      </c>
      <c r="H218" s="302">
        <f t="shared" si="68"/>
        <v>0.26599956952739751</v>
      </c>
      <c r="I218" s="303"/>
      <c r="J218" s="302">
        <v>0.14709390898620858</v>
      </c>
      <c r="K218" s="302">
        <v>0.11556249163026226</v>
      </c>
      <c r="L218" s="302">
        <f t="shared" si="69"/>
        <v>0.26265640061647083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0.15949659972653762</v>
      </c>
      <c r="C219" s="302">
        <v>0.15117818724298143</v>
      </c>
      <c r="D219" s="302">
        <f t="shared" si="67"/>
        <v>0.31067478696951906</v>
      </c>
      <c r="E219" s="303"/>
      <c r="F219" s="302">
        <v>0.17923712518569324</v>
      </c>
      <c r="G219" s="302">
        <v>0.17783518059345943</v>
      </c>
      <c r="H219" s="302">
        <f t="shared" si="68"/>
        <v>0.35707230577915267</v>
      </c>
      <c r="I219" s="303"/>
      <c r="J219" s="302">
        <v>0.17952247082449974</v>
      </c>
      <c r="K219" s="302">
        <v>0.23380569266305964</v>
      </c>
      <c r="L219" s="302">
        <f t="shared" si="69"/>
        <v>0.41332816348755941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1.7539294716674914E-2</v>
      </c>
      <c r="C220" s="302">
        <v>0.14805761881543192</v>
      </c>
      <c r="D220" s="302">
        <f t="shared" si="67"/>
        <v>0.16559691353210684</v>
      </c>
      <c r="E220" s="303"/>
      <c r="F220" s="302">
        <v>2.2718341435351015E-2</v>
      </c>
      <c r="G220" s="302">
        <v>9.1187108571833458E-2</v>
      </c>
      <c r="H220" s="302">
        <f t="shared" si="68"/>
        <v>0.11390545000718447</v>
      </c>
      <c r="I220" s="303"/>
      <c r="J220" s="302">
        <v>2.7537024283396556E-2</v>
      </c>
      <c r="K220" s="302">
        <v>0.10159385455513387</v>
      </c>
      <c r="L220" s="302">
        <f t="shared" si="69"/>
        <v>0.12913087883853042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0.18385104436744512</v>
      </c>
      <c r="C221" s="302">
        <v>0.33450195933440047</v>
      </c>
      <c r="D221" s="302">
        <f t="shared" si="67"/>
        <v>0.51835300370184556</v>
      </c>
      <c r="E221" s="303"/>
      <c r="F221" s="302">
        <v>0.21617119944840973</v>
      </c>
      <c r="G221" s="302">
        <v>0.33623853021054678</v>
      </c>
      <c r="H221" s="302">
        <f t="shared" si="68"/>
        <v>0.55240972965895652</v>
      </c>
      <c r="I221" s="303"/>
      <c r="J221" s="302">
        <v>0.17223154158696349</v>
      </c>
      <c r="K221" s="302">
        <v>0.34736147002305212</v>
      </c>
      <c r="L221" s="302">
        <f t="shared" si="69"/>
        <v>0.51959301161001559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1.4760677604920689</v>
      </c>
      <c r="C223" s="311">
        <f t="shared" ref="C223:D223" si="70">SUM(C213:C221)</f>
        <v>2.7659322395079373</v>
      </c>
      <c r="D223" s="311">
        <f t="shared" si="70"/>
        <v>4.2420000000000071</v>
      </c>
      <c r="E223" s="311"/>
      <c r="F223" s="311">
        <f t="shared" ref="F223:H223" si="71">SUM(F213:F221)</f>
        <v>1.9200863044781107</v>
      </c>
      <c r="G223" s="311">
        <f t="shared" si="71"/>
        <v>2.7089136955218973</v>
      </c>
      <c r="H223" s="311">
        <f t="shared" si="71"/>
        <v>4.6290000000000076</v>
      </c>
      <c r="I223" s="311"/>
      <c r="J223" s="311">
        <f t="shared" ref="J223:L223" si="72">SUM(J213:J221)</f>
        <v>1.9283161999266265</v>
      </c>
      <c r="K223" s="311">
        <f t="shared" si="72"/>
        <v>2.7716838000733746</v>
      </c>
      <c r="L223" s="311">
        <f t="shared" si="72"/>
        <v>4.7000000000000011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0.44337870212755331</v>
      </c>
      <c r="C230" s="302">
        <v>1.2965663154108011</v>
      </c>
      <c r="D230" s="302">
        <f>SUM(B230:C230)</f>
        <v>1.7399450175383544</v>
      </c>
      <c r="E230" s="303"/>
      <c r="F230" s="302">
        <v>0.3584689363759494</v>
      </c>
      <c r="G230" s="302">
        <v>1.0363911129322814</v>
      </c>
      <c r="H230" s="302">
        <f>SUM(F230:G230)</f>
        <v>1.3948600493082308</v>
      </c>
      <c r="I230" s="303"/>
      <c r="J230" s="302">
        <v>0.47269197558378734</v>
      </c>
      <c r="K230" s="302">
        <v>1.0901754248323767</v>
      </c>
      <c r="L230" s="302">
        <f>SUM(J230:K230)</f>
        <v>1.562867400416164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0.8824033220421994</v>
      </c>
      <c r="C231" s="302">
        <v>4.0006774171458455</v>
      </c>
      <c r="D231" s="302">
        <f t="shared" ref="D231:D238" si="73">SUM(B231:C231)</f>
        <v>4.8830807391880446</v>
      </c>
      <c r="E231" s="303"/>
      <c r="F231" s="302">
        <v>0.78955118323583551</v>
      </c>
      <c r="G231" s="302">
        <v>3.5193357517617914</v>
      </c>
      <c r="H231" s="302">
        <f t="shared" ref="H231:H238" si="74">SUM(F231:G231)</f>
        <v>4.3088869349976271</v>
      </c>
      <c r="I231" s="303"/>
      <c r="J231" s="302">
        <v>1.0814372153265812</v>
      </c>
      <c r="K231" s="302">
        <v>4.2534475042320263</v>
      </c>
      <c r="L231" s="302">
        <f t="shared" ref="L231:L238" si="75">SUM(J231:K231)</f>
        <v>5.3348847195586071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0.64207764638637399</v>
      </c>
      <c r="C232" s="302">
        <v>1.5799568316546784</v>
      </c>
      <c r="D232" s="302">
        <f t="shared" si="73"/>
        <v>2.2220344780410524</v>
      </c>
      <c r="E232" s="303"/>
      <c r="F232" s="302">
        <v>0.5005056031691848</v>
      </c>
      <c r="G232" s="302">
        <v>1.3445939939923537</v>
      </c>
      <c r="H232" s="302">
        <f t="shared" si="74"/>
        <v>1.8450995971615385</v>
      </c>
      <c r="I232" s="303"/>
      <c r="J232" s="302">
        <v>0.5982049705135879</v>
      </c>
      <c r="K232" s="302">
        <v>1.4159856214669433</v>
      </c>
      <c r="L232" s="302">
        <f t="shared" si="75"/>
        <v>2.0141905919805314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0.86856966663267721</v>
      </c>
      <c r="C233" s="302">
        <v>0.55676788507102326</v>
      </c>
      <c r="D233" s="302">
        <f t="shared" si="73"/>
        <v>1.4253375517037004</v>
      </c>
      <c r="E233" s="303"/>
      <c r="F233" s="302">
        <v>0.47975859400146648</v>
      </c>
      <c r="G233" s="302">
        <v>0.45104928983258208</v>
      </c>
      <c r="H233" s="302">
        <f t="shared" si="74"/>
        <v>0.93080788383404856</v>
      </c>
      <c r="I233" s="303"/>
      <c r="J233" s="302">
        <v>0.38127984258136849</v>
      </c>
      <c r="K233" s="302">
        <v>0.51541062143707161</v>
      </c>
      <c r="L233" s="302">
        <f t="shared" si="75"/>
        <v>0.8966904640184401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4.478186614036845E-2</v>
      </c>
      <c r="C234" s="302">
        <v>0.99840976394580838</v>
      </c>
      <c r="D234" s="302">
        <f t="shared" si="73"/>
        <v>1.0431916300861768</v>
      </c>
      <c r="E234" s="303"/>
      <c r="F234" s="302">
        <v>3.6493420778490007E-2</v>
      </c>
      <c r="G234" s="302">
        <v>0.56021549492367584</v>
      </c>
      <c r="H234" s="302">
        <f t="shared" si="74"/>
        <v>0.59670891570216589</v>
      </c>
      <c r="I234" s="303"/>
      <c r="J234" s="302">
        <v>6.2085297092254868E-2</v>
      </c>
      <c r="K234" s="302">
        <v>0.41652396953794751</v>
      </c>
      <c r="L234" s="302">
        <f t="shared" si="75"/>
        <v>0.47860926663020237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0.12557705444365519</v>
      </c>
      <c r="C235" s="302">
        <v>0.19098212157000968</v>
      </c>
      <c r="D235" s="302">
        <f t="shared" si="73"/>
        <v>0.3165591760136649</v>
      </c>
      <c r="E235" s="303"/>
      <c r="F235" s="302">
        <v>7.7586343144948222E-2</v>
      </c>
      <c r="G235" s="302">
        <v>0.14167782676933094</v>
      </c>
      <c r="H235" s="302">
        <f t="shared" si="74"/>
        <v>0.21926416991427916</v>
      </c>
      <c r="I235" s="303"/>
      <c r="J235" s="302">
        <v>9.1820171884334001E-2</v>
      </c>
      <c r="K235" s="302">
        <v>0.21377835980443158</v>
      </c>
      <c r="L235" s="302">
        <f t="shared" si="75"/>
        <v>0.30559853168876561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0.53776928683063208</v>
      </c>
      <c r="C236" s="302">
        <v>0.38498143884695063</v>
      </c>
      <c r="D236" s="302">
        <f t="shared" si="73"/>
        <v>0.92275072567758265</v>
      </c>
      <c r="E236" s="303"/>
      <c r="F236" s="302">
        <v>0.3411179369495938</v>
      </c>
      <c r="G236" s="302">
        <v>0.29404860710259989</v>
      </c>
      <c r="H236" s="302">
        <f t="shared" si="74"/>
        <v>0.63516654405219364</v>
      </c>
      <c r="I236" s="303"/>
      <c r="J236" s="302">
        <v>0.41022348201184677</v>
      </c>
      <c r="K236" s="302">
        <v>0.44978211166200444</v>
      </c>
      <c r="L236" s="302">
        <f t="shared" si="75"/>
        <v>0.86000559367385121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3.0929204990285199E-2</v>
      </c>
      <c r="C237" s="302">
        <v>0.13678258239265123</v>
      </c>
      <c r="D237" s="302">
        <f t="shared" si="73"/>
        <v>0.16771178738293643</v>
      </c>
      <c r="E237" s="303"/>
      <c r="F237" s="302">
        <v>2.0455631378021245E-2</v>
      </c>
      <c r="G237" s="302">
        <v>7.4219868588464147E-2</v>
      </c>
      <c r="H237" s="302">
        <f t="shared" si="74"/>
        <v>9.4675499966485388E-2</v>
      </c>
      <c r="I237" s="303"/>
      <c r="J237" s="302">
        <v>3.0836013543086214E-2</v>
      </c>
      <c r="K237" s="302">
        <v>8.5784625601229181E-2</v>
      </c>
      <c r="L237" s="302">
        <f t="shared" si="75"/>
        <v>0.11662063914431539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0.15315862600921959</v>
      </c>
      <c r="C238" s="302">
        <v>0.21923026835927717</v>
      </c>
      <c r="D238" s="302">
        <f t="shared" si="73"/>
        <v>0.37238889436849676</v>
      </c>
      <c r="E238" s="303"/>
      <c r="F238" s="302">
        <v>0.10239790550492253</v>
      </c>
      <c r="G238" s="302">
        <v>0.11813249955850856</v>
      </c>
      <c r="H238" s="302">
        <f t="shared" si="74"/>
        <v>0.22053040506343108</v>
      </c>
      <c r="I238" s="303"/>
      <c r="J238" s="302">
        <v>0.11566288582056217</v>
      </c>
      <c r="K238" s="302">
        <v>0.10686990706853584</v>
      </c>
      <c r="L238" s="302">
        <f t="shared" si="75"/>
        <v>0.222532792889098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3.7286453756029641</v>
      </c>
      <c r="C240" s="311">
        <f t="shared" ref="C240:D240" si="76">SUM(C230:C238)</f>
        <v>9.3643546243970466</v>
      </c>
      <c r="D240" s="311">
        <f t="shared" si="76"/>
        <v>13.093000000000011</v>
      </c>
      <c r="E240" s="311"/>
      <c r="F240" s="311">
        <f t="shared" ref="F240:H240" si="77">SUM(F230:F238)</f>
        <v>2.7063355545384118</v>
      </c>
      <c r="G240" s="311">
        <f t="shared" si="77"/>
        <v>7.5396644454615886</v>
      </c>
      <c r="H240" s="311">
        <f t="shared" si="77"/>
        <v>10.246</v>
      </c>
      <c r="I240" s="311"/>
      <c r="J240" s="311">
        <f t="shared" ref="J240:L240" si="78">SUM(J230:J238)</f>
        <v>3.244241854357409</v>
      </c>
      <c r="K240" s="311">
        <f t="shared" si="78"/>
        <v>8.5477581456425664</v>
      </c>
      <c r="L240" s="311">
        <f t="shared" si="78"/>
        <v>11.791999999999975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0.73881196891277223</v>
      </c>
      <c r="C247" s="302">
        <v>1.1518120161431611</v>
      </c>
      <c r="D247" s="302">
        <f>SUM(B247:C247)</f>
        <v>1.8906239850559334</v>
      </c>
      <c r="E247" s="303"/>
      <c r="F247" s="302">
        <v>0.92296494668092</v>
      </c>
      <c r="G247" s="302">
        <v>1.2302252982297248</v>
      </c>
      <c r="H247" s="302">
        <f>SUM(F247:G247)</f>
        <v>2.153190244910645</v>
      </c>
      <c r="I247" s="303"/>
      <c r="J247" s="302">
        <v>1.0605561088454807</v>
      </c>
      <c r="K247" s="302">
        <v>1.0966842099205489</v>
      </c>
      <c r="L247" s="302">
        <f>SUM(J247:K247)</f>
        <v>2.1572403187660294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0.98686955282734656</v>
      </c>
      <c r="C248" s="302">
        <v>1.7957975856758657</v>
      </c>
      <c r="D248" s="302">
        <f t="shared" ref="D248:D255" si="79">SUM(B248:C248)</f>
        <v>2.7826671385032125</v>
      </c>
      <c r="E248" s="303"/>
      <c r="F248" s="302">
        <v>1.4353403008435921</v>
      </c>
      <c r="G248" s="302">
        <v>2.0912045975932561</v>
      </c>
      <c r="H248" s="302">
        <f t="shared" ref="H248:H255" si="80">SUM(F248:G248)</f>
        <v>3.5265448984368479</v>
      </c>
      <c r="I248" s="303"/>
      <c r="J248" s="302">
        <v>1.8060859075185371</v>
      </c>
      <c r="K248" s="302">
        <v>2.3655060227100395</v>
      </c>
      <c r="L248" s="302">
        <f t="shared" ref="L248:L255" si="81">SUM(J248:K248)</f>
        <v>4.1715919302285762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1.4153839879142098</v>
      </c>
      <c r="C249" s="302">
        <v>1.7930998406259238</v>
      </c>
      <c r="D249" s="302">
        <f t="shared" si="79"/>
        <v>3.2084838285401336</v>
      </c>
      <c r="E249" s="303"/>
      <c r="F249" s="302">
        <v>1.6943301508852309</v>
      </c>
      <c r="G249" s="302">
        <v>1.9193577662873362</v>
      </c>
      <c r="H249" s="302">
        <f t="shared" si="80"/>
        <v>3.6136879171725669</v>
      </c>
      <c r="I249" s="303"/>
      <c r="J249" s="302">
        <v>1.7561378252038009</v>
      </c>
      <c r="K249" s="302">
        <v>1.5775670877052974</v>
      </c>
      <c r="L249" s="302">
        <f t="shared" si="81"/>
        <v>3.3337049129090985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3.8490164047500119</v>
      </c>
      <c r="C250" s="302">
        <v>2.1249763169772109</v>
      </c>
      <c r="D250" s="302">
        <f t="shared" si="79"/>
        <v>5.9739927217272228</v>
      </c>
      <c r="E250" s="303"/>
      <c r="F250" s="302">
        <v>3.5455409317551432</v>
      </c>
      <c r="G250" s="302">
        <v>2.1338093736784018</v>
      </c>
      <c r="H250" s="302">
        <f t="shared" si="80"/>
        <v>5.6793503054335446</v>
      </c>
      <c r="I250" s="303"/>
      <c r="J250" s="302">
        <v>2.546199289820628</v>
      </c>
      <c r="K250" s="302">
        <v>2.0283569042538834</v>
      </c>
      <c r="L250" s="302">
        <f t="shared" si="81"/>
        <v>4.5745561940745114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3.6927509570133542E-2</v>
      </c>
      <c r="C251" s="302">
        <v>0.17365817152756355</v>
      </c>
      <c r="D251" s="302">
        <f t="shared" si="79"/>
        <v>0.2105856810976971</v>
      </c>
      <c r="E251" s="303"/>
      <c r="F251" s="302">
        <v>4.0287210390303314E-2</v>
      </c>
      <c r="G251" s="302">
        <v>0.12069919481968394</v>
      </c>
      <c r="H251" s="302">
        <f t="shared" si="80"/>
        <v>0.16098640520998725</v>
      </c>
      <c r="I251" s="303"/>
      <c r="J251" s="302">
        <v>6.7704119970702248E-2</v>
      </c>
      <c r="K251" s="302">
        <v>9.3457256563772642E-2</v>
      </c>
      <c r="L251" s="302">
        <f t="shared" si="81"/>
        <v>0.16116137653447488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3.5641501420408353E-2</v>
      </c>
      <c r="C252" s="302">
        <v>5.5037458336499596E-2</v>
      </c>
      <c r="D252" s="302">
        <f t="shared" si="79"/>
        <v>9.0678959756907956E-2</v>
      </c>
      <c r="E252" s="303"/>
      <c r="F252" s="302">
        <v>5.2939489630148898E-2</v>
      </c>
      <c r="G252" s="302">
        <v>4.7787265755890297E-2</v>
      </c>
      <c r="H252" s="302">
        <f t="shared" si="80"/>
        <v>0.1007267553860392</v>
      </c>
      <c r="I252" s="303"/>
      <c r="J252" s="302">
        <v>6.2436695616758527E-2</v>
      </c>
      <c r="K252" s="302">
        <v>5.8911898310506548E-2</v>
      </c>
      <c r="L252" s="302">
        <f t="shared" si="81"/>
        <v>0.12134859392726507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0.89500227597558835</v>
      </c>
      <c r="C253" s="302">
        <v>0.61030632539239149</v>
      </c>
      <c r="D253" s="302">
        <f t="shared" si="79"/>
        <v>1.5053086013679797</v>
      </c>
      <c r="E253" s="303"/>
      <c r="F253" s="302">
        <v>0.88421014406150789</v>
      </c>
      <c r="G253" s="302">
        <v>0.53206241642339946</v>
      </c>
      <c r="H253" s="302">
        <f t="shared" si="80"/>
        <v>1.4162725604849074</v>
      </c>
      <c r="I253" s="303"/>
      <c r="J253" s="302">
        <v>0.94048340427678156</v>
      </c>
      <c r="K253" s="302">
        <v>0.68931425212426889</v>
      </c>
      <c r="L253" s="302">
        <f t="shared" si="81"/>
        <v>1.6297976564010503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2.4103207451374453E-2</v>
      </c>
      <c r="C254" s="302">
        <v>6.4343962909249972E-2</v>
      </c>
      <c r="D254" s="302">
        <f t="shared" si="79"/>
        <v>8.8447170360624425E-2</v>
      </c>
      <c r="E254" s="303"/>
      <c r="F254" s="302">
        <v>2.1000938984144766E-2</v>
      </c>
      <c r="G254" s="302">
        <v>5.9683879997460311E-2</v>
      </c>
      <c r="H254" s="302">
        <f t="shared" si="80"/>
        <v>8.068481898160508E-2</v>
      </c>
      <c r="I254" s="303"/>
      <c r="J254" s="302">
        <v>3.3854799123750813E-2</v>
      </c>
      <c r="K254" s="302">
        <v>7.5253165232065419E-2</v>
      </c>
      <c r="L254" s="302">
        <f t="shared" si="81"/>
        <v>0.10910796435581624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8.6262543499703984E-2</v>
      </c>
      <c r="C255" s="302">
        <v>0.15594937009059687</v>
      </c>
      <c r="D255" s="302">
        <f t="shared" si="79"/>
        <v>0.24221191359030086</v>
      </c>
      <c r="E255" s="303"/>
      <c r="F255" s="302">
        <v>9.3176573828931616E-2</v>
      </c>
      <c r="G255" s="302">
        <v>0.11837952015493799</v>
      </c>
      <c r="H255" s="302">
        <f t="shared" si="80"/>
        <v>0.2115560939838696</v>
      </c>
      <c r="I255" s="303"/>
      <c r="J255" s="302">
        <v>9.821893525089756E-2</v>
      </c>
      <c r="K255" s="302">
        <v>0.10627211755226276</v>
      </c>
      <c r="L255" s="302">
        <f t="shared" si="81"/>
        <v>0.20449105280316032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8.0680189523215482</v>
      </c>
      <c r="C257" s="311">
        <f t="shared" ref="C257:D257" si="82">SUM(C247:C255)</f>
        <v>7.9249810476784637</v>
      </c>
      <c r="D257" s="311">
        <f t="shared" si="82"/>
        <v>15.993000000000011</v>
      </c>
      <c r="E257" s="311"/>
      <c r="F257" s="311">
        <f t="shared" ref="F257:H257" si="83">SUM(F247:F255)</f>
        <v>8.6897906870599222</v>
      </c>
      <c r="G257" s="311">
        <f t="shared" si="83"/>
        <v>8.2532093129400916</v>
      </c>
      <c r="H257" s="311">
        <f t="shared" si="83"/>
        <v>16.943000000000012</v>
      </c>
      <c r="I257" s="311"/>
      <c r="J257" s="311">
        <f t="shared" ref="J257:L257" si="84">SUM(J247:J255)</f>
        <v>8.3716770856273381</v>
      </c>
      <c r="K257" s="311">
        <f t="shared" si="84"/>
        <v>8.0913229143726451</v>
      </c>
      <c r="L257" s="311">
        <f t="shared" si="84"/>
        <v>16.46299999999998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0.71853926602578755</v>
      </c>
      <c r="C264" s="302">
        <v>1.2866975158807952</v>
      </c>
      <c r="D264" s="302">
        <f>SUM(B264:C264)</f>
        <v>2.0052367819065826</v>
      </c>
      <c r="E264" s="303"/>
      <c r="F264" s="302">
        <v>0.76031714184161847</v>
      </c>
      <c r="G264" s="302">
        <v>1.2367424590805529</v>
      </c>
      <c r="H264" s="302">
        <f>SUM(F264:G264)</f>
        <v>1.9970596009221713</v>
      </c>
      <c r="I264" s="303"/>
      <c r="J264" s="302">
        <v>0.99626495320062058</v>
      </c>
      <c r="K264" s="302">
        <v>1.5762856681445025</v>
      </c>
      <c r="L264" s="302">
        <f>SUM(J264:K264)</f>
        <v>2.572550621345123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0.53329367859868426</v>
      </c>
      <c r="C265" s="302">
        <v>0.87047914183824193</v>
      </c>
      <c r="D265" s="302">
        <f t="shared" ref="D265:D272" si="85">SUM(B265:C265)</f>
        <v>1.4037728204369262</v>
      </c>
      <c r="E265" s="303"/>
      <c r="F265" s="302">
        <v>0.64763687399437986</v>
      </c>
      <c r="G265" s="302">
        <v>1.0182992630292567</v>
      </c>
      <c r="H265" s="302">
        <f t="shared" ref="H265:H272" si="86">SUM(F265:G265)</f>
        <v>1.6659361370236365</v>
      </c>
      <c r="I265" s="303"/>
      <c r="J265" s="302">
        <v>0.86769994976580056</v>
      </c>
      <c r="K265" s="302">
        <v>1.2563045284274343</v>
      </c>
      <c r="L265" s="302">
        <f t="shared" ref="L265:L272" si="87">SUM(J265:K265)</f>
        <v>2.124004478193235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0.60724997093952637</v>
      </c>
      <c r="C266" s="302">
        <v>0.82157533887256584</v>
      </c>
      <c r="D266" s="302">
        <f t="shared" si="85"/>
        <v>1.4288253098120922</v>
      </c>
      <c r="E266" s="303"/>
      <c r="F266" s="302">
        <v>0.66564846848346126</v>
      </c>
      <c r="G266" s="302">
        <v>0.84404879905001307</v>
      </c>
      <c r="H266" s="302">
        <f t="shared" si="86"/>
        <v>1.5096972675334743</v>
      </c>
      <c r="I266" s="303"/>
      <c r="J266" s="302">
        <v>0.82904320057204151</v>
      </c>
      <c r="K266" s="302">
        <v>0.83224463725055686</v>
      </c>
      <c r="L266" s="302">
        <f t="shared" si="87"/>
        <v>1.6612878378225984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1.9725423692606574</v>
      </c>
      <c r="C267" s="302">
        <v>0.65744716180793372</v>
      </c>
      <c r="D267" s="302">
        <f t="shared" si="85"/>
        <v>2.629989531068591</v>
      </c>
      <c r="E267" s="303"/>
      <c r="F267" s="302">
        <v>1.6806288818583044</v>
      </c>
      <c r="G267" s="302">
        <v>0.67169188569531824</v>
      </c>
      <c r="H267" s="302">
        <f t="shared" si="86"/>
        <v>2.3523207675536226</v>
      </c>
      <c r="I267" s="303"/>
      <c r="J267" s="302">
        <v>1.432358245188911</v>
      </c>
      <c r="K267" s="302">
        <v>0.76387162273468279</v>
      </c>
      <c r="L267" s="302">
        <f t="shared" si="87"/>
        <v>2.1962298679235936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0.17791762550032203</v>
      </c>
      <c r="C268" s="302">
        <v>0.78771251860623415</v>
      </c>
      <c r="D268" s="302">
        <f t="shared" si="85"/>
        <v>0.96563014410655623</v>
      </c>
      <c r="E268" s="303"/>
      <c r="F268" s="302">
        <v>0.16915072978264967</v>
      </c>
      <c r="G268" s="302">
        <v>0.51270234856810348</v>
      </c>
      <c r="H268" s="302">
        <f t="shared" si="86"/>
        <v>0.68185307835075315</v>
      </c>
      <c r="I268" s="303"/>
      <c r="J268" s="302">
        <v>0.37675750844430045</v>
      </c>
      <c r="K268" s="302">
        <v>0.54958275019271408</v>
      </c>
      <c r="L268" s="302">
        <f t="shared" si="87"/>
        <v>0.92634025863701452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0.19532539672981344</v>
      </c>
      <c r="C269" s="302">
        <v>0.17123912548572548</v>
      </c>
      <c r="D269" s="302">
        <f t="shared" si="85"/>
        <v>0.36656452221553892</v>
      </c>
      <c r="E269" s="303"/>
      <c r="F269" s="302">
        <v>0.16479264359078688</v>
      </c>
      <c r="G269" s="302">
        <v>0.15505140658031988</v>
      </c>
      <c r="H269" s="302">
        <f t="shared" si="86"/>
        <v>0.31984405017110673</v>
      </c>
      <c r="I269" s="303"/>
      <c r="J269" s="302">
        <v>0.22348291453749686</v>
      </c>
      <c r="K269" s="302">
        <v>0.18684453258287467</v>
      </c>
      <c r="L269" s="302">
        <f t="shared" si="87"/>
        <v>0.4103274471203715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1.3437706005020364</v>
      </c>
      <c r="C270" s="302">
        <v>0.66816103470590793</v>
      </c>
      <c r="D270" s="302">
        <f t="shared" si="85"/>
        <v>2.0119316352079446</v>
      </c>
      <c r="E270" s="303"/>
      <c r="F270" s="302">
        <v>1.0644500121174811</v>
      </c>
      <c r="G270" s="302">
        <v>0.564985672568738</v>
      </c>
      <c r="H270" s="302">
        <f t="shared" si="86"/>
        <v>1.6294356846862192</v>
      </c>
      <c r="I270" s="303"/>
      <c r="J270" s="302">
        <v>1.2194298740896508</v>
      </c>
      <c r="K270" s="302">
        <v>0.6251055007094285</v>
      </c>
      <c r="L270" s="302">
        <f t="shared" si="87"/>
        <v>1.8445353747990794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1.3684678581896727E-2</v>
      </c>
      <c r="C271" s="302">
        <v>0.18151572192052526</v>
      </c>
      <c r="D271" s="302">
        <f t="shared" si="85"/>
        <v>0.19520040050242199</v>
      </c>
      <c r="E271" s="303"/>
      <c r="F271" s="302">
        <v>1.1271210767725961E-2</v>
      </c>
      <c r="G271" s="302">
        <v>0.14003922887032721</v>
      </c>
      <c r="H271" s="302">
        <f t="shared" si="86"/>
        <v>0.15131043963805318</v>
      </c>
      <c r="I271" s="303"/>
      <c r="J271" s="302">
        <v>2.6621945595582747E-2</v>
      </c>
      <c r="K271" s="302">
        <v>0.14016504243311637</v>
      </c>
      <c r="L271" s="302">
        <f t="shared" si="87"/>
        <v>0.16678698802869912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0.17752848592629056</v>
      </c>
      <c r="C272" s="302">
        <v>0.32132036881705811</v>
      </c>
      <c r="D272" s="302">
        <f t="shared" si="85"/>
        <v>0.49884885474334867</v>
      </c>
      <c r="E272" s="303"/>
      <c r="F272" s="302">
        <v>0.12667230220971687</v>
      </c>
      <c r="G272" s="302">
        <v>0.23787067191123373</v>
      </c>
      <c r="H272" s="302">
        <f t="shared" si="86"/>
        <v>0.3645429741209506</v>
      </c>
      <c r="I272" s="303"/>
      <c r="J272" s="302">
        <v>0.15247575852350578</v>
      </c>
      <c r="K272" s="302">
        <v>0.21846136760678836</v>
      </c>
      <c r="L272" s="302">
        <f t="shared" si="87"/>
        <v>0.37093712613029417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5.7398520720650161</v>
      </c>
      <c r="C274" s="311">
        <f t="shared" ref="C274:D274" si="88">SUM(C264:C272)</f>
        <v>5.7661479279349876</v>
      </c>
      <c r="D274" s="311">
        <f t="shared" si="88"/>
        <v>11.506000000000002</v>
      </c>
      <c r="E274" s="311"/>
      <c r="F274" s="311">
        <f t="shared" ref="F274:H274" si="89">SUM(F264:F272)</f>
        <v>5.290568264646125</v>
      </c>
      <c r="G274" s="311">
        <f t="shared" si="89"/>
        <v>5.3814317353538623</v>
      </c>
      <c r="H274" s="311">
        <f t="shared" si="89"/>
        <v>10.671999999999988</v>
      </c>
      <c r="I274" s="311"/>
      <c r="J274" s="311">
        <f t="shared" ref="J274:L274" si="90">SUM(J264:J272)</f>
        <v>6.1241343499179113</v>
      </c>
      <c r="K274" s="311">
        <f t="shared" si="90"/>
        <v>6.1488656500820982</v>
      </c>
      <c r="L274" s="311">
        <f t="shared" si="90"/>
        <v>12.273000000000007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1.4057835362192372</v>
      </c>
      <c r="C281" s="302">
        <v>3.2479037871320653</v>
      </c>
      <c r="D281" s="302">
        <f>SUM(B281:C281)</f>
        <v>4.6536873233513028</v>
      </c>
      <c r="E281" s="303"/>
      <c r="F281" s="302">
        <v>2.0966476737417103</v>
      </c>
      <c r="G281" s="302">
        <v>4.1708372190858718</v>
      </c>
      <c r="H281" s="302">
        <f>SUM(F281:G281)</f>
        <v>6.2674848928275821</v>
      </c>
      <c r="I281" s="303"/>
      <c r="J281" s="302">
        <v>2.70330140732072</v>
      </c>
      <c r="K281" s="302">
        <v>4.3918449153019319</v>
      </c>
      <c r="L281" s="302">
        <f>SUM(J281:K281)</f>
        <v>7.0951463226226519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4.8970753474601585</v>
      </c>
      <c r="C282" s="302">
        <v>10.901009463368954</v>
      </c>
      <c r="D282" s="302">
        <f t="shared" ref="D282:D289" si="91">SUM(B282:C282)</f>
        <v>15.798084810829113</v>
      </c>
      <c r="E282" s="303"/>
      <c r="F282" s="302">
        <v>7.322240995423634</v>
      </c>
      <c r="G282" s="302">
        <v>14.266326373688752</v>
      </c>
      <c r="H282" s="302">
        <f t="shared" ref="H282:H289" si="92">SUM(F282:G282)</f>
        <v>21.588567369112386</v>
      </c>
      <c r="I282" s="303"/>
      <c r="J282" s="302">
        <v>10.182734552422135</v>
      </c>
      <c r="K282" s="302">
        <v>15.720925942311405</v>
      </c>
      <c r="L282" s="302">
        <f t="shared" ref="L282:L289" si="93">SUM(J282:K282)</f>
        <v>25.90366049473354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3.2184745684313851</v>
      </c>
      <c r="C283" s="302">
        <v>4.7955364678003658</v>
      </c>
      <c r="D283" s="302">
        <f t="shared" si="91"/>
        <v>8.01401103623175</v>
      </c>
      <c r="E283" s="303"/>
      <c r="F283" s="302">
        <v>4.2232470436712193</v>
      </c>
      <c r="G283" s="302">
        <v>6.4501591775650011</v>
      </c>
      <c r="H283" s="302">
        <f t="shared" si="92"/>
        <v>10.67340622123622</v>
      </c>
      <c r="I283" s="303"/>
      <c r="J283" s="302">
        <v>5.3104343527010878</v>
      </c>
      <c r="K283" s="302">
        <v>5.9733386197393212</v>
      </c>
      <c r="L283" s="302">
        <f t="shared" si="93"/>
        <v>11.28377297244041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7.4278745215910842</v>
      </c>
      <c r="C284" s="302">
        <v>3.8812354376643152</v>
      </c>
      <c r="D284" s="302">
        <f t="shared" si="91"/>
        <v>11.3091099592554</v>
      </c>
      <c r="E284" s="303"/>
      <c r="F284" s="302">
        <v>8.460594664662068</v>
      </c>
      <c r="G284" s="302">
        <v>6.252615383938906</v>
      </c>
      <c r="H284" s="302">
        <f t="shared" si="92"/>
        <v>14.713210048600974</v>
      </c>
      <c r="I284" s="303"/>
      <c r="J284" s="302">
        <v>6.6857879675655365</v>
      </c>
      <c r="K284" s="302">
        <v>7.4776372792310983</v>
      </c>
      <c r="L284" s="302">
        <f t="shared" si="93"/>
        <v>14.163425246796635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0.13130863782988783</v>
      </c>
      <c r="C285" s="302">
        <v>1.3255108764750305</v>
      </c>
      <c r="D285" s="302">
        <f t="shared" si="91"/>
        <v>1.4568195143049183</v>
      </c>
      <c r="E285" s="303"/>
      <c r="F285" s="302">
        <v>0.17095829159093762</v>
      </c>
      <c r="G285" s="302">
        <v>1.1651875552761042</v>
      </c>
      <c r="H285" s="302">
        <f t="shared" si="92"/>
        <v>1.3361458468670417</v>
      </c>
      <c r="I285" s="303"/>
      <c r="J285" s="302">
        <v>0.35397678013732253</v>
      </c>
      <c r="K285" s="302">
        <v>0.95859277895354456</v>
      </c>
      <c r="L285" s="302">
        <f t="shared" si="93"/>
        <v>1.312569559090867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0.52518569128901227</v>
      </c>
      <c r="C286" s="302">
        <v>0.30293497215379694</v>
      </c>
      <c r="D286" s="302">
        <f t="shared" si="91"/>
        <v>0.82812066344280921</v>
      </c>
      <c r="E286" s="303"/>
      <c r="F286" s="302">
        <v>0.64035528080078796</v>
      </c>
      <c r="G286" s="302">
        <v>0.33255064298400272</v>
      </c>
      <c r="H286" s="302">
        <f t="shared" si="92"/>
        <v>0.97290592378479068</v>
      </c>
      <c r="I286" s="303"/>
      <c r="J286" s="302">
        <v>0.7660773607134258</v>
      </c>
      <c r="K286" s="302">
        <v>0.51055864551736307</v>
      </c>
      <c r="L286" s="302">
        <f t="shared" si="93"/>
        <v>1.2766360062307889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1.4528703869515907</v>
      </c>
      <c r="C287" s="302">
        <v>0.8762480881729805</v>
      </c>
      <c r="D287" s="302">
        <f t="shared" si="91"/>
        <v>2.329118475124571</v>
      </c>
      <c r="E287" s="303"/>
      <c r="F287" s="302">
        <v>1.5663783417200694</v>
      </c>
      <c r="G287" s="302">
        <v>1.1288379811660936</v>
      </c>
      <c r="H287" s="302">
        <f t="shared" si="92"/>
        <v>2.695216322886163</v>
      </c>
      <c r="I287" s="303"/>
      <c r="J287" s="302">
        <v>1.7036756330313121</v>
      </c>
      <c r="K287" s="302">
        <v>1.5702538077453727</v>
      </c>
      <c r="L287" s="302">
        <f t="shared" si="93"/>
        <v>3.2739294407766848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8.490784465510734E-2</v>
      </c>
      <c r="C288" s="302">
        <v>0.45824810292368617</v>
      </c>
      <c r="D288" s="302">
        <f t="shared" si="91"/>
        <v>0.54315594757879349</v>
      </c>
      <c r="E288" s="303"/>
      <c r="F288" s="302">
        <v>8.9127054530052957E-2</v>
      </c>
      <c r="G288" s="302">
        <v>0.49356300627407529</v>
      </c>
      <c r="H288" s="302">
        <f t="shared" si="92"/>
        <v>0.58269006080412822</v>
      </c>
      <c r="I288" s="303"/>
      <c r="J288" s="302">
        <v>0.13557098567150422</v>
      </c>
      <c r="K288" s="302">
        <v>0.49591922060815957</v>
      </c>
      <c r="L288" s="302">
        <f t="shared" si="93"/>
        <v>0.63149020627966379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0.63178776183486751</v>
      </c>
      <c r="C289" s="302">
        <v>0.77410450804643982</v>
      </c>
      <c r="D289" s="302">
        <f t="shared" si="91"/>
        <v>1.4058922698813072</v>
      </c>
      <c r="E289" s="303"/>
      <c r="F289" s="302">
        <v>0.63042730129771896</v>
      </c>
      <c r="G289" s="302">
        <v>0.85394601258302405</v>
      </c>
      <c r="H289" s="302">
        <f t="shared" si="92"/>
        <v>1.4843733138807429</v>
      </c>
      <c r="I289" s="303"/>
      <c r="J289" s="302">
        <v>0.62151211073875989</v>
      </c>
      <c r="K289" s="302">
        <v>0.8538576402899356</v>
      </c>
      <c r="L289" s="302">
        <f t="shared" si="93"/>
        <v>1.4753697510286954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19.775268296262333</v>
      </c>
      <c r="C291" s="311">
        <f t="shared" ref="C291:D291" si="94">SUM(C281:C289)</f>
        <v>26.562731703737633</v>
      </c>
      <c r="D291" s="311">
        <f t="shared" si="94"/>
        <v>46.337999999999973</v>
      </c>
      <c r="E291" s="311"/>
      <c r="F291" s="311">
        <f t="shared" ref="F291:H291" si="95">SUM(F281:F289)</f>
        <v>25.199976647438195</v>
      </c>
      <c r="G291" s="311">
        <f t="shared" si="95"/>
        <v>35.11402335256183</v>
      </c>
      <c r="H291" s="311">
        <f t="shared" si="95"/>
        <v>60.314000000000021</v>
      </c>
      <c r="I291" s="311"/>
      <c r="J291" s="311">
        <f t="shared" ref="J291:L291" si="96">SUM(J281:J289)</f>
        <v>28.463071150301804</v>
      </c>
      <c r="K291" s="311">
        <f t="shared" si="96"/>
        <v>37.952928849698132</v>
      </c>
      <c r="L291" s="311">
        <f t="shared" si="96"/>
        <v>66.41599999999994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1.5603665529013879</v>
      </c>
      <c r="C298" s="302">
        <v>2.5145916029443178</v>
      </c>
      <c r="D298" s="302">
        <f>SUM(B298:C298)</f>
        <v>4.0749581558457058</v>
      </c>
      <c r="E298" s="303"/>
      <c r="F298" s="302">
        <v>1.8515200854141523</v>
      </c>
      <c r="G298" s="302">
        <v>2.4048154193614342</v>
      </c>
      <c r="H298" s="302">
        <f>SUM(F298:G298)</f>
        <v>4.2563355047755866</v>
      </c>
      <c r="I298" s="303"/>
      <c r="J298" s="302">
        <v>2.6729881283358385</v>
      </c>
      <c r="K298" s="302">
        <v>2.6768510109978152</v>
      </c>
      <c r="L298" s="302">
        <f>SUM(J298:K298)</f>
        <v>5.3498391393336533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2.0544334980753387</v>
      </c>
      <c r="C299" s="302">
        <v>2.7650956870943797</v>
      </c>
      <c r="D299" s="302">
        <f t="shared" ref="D299:D306" si="97">SUM(B299:C299)</f>
        <v>4.8195291851697188</v>
      </c>
      <c r="E299" s="303"/>
      <c r="F299" s="302">
        <v>2.4121193789461093</v>
      </c>
      <c r="G299" s="302">
        <v>3.042113257649746</v>
      </c>
      <c r="H299" s="302">
        <f t="shared" ref="H299:H306" si="98">SUM(F299:G299)</f>
        <v>5.4542326365958553</v>
      </c>
      <c r="I299" s="303"/>
      <c r="J299" s="302">
        <v>3.0984418286136912</v>
      </c>
      <c r="K299" s="302">
        <v>3.9043802302000166</v>
      </c>
      <c r="L299" s="302">
        <f t="shared" ref="L299:L306" si="99">SUM(J299:K299)</f>
        <v>7.0028220588137078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2.1099566534649861</v>
      </c>
      <c r="C300" s="302">
        <v>3.8498682629210546</v>
      </c>
      <c r="D300" s="302">
        <f t="shared" si="97"/>
        <v>5.9598249163860402</v>
      </c>
      <c r="E300" s="303"/>
      <c r="F300" s="302">
        <v>2.2799817632342791</v>
      </c>
      <c r="G300" s="302">
        <v>3.8218741733880024</v>
      </c>
      <c r="H300" s="302">
        <f t="shared" si="98"/>
        <v>6.1018559366222815</v>
      </c>
      <c r="I300" s="303"/>
      <c r="J300" s="302">
        <v>2.5520720043169089</v>
      </c>
      <c r="K300" s="302">
        <v>3.7576501192771841</v>
      </c>
      <c r="L300" s="302">
        <f t="shared" si="99"/>
        <v>6.309722123594093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5.4251778894996434</v>
      </c>
      <c r="C301" s="302">
        <v>3.6379892674651515</v>
      </c>
      <c r="D301" s="302">
        <f t="shared" si="97"/>
        <v>9.0631671569647949</v>
      </c>
      <c r="E301" s="303"/>
      <c r="F301" s="302">
        <v>4.8111188437487833</v>
      </c>
      <c r="G301" s="302">
        <v>3.731965313109098</v>
      </c>
      <c r="H301" s="302">
        <f t="shared" si="98"/>
        <v>8.5430841568578817</v>
      </c>
      <c r="I301" s="303"/>
      <c r="J301" s="302">
        <v>4.1111772797332495</v>
      </c>
      <c r="K301" s="302">
        <v>4.5621585240225393</v>
      </c>
      <c r="L301" s="302">
        <f t="shared" si="99"/>
        <v>8.6733358037557888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0.3537183589451024</v>
      </c>
      <c r="C302" s="302">
        <v>1.812488680996474</v>
      </c>
      <c r="D302" s="302">
        <f t="shared" si="97"/>
        <v>2.1662070399415763</v>
      </c>
      <c r="E302" s="303"/>
      <c r="F302" s="302">
        <v>0.36488461966300884</v>
      </c>
      <c r="G302" s="302">
        <v>1.1671433632234749</v>
      </c>
      <c r="H302" s="302">
        <f t="shared" si="98"/>
        <v>1.5320279828864838</v>
      </c>
      <c r="I302" s="303"/>
      <c r="J302" s="302">
        <v>0.7768796830735516</v>
      </c>
      <c r="K302" s="302">
        <v>0.98122770349358068</v>
      </c>
      <c r="L302" s="302">
        <f t="shared" si="99"/>
        <v>1.7581073865671324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2.5383153723044547</v>
      </c>
      <c r="C303" s="302">
        <v>1.0611228271355004</v>
      </c>
      <c r="D303" s="302">
        <f t="shared" si="97"/>
        <v>3.5994381994399554</v>
      </c>
      <c r="E303" s="303"/>
      <c r="F303" s="302">
        <v>2.2949142109296083</v>
      </c>
      <c r="G303" s="302">
        <v>1.0595818750813908</v>
      </c>
      <c r="H303" s="302">
        <f t="shared" si="98"/>
        <v>3.3544960860109994</v>
      </c>
      <c r="I303" s="303"/>
      <c r="J303" s="302">
        <v>2.6158152078767509</v>
      </c>
      <c r="K303" s="302">
        <v>1.2592020688291206</v>
      </c>
      <c r="L303" s="302">
        <f t="shared" si="99"/>
        <v>3.8750172767058713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2.2261412760171706</v>
      </c>
      <c r="C304" s="302">
        <v>3.3230989722423514</v>
      </c>
      <c r="D304" s="302">
        <f t="shared" si="97"/>
        <v>5.5492402482595224</v>
      </c>
      <c r="E304" s="303"/>
      <c r="F304" s="302">
        <v>2.0645942926841432</v>
      </c>
      <c r="G304" s="302">
        <v>3.0025003734312348</v>
      </c>
      <c r="H304" s="302">
        <f t="shared" si="98"/>
        <v>5.067094666115378</v>
      </c>
      <c r="I304" s="303"/>
      <c r="J304" s="302">
        <v>2.8299010225364767</v>
      </c>
      <c r="K304" s="302">
        <v>4.0271452135347374</v>
      </c>
      <c r="L304" s="302">
        <f t="shared" si="99"/>
        <v>6.8570462360712146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0.29248768232368799</v>
      </c>
      <c r="C305" s="302">
        <v>2.3543317746358157</v>
      </c>
      <c r="D305" s="302">
        <f t="shared" si="97"/>
        <v>2.6468194569595038</v>
      </c>
      <c r="E305" s="303"/>
      <c r="F305" s="302">
        <v>0.21945570480218451</v>
      </c>
      <c r="G305" s="302">
        <v>1.8936777968063587</v>
      </c>
      <c r="H305" s="302">
        <f t="shared" si="98"/>
        <v>2.1131335016085431</v>
      </c>
      <c r="I305" s="303"/>
      <c r="J305" s="302">
        <v>0.38019767353170447</v>
      </c>
      <c r="K305" s="302">
        <v>1.9569316483722643</v>
      </c>
      <c r="L305" s="302">
        <f t="shared" si="99"/>
        <v>2.3371293219039688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4.771763491672008</v>
      </c>
      <c r="C306" s="302">
        <v>11.205052149361292</v>
      </c>
      <c r="D306" s="302">
        <f t="shared" si="97"/>
        <v>15.9768156410333</v>
      </c>
      <c r="E306" s="303"/>
      <c r="F306" s="302">
        <v>3.7039556420349951</v>
      </c>
      <c r="G306" s="302">
        <v>9.0197838864920143</v>
      </c>
      <c r="H306" s="302">
        <f t="shared" si="98"/>
        <v>12.723739528527009</v>
      </c>
      <c r="I306" s="303"/>
      <c r="J306" s="302">
        <v>3.6648475565897729</v>
      </c>
      <c r="K306" s="302">
        <v>9.8641330966648795</v>
      </c>
      <c r="L306" s="302">
        <f t="shared" si="99"/>
        <v>13.528980653254653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21.332360775203782</v>
      </c>
      <c r="C308" s="311">
        <f t="shared" ref="C308:D308" si="100">SUM(C298:C306)</f>
        <v>32.523639224796341</v>
      </c>
      <c r="D308" s="311">
        <f t="shared" si="100"/>
        <v>53.856000000000115</v>
      </c>
      <c r="E308" s="311"/>
      <c r="F308" s="311">
        <f t="shared" ref="F308:H308" si="101">SUM(F298:F306)</f>
        <v>20.002544541457262</v>
      </c>
      <c r="G308" s="311">
        <f t="shared" si="101"/>
        <v>29.143455458542753</v>
      </c>
      <c r="H308" s="311">
        <f t="shared" si="101"/>
        <v>49.146000000000015</v>
      </c>
      <c r="I308" s="311"/>
      <c r="J308" s="311">
        <f t="shared" ref="J308:L308" si="102">SUM(J298:J306)</f>
        <v>22.702320384607944</v>
      </c>
      <c r="K308" s="311">
        <f t="shared" si="102"/>
        <v>32.989679615392134</v>
      </c>
      <c r="L308" s="311">
        <f t="shared" si="102"/>
        <v>55.692000000000078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1.0176888359030885</v>
      </c>
      <c r="C315" s="302">
        <v>1.3642064235601503</v>
      </c>
      <c r="D315" s="302">
        <f>SUM(B315:C315)</f>
        <v>2.3818952594632385</v>
      </c>
      <c r="E315" s="303"/>
      <c r="F315" s="302">
        <v>1.3012267329855884</v>
      </c>
      <c r="G315" s="302">
        <v>1.5986668212144952</v>
      </c>
      <c r="H315" s="302">
        <f>SUM(F315:G315)</f>
        <v>2.8998935542000837</v>
      </c>
      <c r="I315" s="303"/>
      <c r="J315" s="302">
        <v>1.4403297036837619</v>
      </c>
      <c r="K315" s="302">
        <v>1.5214639072630463</v>
      </c>
      <c r="L315" s="302">
        <f>SUM(J315:K315)</f>
        <v>2.9617936109468079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4.5160778941271928</v>
      </c>
      <c r="C316" s="302">
        <v>2.8080665213418552</v>
      </c>
      <c r="D316" s="302">
        <f t="shared" ref="D316:D323" si="103">SUM(B316:C316)</f>
        <v>7.324144415469048</v>
      </c>
      <c r="E316" s="303"/>
      <c r="F316" s="302">
        <v>5.7444152609990509</v>
      </c>
      <c r="G316" s="302">
        <v>3.6555741719489161</v>
      </c>
      <c r="H316" s="302">
        <f t="shared" ref="H316:H323" si="104">SUM(F316:G316)</f>
        <v>9.399989432947967</v>
      </c>
      <c r="I316" s="303"/>
      <c r="J316" s="302">
        <v>6.5831991592109738</v>
      </c>
      <c r="K316" s="302">
        <v>4.0176846854715667</v>
      </c>
      <c r="L316" s="302">
        <f t="shared" ref="L316:L323" si="105">SUM(J316:K316)</f>
        <v>10.60088384468254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4.2498923927884062</v>
      </c>
      <c r="C317" s="302">
        <v>6.0342424352293325</v>
      </c>
      <c r="D317" s="302">
        <f t="shared" si="103"/>
        <v>10.284134828017738</v>
      </c>
      <c r="E317" s="303"/>
      <c r="F317" s="302">
        <v>5.0219075946007159</v>
      </c>
      <c r="G317" s="302">
        <v>6.6927043562601485</v>
      </c>
      <c r="H317" s="302">
        <f t="shared" si="104"/>
        <v>11.714611950860863</v>
      </c>
      <c r="I317" s="303"/>
      <c r="J317" s="302">
        <v>6.2368407636952776</v>
      </c>
      <c r="K317" s="302">
        <v>6.3810185434402982</v>
      </c>
      <c r="L317" s="302">
        <f t="shared" si="105"/>
        <v>12.617859307135575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8.830243146465822</v>
      </c>
      <c r="C318" s="302">
        <v>3.136173505263387</v>
      </c>
      <c r="D318" s="302">
        <f t="shared" si="103"/>
        <v>11.966416651729208</v>
      </c>
      <c r="E318" s="303"/>
      <c r="F318" s="302">
        <v>8.1004078942193889</v>
      </c>
      <c r="G318" s="302">
        <v>3.3351785122241147</v>
      </c>
      <c r="H318" s="302">
        <f t="shared" si="104"/>
        <v>11.435586406443504</v>
      </c>
      <c r="I318" s="303"/>
      <c r="J318" s="302">
        <v>5.4995632064990971</v>
      </c>
      <c r="K318" s="302">
        <v>3.0627218041151965</v>
      </c>
      <c r="L318" s="302">
        <f t="shared" si="105"/>
        <v>8.5622850106142927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9.7740691733297122E-2</v>
      </c>
      <c r="C319" s="302">
        <v>0.31289445356821727</v>
      </c>
      <c r="D319" s="302">
        <f t="shared" si="103"/>
        <v>0.4106351453015144</v>
      </c>
      <c r="E319" s="303"/>
      <c r="F319" s="302">
        <v>0.10690161739489858</v>
      </c>
      <c r="G319" s="302">
        <v>0.25655462253641487</v>
      </c>
      <c r="H319" s="302">
        <f t="shared" si="104"/>
        <v>0.36345623993131343</v>
      </c>
      <c r="I319" s="303"/>
      <c r="J319" s="302">
        <v>0.23204241920967211</v>
      </c>
      <c r="K319" s="302">
        <v>0.21249505546885819</v>
      </c>
      <c r="L319" s="302">
        <f t="shared" si="105"/>
        <v>0.44453747467853033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1.9183307936910843</v>
      </c>
      <c r="C320" s="302">
        <v>0.41087789364625849</v>
      </c>
      <c r="D320" s="302">
        <f t="shared" si="103"/>
        <v>2.329208687337343</v>
      </c>
      <c r="E320" s="303"/>
      <c r="F320" s="302">
        <v>1.8641205956387579</v>
      </c>
      <c r="G320" s="302">
        <v>0.42666007252016641</v>
      </c>
      <c r="H320" s="302">
        <f t="shared" si="104"/>
        <v>2.2907806681589244</v>
      </c>
      <c r="I320" s="303"/>
      <c r="J320" s="302">
        <v>2.0059154425186296</v>
      </c>
      <c r="K320" s="302">
        <v>0.46196151981390843</v>
      </c>
      <c r="L320" s="302">
        <f t="shared" si="105"/>
        <v>2.4678769623325381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0.85605427273252799</v>
      </c>
      <c r="C321" s="302">
        <v>0.32382744219230031</v>
      </c>
      <c r="D321" s="302">
        <f t="shared" si="103"/>
        <v>1.1798817149248282</v>
      </c>
      <c r="E321" s="303"/>
      <c r="F321" s="302">
        <v>0.83514878289099892</v>
      </c>
      <c r="G321" s="302">
        <v>0.31732118961231476</v>
      </c>
      <c r="H321" s="302">
        <f t="shared" si="104"/>
        <v>1.1524699725033136</v>
      </c>
      <c r="I321" s="303"/>
      <c r="J321" s="302">
        <v>0.93983248104779138</v>
      </c>
      <c r="K321" s="302">
        <v>0.41122547237416179</v>
      </c>
      <c r="L321" s="302">
        <f t="shared" si="105"/>
        <v>1.3510579534219531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9.1992459918796954E-2</v>
      </c>
      <c r="C322" s="302">
        <v>0.22131243977190115</v>
      </c>
      <c r="D322" s="302">
        <f t="shared" si="103"/>
        <v>0.31330489969069808</v>
      </c>
      <c r="E322" s="303"/>
      <c r="F322" s="302">
        <v>7.6098853868032404E-2</v>
      </c>
      <c r="G322" s="302">
        <v>0.18669547651640644</v>
      </c>
      <c r="H322" s="302">
        <f t="shared" si="104"/>
        <v>0.26279433038443883</v>
      </c>
      <c r="I322" s="303"/>
      <c r="J322" s="302">
        <v>0.16040536626286336</v>
      </c>
      <c r="K322" s="302">
        <v>0.17927464944721327</v>
      </c>
      <c r="L322" s="302">
        <f t="shared" si="105"/>
        <v>0.33968001571007667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1.3274047359543559</v>
      </c>
      <c r="C323" s="302">
        <v>0.61397366211205129</v>
      </c>
      <c r="D323" s="302">
        <f t="shared" si="103"/>
        <v>1.9413783980664072</v>
      </c>
      <c r="E323" s="303"/>
      <c r="F323" s="302">
        <v>1.0638248854395174</v>
      </c>
      <c r="G323" s="302">
        <v>0.48559255913017718</v>
      </c>
      <c r="H323" s="302">
        <f t="shared" si="104"/>
        <v>1.5494174445696944</v>
      </c>
      <c r="I323" s="303"/>
      <c r="J323" s="302">
        <v>1.3581715510931367</v>
      </c>
      <c r="K323" s="302">
        <v>0.40485426938454083</v>
      </c>
      <c r="L323" s="302">
        <f t="shared" si="105"/>
        <v>1.7630258204776776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22.90542522331457</v>
      </c>
      <c r="C325" s="311">
        <f t="shared" ref="C325:D325" si="106">SUM(C315:C323)</f>
        <v>15.225574776685455</v>
      </c>
      <c r="D325" s="311">
        <f t="shared" si="106"/>
        <v>38.131000000000022</v>
      </c>
      <c r="E325" s="311"/>
      <c r="F325" s="311">
        <f t="shared" ref="F325:H325" si="107">SUM(F315:F323)</f>
        <v>24.114052218036953</v>
      </c>
      <c r="G325" s="311">
        <f t="shared" si="107"/>
        <v>16.954947781963149</v>
      </c>
      <c r="H325" s="311">
        <f t="shared" si="107"/>
        <v>41.069000000000102</v>
      </c>
      <c r="I325" s="311"/>
      <c r="J325" s="311">
        <f t="shared" ref="J325:L325" si="108">SUM(J315:J323)</f>
        <v>24.456300093221206</v>
      </c>
      <c r="K325" s="311">
        <f t="shared" si="108"/>
        <v>16.652699906778786</v>
      </c>
      <c r="L325" s="311">
        <f t="shared" si="108"/>
        <v>41.109000000000002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0.53860317781428779</v>
      </c>
      <c r="C332" s="302">
        <v>0.62938918671653765</v>
      </c>
      <c r="D332" s="302">
        <f>SUM(B332:C332)</f>
        <v>1.1679923645308254</v>
      </c>
      <c r="E332" s="303"/>
      <c r="F332" s="302">
        <v>0.62488179974049396</v>
      </c>
      <c r="G332" s="302">
        <v>0.67224381271504574</v>
      </c>
      <c r="H332" s="302">
        <f>SUM(F332:G332)</f>
        <v>1.2971256124555397</v>
      </c>
      <c r="I332" s="303"/>
      <c r="J332" s="302">
        <v>0.77987296263818029</v>
      </c>
      <c r="K332" s="302">
        <v>0.64793675306226717</v>
      </c>
      <c r="L332" s="302">
        <f>SUM(J332:K332)</f>
        <v>1.4278097157004475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19.911725860743736</v>
      </c>
      <c r="C333" s="302">
        <v>12.114331093117327</v>
      </c>
      <c r="D333" s="302">
        <f t="shared" ref="D333:D340" si="109">SUM(B333:C333)</f>
        <v>32.026056953861065</v>
      </c>
      <c r="E333" s="303"/>
      <c r="F333" s="302">
        <v>22.118659722908149</v>
      </c>
      <c r="G333" s="302">
        <v>13.573003484458182</v>
      </c>
      <c r="H333" s="302">
        <f t="shared" ref="H333:H340" si="110">SUM(F333:G333)</f>
        <v>35.691663207366332</v>
      </c>
      <c r="I333" s="303"/>
      <c r="J333" s="302">
        <v>27.435942745118179</v>
      </c>
      <c r="K333" s="302">
        <v>15.507492360703184</v>
      </c>
      <c r="L333" s="302">
        <f t="shared" ref="L333:L340" si="111">SUM(J333:K333)</f>
        <v>42.943435105821365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2.5616442563538793</v>
      </c>
      <c r="C334" s="302">
        <v>1.8210587083197174</v>
      </c>
      <c r="D334" s="302">
        <f t="shared" si="109"/>
        <v>4.3827029646735962</v>
      </c>
      <c r="E334" s="303"/>
      <c r="F334" s="302">
        <v>2.7446974416382424</v>
      </c>
      <c r="G334" s="302">
        <v>1.9655763401368964</v>
      </c>
      <c r="H334" s="302">
        <f t="shared" si="110"/>
        <v>4.7102737817751388</v>
      </c>
      <c r="I334" s="303"/>
      <c r="J334" s="302">
        <v>3.1964999805595249</v>
      </c>
      <c r="K334" s="302">
        <v>1.4516746028406196</v>
      </c>
      <c r="L334" s="302">
        <f t="shared" si="111"/>
        <v>4.6481745834001442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2.9122781911205995</v>
      </c>
      <c r="C335" s="302">
        <v>0.570095399390669</v>
      </c>
      <c r="D335" s="302">
        <f t="shared" si="109"/>
        <v>3.4823735905112683</v>
      </c>
      <c r="E335" s="303"/>
      <c r="F335" s="302">
        <v>2.6315631733047158</v>
      </c>
      <c r="G335" s="302">
        <v>0.48827202898975358</v>
      </c>
      <c r="H335" s="302">
        <f t="shared" si="110"/>
        <v>3.1198352022944693</v>
      </c>
      <c r="I335" s="303"/>
      <c r="J335" s="302">
        <v>1.2726979941379293</v>
      </c>
      <c r="K335" s="302">
        <v>0.4201034273941463</v>
      </c>
      <c r="L335" s="302">
        <f t="shared" si="111"/>
        <v>1.6928014215320757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0.42629325011247421</v>
      </c>
      <c r="C336" s="302">
        <v>0.39552665938719067</v>
      </c>
      <c r="D336" s="302">
        <f t="shared" si="109"/>
        <v>0.82181990949966488</v>
      </c>
      <c r="E336" s="303"/>
      <c r="F336" s="302">
        <v>0.34588357580580981</v>
      </c>
      <c r="G336" s="302">
        <v>0.29478452036737546</v>
      </c>
      <c r="H336" s="302">
        <f t="shared" si="110"/>
        <v>0.64066809617318521</v>
      </c>
      <c r="I336" s="303"/>
      <c r="J336" s="302">
        <v>0.1525616064288709</v>
      </c>
      <c r="K336" s="302">
        <v>0.3596274000294562</v>
      </c>
      <c r="L336" s="302">
        <f t="shared" si="111"/>
        <v>0.5121890064583271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13.073825723473794</v>
      </c>
      <c r="C337" s="302">
        <v>1.5022157478361098</v>
      </c>
      <c r="D337" s="302">
        <f t="shared" si="109"/>
        <v>14.576041471309903</v>
      </c>
      <c r="E337" s="303"/>
      <c r="F337" s="302">
        <v>12.208090805335875</v>
      </c>
      <c r="G337" s="302">
        <v>1.3794979858117589</v>
      </c>
      <c r="H337" s="302">
        <f t="shared" si="110"/>
        <v>13.587588791147633</v>
      </c>
      <c r="I337" s="303"/>
      <c r="J337" s="302">
        <v>13.942623601018424</v>
      </c>
      <c r="K337" s="302">
        <v>1.5067779578740077</v>
      </c>
      <c r="L337" s="302">
        <f t="shared" si="111"/>
        <v>15.449401558892431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0.3166596885385517</v>
      </c>
      <c r="C338" s="302">
        <v>0.13138848992516866</v>
      </c>
      <c r="D338" s="302">
        <f t="shared" si="109"/>
        <v>0.44804817846372036</v>
      </c>
      <c r="E338" s="303"/>
      <c r="F338" s="302">
        <v>0.27500630427815015</v>
      </c>
      <c r="G338" s="302">
        <v>0.10978948734056872</v>
      </c>
      <c r="H338" s="302">
        <f t="shared" si="110"/>
        <v>0.38479579161871885</v>
      </c>
      <c r="I338" s="303"/>
      <c r="J338" s="302">
        <v>0.25239984311406011</v>
      </c>
      <c r="K338" s="302">
        <v>0.14297186569258102</v>
      </c>
      <c r="L338" s="302">
        <f t="shared" si="111"/>
        <v>0.39537170880664113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0.21789298051381903</v>
      </c>
      <c r="C339" s="302">
        <v>0.76048317159810197</v>
      </c>
      <c r="D339" s="302">
        <f t="shared" si="109"/>
        <v>0.97837615211192097</v>
      </c>
      <c r="E339" s="303"/>
      <c r="F339" s="302">
        <v>0.20578696049112954</v>
      </c>
      <c r="G339" s="302">
        <v>0.92094785133808021</v>
      </c>
      <c r="H339" s="302">
        <f t="shared" si="110"/>
        <v>1.1267348118292098</v>
      </c>
      <c r="I339" s="303"/>
      <c r="J339" s="302">
        <v>0.24438502025726078</v>
      </c>
      <c r="K339" s="302">
        <v>1.1659816712951923</v>
      </c>
      <c r="L339" s="302">
        <f t="shared" si="111"/>
        <v>1.4103666915524531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3.580052775276001</v>
      </c>
      <c r="C340" s="302">
        <v>0.41553563976209673</v>
      </c>
      <c r="D340" s="302">
        <f t="shared" si="109"/>
        <v>3.9955884150380978</v>
      </c>
      <c r="E340" s="303"/>
      <c r="F340" s="302">
        <v>2.8399910222548459</v>
      </c>
      <c r="G340" s="302">
        <v>0.29332368308486523</v>
      </c>
      <c r="H340" s="302">
        <f t="shared" si="110"/>
        <v>3.133314705339711</v>
      </c>
      <c r="I340" s="303"/>
      <c r="J340" s="302">
        <v>1.3833615569353301</v>
      </c>
      <c r="K340" s="302">
        <v>0.38208865090067917</v>
      </c>
      <c r="L340" s="302">
        <f t="shared" si="111"/>
        <v>1.7654502078360093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43.53897590394714</v>
      </c>
      <c r="C342" s="311">
        <f t="shared" ref="C342:D342" si="112">SUM(C332:C340)</f>
        <v>18.340024096052918</v>
      </c>
      <c r="D342" s="311">
        <f t="shared" si="112"/>
        <v>61.879000000000062</v>
      </c>
      <c r="E342" s="311"/>
      <c r="F342" s="311">
        <f t="shared" ref="F342:H342" si="113">SUM(F332:F340)</f>
        <v>43.994560805757409</v>
      </c>
      <c r="G342" s="311">
        <f t="shared" si="113"/>
        <v>19.697439194242527</v>
      </c>
      <c r="H342" s="311">
        <f t="shared" si="113"/>
        <v>63.691999999999936</v>
      </c>
      <c r="I342" s="311"/>
      <c r="J342" s="311">
        <f t="shared" ref="J342:L342" si="114">SUM(J332:J340)</f>
        <v>48.660345310207759</v>
      </c>
      <c r="K342" s="311">
        <f t="shared" si="114"/>
        <v>21.584654689792131</v>
      </c>
      <c r="L342" s="311">
        <f t="shared" si="114"/>
        <v>70.244999999999891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2.4846758708983447</v>
      </c>
      <c r="C349" s="302">
        <v>1.6997569795563052</v>
      </c>
      <c r="D349" s="302">
        <f>SUM(B349:C349)</f>
        <v>4.18443285045465</v>
      </c>
      <c r="E349" s="303"/>
      <c r="F349" s="302">
        <v>3.2455306286327499</v>
      </c>
      <c r="G349" s="302">
        <v>1.7057287971489687</v>
      </c>
      <c r="H349" s="302">
        <f>SUM(F349:G349)</f>
        <v>4.9512594257817186</v>
      </c>
      <c r="I349" s="303"/>
      <c r="J349" s="302">
        <v>4.3436321466514638</v>
      </c>
      <c r="K349" s="302">
        <v>1.7894174109445826</v>
      </c>
      <c r="L349" s="302">
        <f>SUM(J349:K349)</f>
        <v>6.1330495575960464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23.752423293700705</v>
      </c>
      <c r="C350" s="302">
        <v>10.032145905375662</v>
      </c>
      <c r="D350" s="302">
        <f t="shared" ref="D350:D357" si="115">SUM(B350:C350)</f>
        <v>33.784569199076365</v>
      </c>
      <c r="E350" s="303"/>
      <c r="F350" s="302">
        <v>29.379352011207022</v>
      </c>
      <c r="G350" s="302">
        <v>11.335283716007432</v>
      </c>
      <c r="H350" s="302">
        <f t="shared" ref="H350:H357" si="116">SUM(F350:G350)</f>
        <v>40.714635727214457</v>
      </c>
      <c r="I350" s="303"/>
      <c r="J350" s="302">
        <v>38.46529885456961</v>
      </c>
      <c r="K350" s="302">
        <v>13.159040285489233</v>
      </c>
      <c r="L350" s="302">
        <f t="shared" ref="L350:L357" si="117">SUM(J350:K350)</f>
        <v>51.624339140058844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10.918772592531711</v>
      </c>
      <c r="C351" s="302">
        <v>4.2359667078467576</v>
      </c>
      <c r="D351" s="302">
        <f t="shared" si="115"/>
        <v>15.15473930037847</v>
      </c>
      <c r="E351" s="303"/>
      <c r="F351" s="302">
        <v>13.473454284372968</v>
      </c>
      <c r="G351" s="302">
        <v>4.4467887950142471</v>
      </c>
      <c r="H351" s="302">
        <f t="shared" si="116"/>
        <v>17.920243079387216</v>
      </c>
      <c r="I351" s="303"/>
      <c r="J351" s="302">
        <v>16.520744350090194</v>
      </c>
      <c r="K351" s="302">
        <v>4.3472774110615555</v>
      </c>
      <c r="L351" s="302">
        <f t="shared" si="117"/>
        <v>20.868021761151748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8.8781166153703239</v>
      </c>
      <c r="C352" s="302">
        <v>1.8029582980208871</v>
      </c>
      <c r="D352" s="302">
        <f t="shared" si="115"/>
        <v>10.68107491339121</v>
      </c>
      <c r="E352" s="303"/>
      <c r="F352" s="302">
        <v>8.6339882247337734</v>
      </c>
      <c r="G352" s="302">
        <v>1.692749359961391</v>
      </c>
      <c r="H352" s="302">
        <f t="shared" si="116"/>
        <v>10.326737584695165</v>
      </c>
      <c r="I352" s="303"/>
      <c r="J352" s="302">
        <v>4.6230781141037331</v>
      </c>
      <c r="K352" s="302">
        <v>1.5397395389542716</v>
      </c>
      <c r="L352" s="302">
        <f t="shared" si="117"/>
        <v>6.1628176530580046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0.73464739688042546</v>
      </c>
      <c r="C353" s="302">
        <v>0.6586948026672137</v>
      </c>
      <c r="D353" s="302">
        <f t="shared" si="115"/>
        <v>1.3933421995476392</v>
      </c>
      <c r="E353" s="303"/>
      <c r="F353" s="302">
        <v>0.65571259067531018</v>
      </c>
      <c r="G353" s="302">
        <v>0.44263146293610522</v>
      </c>
      <c r="H353" s="302">
        <f t="shared" si="116"/>
        <v>1.0983440536114153</v>
      </c>
      <c r="I353" s="303"/>
      <c r="J353" s="302">
        <v>0.423115186319166</v>
      </c>
      <c r="K353" s="302">
        <v>0.35000188279372341</v>
      </c>
      <c r="L353" s="302">
        <f t="shared" si="117"/>
        <v>0.77311706911288947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37.778327095222252</v>
      </c>
      <c r="C354" s="302">
        <v>6.528548872884989</v>
      </c>
      <c r="D354" s="302">
        <f t="shared" si="115"/>
        <v>44.306875968107242</v>
      </c>
      <c r="E354" s="303"/>
      <c r="F354" s="302">
        <v>40.397887378939089</v>
      </c>
      <c r="G354" s="302">
        <v>6.5444917496507449</v>
      </c>
      <c r="H354" s="302">
        <f t="shared" si="116"/>
        <v>46.942379128589835</v>
      </c>
      <c r="I354" s="303"/>
      <c r="J354" s="302">
        <v>49.042818204697383</v>
      </c>
      <c r="K354" s="302">
        <v>9.7442352535906416</v>
      </c>
      <c r="L354" s="302">
        <f t="shared" si="117"/>
        <v>58.787053458288028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1.3611058621343821</v>
      </c>
      <c r="C355" s="302">
        <v>0.3566223024281362</v>
      </c>
      <c r="D355" s="302">
        <f t="shared" si="115"/>
        <v>1.7177281645625184</v>
      </c>
      <c r="E355" s="303"/>
      <c r="F355" s="302">
        <v>1.32518486561113</v>
      </c>
      <c r="G355" s="302">
        <v>0.28644728497932936</v>
      </c>
      <c r="H355" s="302">
        <f t="shared" si="116"/>
        <v>1.6116321505904594</v>
      </c>
      <c r="I355" s="303"/>
      <c r="J355" s="302">
        <v>1.5081743766238065</v>
      </c>
      <c r="K355" s="302">
        <v>0.3022630695405078</v>
      </c>
      <c r="L355" s="302">
        <f t="shared" si="117"/>
        <v>1.8104374461643142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0.28861768651988656</v>
      </c>
      <c r="C356" s="302">
        <v>0.34614449377056578</v>
      </c>
      <c r="D356" s="302">
        <f t="shared" si="115"/>
        <v>0.63476218029045239</v>
      </c>
      <c r="E356" s="303"/>
      <c r="F356" s="302">
        <v>0.24968355913538917</v>
      </c>
      <c r="G356" s="302">
        <v>0.26577985521480907</v>
      </c>
      <c r="H356" s="302">
        <f t="shared" si="116"/>
        <v>0.51546341435019827</v>
      </c>
      <c r="I356" s="303"/>
      <c r="J356" s="302">
        <v>0.15811454690930735</v>
      </c>
      <c r="K356" s="302">
        <v>0.17441381587576127</v>
      </c>
      <c r="L356" s="302">
        <f t="shared" si="117"/>
        <v>0.33252836278506859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2.3254321495280292</v>
      </c>
      <c r="C357" s="302">
        <v>1.0920430746634375</v>
      </c>
      <c r="D357" s="302">
        <f t="shared" si="115"/>
        <v>3.4174752241914668</v>
      </c>
      <c r="E357" s="303"/>
      <c r="F357" s="302">
        <v>1.9469620176416422</v>
      </c>
      <c r="G357" s="302">
        <v>0.79634341813786702</v>
      </c>
      <c r="H357" s="302">
        <f t="shared" si="116"/>
        <v>2.7433054357795092</v>
      </c>
      <c r="I357" s="303"/>
      <c r="J357" s="302">
        <v>0.80378487447969882</v>
      </c>
      <c r="K357" s="302">
        <v>0.61285067730513554</v>
      </c>
      <c r="L357" s="302">
        <f t="shared" si="117"/>
        <v>1.4166355517848344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88.522118562786048</v>
      </c>
      <c r="C359" s="311">
        <f t="shared" ref="C359:D359" si="118">SUM(C349:C357)</f>
        <v>26.752881437213954</v>
      </c>
      <c r="D359" s="311">
        <f t="shared" si="118"/>
        <v>115.27499999999999</v>
      </c>
      <c r="E359" s="311"/>
      <c r="F359" s="311">
        <f t="shared" ref="F359:H359" si="119">SUM(F349:F357)</f>
        <v>99.307755560949076</v>
      </c>
      <c r="G359" s="311">
        <f t="shared" si="119"/>
        <v>27.51624443905089</v>
      </c>
      <c r="H359" s="311">
        <f t="shared" si="119"/>
        <v>126.82399999999997</v>
      </c>
      <c r="I359" s="311"/>
      <c r="J359" s="311">
        <f t="shared" ref="J359:L359" si="120">SUM(J349:J357)</f>
        <v>115.88876065444437</v>
      </c>
      <c r="K359" s="311">
        <f t="shared" si="120"/>
        <v>32.019239345555413</v>
      </c>
      <c r="L359" s="311">
        <f t="shared" si="120"/>
        <v>147.90799999999976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0.8388005662936675</v>
      </c>
      <c r="C366" s="302">
        <v>0.56109548382052299</v>
      </c>
      <c r="D366" s="302">
        <f>SUM(B366:C366)</f>
        <v>1.3998960501141906</v>
      </c>
      <c r="E366" s="303"/>
      <c r="F366" s="302">
        <v>1.2957086980985666</v>
      </c>
      <c r="G366" s="302">
        <v>0.78791597417467552</v>
      </c>
      <c r="H366" s="302">
        <f>SUM(F366:G366)</f>
        <v>2.0836246722732419</v>
      </c>
      <c r="I366" s="303"/>
      <c r="J366" s="302">
        <v>1.4117876356318853</v>
      </c>
      <c r="K366" s="302">
        <v>0.91181982731113775</v>
      </c>
      <c r="L366" s="302">
        <f>SUM(J366:K366)</f>
        <v>2.323607462943023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0.78531766946220116</v>
      </c>
      <c r="C367" s="302">
        <v>0.83670597792789103</v>
      </c>
      <c r="D367" s="302">
        <f t="shared" ref="D367:D374" si="121">SUM(B367:C367)</f>
        <v>1.6220236473900922</v>
      </c>
      <c r="E367" s="303"/>
      <c r="F367" s="302">
        <v>1.3427380470495387</v>
      </c>
      <c r="G367" s="302">
        <v>1.3578940105057522</v>
      </c>
      <c r="H367" s="302">
        <f t="shared" ref="H367:H374" si="122">SUM(F367:G367)</f>
        <v>2.7006320575552909</v>
      </c>
      <c r="I367" s="303"/>
      <c r="J367" s="302">
        <v>1.3220243631703066</v>
      </c>
      <c r="K367" s="302">
        <v>1.4643752956685845</v>
      </c>
      <c r="L367" s="302">
        <f t="shared" ref="L367:L374" si="123">SUM(J367:K367)</f>
        <v>2.7863996588388913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1.0687005572298183</v>
      </c>
      <c r="C368" s="302">
        <v>1.6281044643359948</v>
      </c>
      <c r="D368" s="302">
        <f t="shared" si="121"/>
        <v>2.696805021565813</v>
      </c>
      <c r="E368" s="303"/>
      <c r="F368" s="302">
        <v>1.7118194679237679</v>
      </c>
      <c r="G368" s="302">
        <v>2.4060146569616183</v>
      </c>
      <c r="H368" s="302">
        <f t="shared" si="122"/>
        <v>4.1178341248853858</v>
      </c>
      <c r="I368" s="303"/>
      <c r="J368" s="302">
        <v>1.695394925829345</v>
      </c>
      <c r="K368" s="302">
        <v>2.1229045077050381</v>
      </c>
      <c r="L368" s="302">
        <f t="shared" si="123"/>
        <v>3.8182994335343832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2.2468754181830355</v>
      </c>
      <c r="C369" s="302">
        <v>1.2082335215739093</v>
      </c>
      <c r="D369" s="302">
        <f t="shared" si="121"/>
        <v>3.4551089397569448</v>
      </c>
      <c r="E369" s="303"/>
      <c r="F369" s="302">
        <v>3.1047532340328097</v>
      </c>
      <c r="G369" s="302">
        <v>1.8166756016765222</v>
      </c>
      <c r="H369" s="302">
        <f t="shared" si="122"/>
        <v>4.9214288357093317</v>
      </c>
      <c r="I369" s="303"/>
      <c r="J369" s="302">
        <v>2.9042592783898908</v>
      </c>
      <c r="K369" s="302">
        <v>1.9782926816975324</v>
      </c>
      <c r="L369" s="302">
        <f t="shared" si="123"/>
        <v>4.8825519600874232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0.29738964087684916</v>
      </c>
      <c r="C370" s="302">
        <v>1.0247611504279557</v>
      </c>
      <c r="D370" s="302">
        <f t="shared" si="121"/>
        <v>1.322150791304805</v>
      </c>
      <c r="E370" s="303"/>
      <c r="F370" s="302">
        <v>0.45275081936251821</v>
      </c>
      <c r="G370" s="302">
        <v>1.0975654156743677</v>
      </c>
      <c r="H370" s="302">
        <f t="shared" si="122"/>
        <v>1.550316235036886</v>
      </c>
      <c r="I370" s="303"/>
      <c r="J370" s="302">
        <v>0.55754827865960843</v>
      </c>
      <c r="K370" s="302">
        <v>0.98158729755854668</v>
      </c>
      <c r="L370" s="302">
        <f t="shared" si="123"/>
        <v>1.5391355762181551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0.98339181065244841</v>
      </c>
      <c r="C371" s="302">
        <v>0.7802449097021138</v>
      </c>
      <c r="D371" s="302">
        <f t="shared" si="121"/>
        <v>1.7636367203545622</v>
      </c>
      <c r="E371" s="303"/>
      <c r="F371" s="302">
        <v>1.1569691225173844</v>
      </c>
      <c r="G371" s="302">
        <v>1.0534089638495079</v>
      </c>
      <c r="H371" s="302">
        <f t="shared" si="122"/>
        <v>2.2103780863668923</v>
      </c>
      <c r="I371" s="303"/>
      <c r="J371" s="302">
        <v>1.0217074164510982</v>
      </c>
      <c r="K371" s="302">
        <v>1.1085465896844875</v>
      </c>
      <c r="L371" s="302">
        <f t="shared" si="123"/>
        <v>2.1302540061355857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0.83212275228193033</v>
      </c>
      <c r="C372" s="302">
        <v>0.80607869603399784</v>
      </c>
      <c r="D372" s="302">
        <f t="shared" si="121"/>
        <v>1.6382014483159282</v>
      </c>
      <c r="E372" s="303"/>
      <c r="F372" s="302">
        <v>1.0743891324704817</v>
      </c>
      <c r="G372" s="302">
        <v>1.1589024569863557</v>
      </c>
      <c r="H372" s="302">
        <f t="shared" si="122"/>
        <v>2.2332915894568375</v>
      </c>
      <c r="I372" s="303"/>
      <c r="J372" s="302">
        <v>1.0386883882128952</v>
      </c>
      <c r="K372" s="302">
        <v>1.6075355121107073</v>
      </c>
      <c r="L372" s="302">
        <f t="shared" si="123"/>
        <v>2.6462239003236023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2.5035544603778503E-2</v>
      </c>
      <c r="C373" s="302">
        <v>0.16293373822121629</v>
      </c>
      <c r="D373" s="302">
        <f t="shared" si="121"/>
        <v>0.18796928282499478</v>
      </c>
      <c r="E373" s="303"/>
      <c r="F373" s="302">
        <v>3.1971854338018392E-2</v>
      </c>
      <c r="G373" s="302">
        <v>0.19173292154604821</v>
      </c>
      <c r="H373" s="302">
        <f t="shared" si="122"/>
        <v>0.22370477588406659</v>
      </c>
      <c r="I373" s="303"/>
      <c r="J373" s="302">
        <v>7.1138867112157056E-2</v>
      </c>
      <c r="K373" s="302">
        <v>0.1800187718635097</v>
      </c>
      <c r="L373" s="302">
        <f t="shared" si="123"/>
        <v>0.25115763897566679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0.65390377813784706</v>
      </c>
      <c r="C374" s="302">
        <v>1.2523043202348259</v>
      </c>
      <c r="D374" s="302">
        <f t="shared" si="121"/>
        <v>1.906208098372673</v>
      </c>
      <c r="E374" s="303"/>
      <c r="F374" s="302">
        <v>0.78408391281515266</v>
      </c>
      <c r="G374" s="302">
        <v>1.4957057100168945</v>
      </c>
      <c r="H374" s="302">
        <f t="shared" si="122"/>
        <v>2.2797896228320473</v>
      </c>
      <c r="I374" s="303"/>
      <c r="J374" s="302">
        <v>0.46297919416388483</v>
      </c>
      <c r="K374" s="302">
        <v>1.231391168779427</v>
      </c>
      <c r="L374" s="302">
        <f t="shared" si="123"/>
        <v>1.6943703629433118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7.7315377377215766</v>
      </c>
      <c r="C376" s="311">
        <f t="shared" ref="C376:D376" si="124">SUM(C366:C374)</f>
        <v>8.2604622622784287</v>
      </c>
      <c r="D376" s="311">
        <f t="shared" si="124"/>
        <v>15.992000000000004</v>
      </c>
      <c r="E376" s="311"/>
      <c r="F376" s="311">
        <f t="shared" ref="F376:H376" si="125">SUM(F366:F374)</f>
        <v>10.955184288608237</v>
      </c>
      <c r="G376" s="311">
        <f t="shared" si="125"/>
        <v>11.365815711391742</v>
      </c>
      <c r="H376" s="311">
        <f t="shared" si="125"/>
        <v>22.32099999999998</v>
      </c>
      <c r="I376" s="311"/>
      <c r="J376" s="311">
        <f t="shared" ref="J376:L376" si="126">SUM(J366:J374)</f>
        <v>10.485528347621072</v>
      </c>
      <c r="K376" s="311">
        <f t="shared" si="126"/>
        <v>11.586471652378972</v>
      </c>
      <c r="L376" s="311">
        <f t="shared" si="126"/>
        <v>22.072000000000038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0.83632149682717649</v>
      </c>
      <c r="C383" s="302">
        <v>0.60253510281105971</v>
      </c>
      <c r="D383" s="302">
        <f>SUM(B383:C383)</f>
        <v>1.4388565996382363</v>
      </c>
      <c r="E383" s="303"/>
      <c r="F383" s="302">
        <v>0.95864499090189781</v>
      </c>
      <c r="G383" s="302">
        <v>1.0015997821684515</v>
      </c>
      <c r="H383" s="302">
        <f>SUM(F383:G383)</f>
        <v>1.9602447730703494</v>
      </c>
      <c r="I383" s="303"/>
      <c r="J383" s="302">
        <v>1.0183570801183559</v>
      </c>
      <c r="K383" s="302">
        <v>1.173863274885393</v>
      </c>
      <c r="L383" s="302">
        <f>SUM(J383:K383)</f>
        <v>2.1922203550037489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1.8591088936815479</v>
      </c>
      <c r="C384" s="302">
        <v>1.0545038529366013</v>
      </c>
      <c r="D384" s="302">
        <f t="shared" ref="D384:D391" si="127">SUM(B384:C384)</f>
        <v>2.9136127466181492</v>
      </c>
      <c r="E384" s="303"/>
      <c r="F384" s="302">
        <v>2.1175724886712541</v>
      </c>
      <c r="G384" s="302">
        <v>1.3001129727121243</v>
      </c>
      <c r="H384" s="302">
        <f t="shared" ref="H384:H391" si="128">SUM(F384:G384)</f>
        <v>3.4176854613833783</v>
      </c>
      <c r="I384" s="303"/>
      <c r="J384" s="302">
        <v>2.209106299137956</v>
      </c>
      <c r="K384" s="302">
        <v>1.4420646055428528</v>
      </c>
      <c r="L384" s="302">
        <f t="shared" ref="L384:L391" si="129">SUM(J384:K384)</f>
        <v>3.651170904680809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1.2264096128153645</v>
      </c>
      <c r="C385" s="302">
        <v>0.62241550094204812</v>
      </c>
      <c r="D385" s="302">
        <f t="shared" si="127"/>
        <v>1.8488251137574125</v>
      </c>
      <c r="E385" s="303"/>
      <c r="F385" s="302">
        <v>1.2758270399374301</v>
      </c>
      <c r="G385" s="302">
        <v>0.79465201358694804</v>
      </c>
      <c r="H385" s="302">
        <f t="shared" si="128"/>
        <v>2.070479053524378</v>
      </c>
      <c r="I385" s="303"/>
      <c r="J385" s="302">
        <v>1.3440850120325185</v>
      </c>
      <c r="K385" s="302">
        <v>0.83252398178224907</v>
      </c>
      <c r="L385" s="302">
        <f t="shared" si="129"/>
        <v>2.1766089938147677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2.4069398227182925</v>
      </c>
      <c r="C386" s="302">
        <v>0.63371681532711643</v>
      </c>
      <c r="D386" s="302">
        <f t="shared" si="127"/>
        <v>3.0406566380454088</v>
      </c>
      <c r="E386" s="303"/>
      <c r="F386" s="302">
        <v>2.1756406851620773</v>
      </c>
      <c r="G386" s="302">
        <v>0.54191496715432219</v>
      </c>
      <c r="H386" s="302">
        <f t="shared" si="128"/>
        <v>2.7175556523163995</v>
      </c>
      <c r="I386" s="303"/>
      <c r="J386" s="302">
        <v>1.8951576819183731</v>
      </c>
      <c r="K386" s="302">
        <v>0.63102517526519109</v>
      </c>
      <c r="L386" s="302">
        <f t="shared" si="129"/>
        <v>2.5261828571835641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0.22323273897638962</v>
      </c>
      <c r="C387" s="302">
        <v>0.49946672976883155</v>
      </c>
      <c r="D387" s="302">
        <f t="shared" si="127"/>
        <v>0.72269946874522117</v>
      </c>
      <c r="E387" s="303"/>
      <c r="F387" s="302">
        <v>0.24592942242115073</v>
      </c>
      <c r="G387" s="302">
        <v>0.57048944153277181</v>
      </c>
      <c r="H387" s="302">
        <f t="shared" si="128"/>
        <v>0.81641886395392249</v>
      </c>
      <c r="I387" s="303"/>
      <c r="J387" s="302">
        <v>0.33702466372862705</v>
      </c>
      <c r="K387" s="302">
        <v>0.62331417049120619</v>
      </c>
      <c r="L387" s="302">
        <f t="shared" si="129"/>
        <v>0.96033883421983324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4.352800321649509</v>
      </c>
      <c r="C388" s="302">
        <v>1.3185914430441195</v>
      </c>
      <c r="D388" s="302">
        <f t="shared" si="127"/>
        <v>5.6713917646936283</v>
      </c>
      <c r="E388" s="303"/>
      <c r="F388" s="302">
        <v>3.8090192932641149</v>
      </c>
      <c r="G388" s="302">
        <v>1.1773670910863212</v>
      </c>
      <c r="H388" s="302">
        <f t="shared" si="128"/>
        <v>4.9863863843504364</v>
      </c>
      <c r="I388" s="303"/>
      <c r="J388" s="302">
        <v>3.2558209776126774</v>
      </c>
      <c r="K388" s="302">
        <v>1.2021227218778048</v>
      </c>
      <c r="L388" s="302">
        <f t="shared" si="129"/>
        <v>4.4579436994904817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0.64541485428720591</v>
      </c>
      <c r="C389" s="302">
        <v>0.48979712628208072</v>
      </c>
      <c r="D389" s="302">
        <f t="shared" si="127"/>
        <v>1.1352119805692866</v>
      </c>
      <c r="E389" s="303"/>
      <c r="F389" s="302">
        <v>0.67315445113227457</v>
      </c>
      <c r="G389" s="302">
        <v>0.55664122712225461</v>
      </c>
      <c r="H389" s="302">
        <f t="shared" si="128"/>
        <v>1.2297956782545292</v>
      </c>
      <c r="I389" s="303"/>
      <c r="J389" s="302">
        <v>0.57858432403472015</v>
      </c>
      <c r="K389" s="302">
        <v>0.5523932798894321</v>
      </c>
      <c r="L389" s="302">
        <f t="shared" si="129"/>
        <v>1.1309776039241521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0.15693681562069794</v>
      </c>
      <c r="C390" s="302">
        <v>0.36025845556694785</v>
      </c>
      <c r="D390" s="302">
        <f t="shared" si="127"/>
        <v>0.51719527118764574</v>
      </c>
      <c r="E390" s="303"/>
      <c r="F390" s="302">
        <v>0.14895370734211227</v>
      </c>
      <c r="G390" s="302">
        <v>0.27521020047454026</v>
      </c>
      <c r="H390" s="302">
        <f t="shared" si="128"/>
        <v>0.42416390781665253</v>
      </c>
      <c r="I390" s="303"/>
      <c r="J390" s="302">
        <v>0.24516241504630046</v>
      </c>
      <c r="K390" s="302">
        <v>0.21317062869575765</v>
      </c>
      <c r="L390" s="302">
        <f t="shared" si="129"/>
        <v>0.45833304374205808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0.77309333797256008</v>
      </c>
      <c r="C391" s="302">
        <v>0.84445707877245091</v>
      </c>
      <c r="D391" s="302">
        <f t="shared" si="127"/>
        <v>1.617550416745011</v>
      </c>
      <c r="E391" s="303"/>
      <c r="F391" s="302">
        <v>0.59788909154474346</v>
      </c>
      <c r="G391" s="302">
        <v>0.62738113378524263</v>
      </c>
      <c r="H391" s="302">
        <f t="shared" si="128"/>
        <v>1.2252702253299861</v>
      </c>
      <c r="I391" s="303"/>
      <c r="J391" s="302">
        <v>0.40540961826597999</v>
      </c>
      <c r="K391" s="302">
        <v>0.56881408967459746</v>
      </c>
      <c r="L391" s="302">
        <f t="shared" si="129"/>
        <v>0.97422370794057744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12.480257894548744</v>
      </c>
      <c r="C393" s="311">
        <f t="shared" ref="C393:D393" si="130">SUM(C383:C391)</f>
        <v>6.4257421054512562</v>
      </c>
      <c r="D393" s="311">
        <f t="shared" si="130"/>
        <v>18.906000000000002</v>
      </c>
      <c r="E393" s="311"/>
      <c r="F393" s="311">
        <f t="shared" ref="F393:H393" si="131">SUM(F383:F391)</f>
        <v>12.002631170377056</v>
      </c>
      <c r="G393" s="311">
        <f t="shared" si="131"/>
        <v>6.8453688296229771</v>
      </c>
      <c r="H393" s="311">
        <f t="shared" si="131"/>
        <v>18.848000000000031</v>
      </c>
      <c r="I393" s="311"/>
      <c r="J393" s="311">
        <f t="shared" ref="J393:L393" si="132">SUM(J383:J391)</f>
        <v>11.288708071895508</v>
      </c>
      <c r="K393" s="311">
        <f t="shared" si="132"/>
        <v>7.2392919281044845</v>
      </c>
      <c r="L393" s="311">
        <f t="shared" si="132"/>
        <v>18.527999999999992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Liverpool City Region</v>
      </c>
    </row>
    <row r="2" spans="1:23" x14ac:dyDescent="0.2">
      <c r="A2" s="258" t="s">
        <v>516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38.248438955759823</v>
      </c>
      <c r="C9" s="249">
        <f t="shared" ref="C9:D9" si="0">SUM(C26,C43,C60,C77,C94,C111,C128,C145,C162,C179,C196,C213,C230,C247,C264,C281,C298,C315,C332,C349,C366,C383)</f>
        <v>5.922517093150315</v>
      </c>
      <c r="D9" s="249">
        <f t="shared" si="0"/>
        <v>9.8007483180603145</v>
      </c>
      <c r="E9" s="249">
        <f>SUM(B9:D9)</f>
        <v>53.971704366970457</v>
      </c>
      <c r="F9" s="238"/>
      <c r="G9" s="249">
        <f>SUM(G26,G43,G60,G77,G94,G111,G128,G145,G162,G179,G196,G213,G230,G247,G264,G281,G298,G315,G332,G349,G366,G383)</f>
        <v>43.832925970534326</v>
      </c>
      <c r="H9" s="249">
        <f t="shared" ref="H9:I9" si="1">SUM(H26,H43,H60,H77,H94,H111,H128,H145,H162,H179,H196,H213,H230,H247,H264,H281,H298,H315,H332,H349,H366,H383)</f>
        <v>9.3494335772470567</v>
      </c>
      <c r="I9" s="249">
        <f t="shared" si="1"/>
        <v>11.077373901817412</v>
      </c>
      <c r="J9" s="249">
        <f>SUM(G9:I9)</f>
        <v>64.259733449598798</v>
      </c>
      <c r="K9" s="238"/>
      <c r="L9" s="249">
        <f>SUM(L26,L43,L60,L77,L94,L111,L128,L145,L162,L179,L196,L213,L230,L247,L264,L281,L298,L315,L332,L349,L366,L383)</f>
        <v>49.979983052888073</v>
      </c>
      <c r="M9" s="249">
        <f t="shared" ref="M9:N9" si="2">SUM(M26,M43,M60,M77,M94,M111,M128,M145,M162,M179,M196,M213,M230,M247,M264,M281,M298,M315,M332,M349,M366,M383)</f>
        <v>12.220283519627854</v>
      </c>
      <c r="N9" s="249">
        <f t="shared" si="2"/>
        <v>13.018305182972092</v>
      </c>
      <c r="O9" s="249">
        <f>SUM(L9:N9)</f>
        <v>75.218571755488028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92.408205034201814</v>
      </c>
      <c r="C10" s="249">
        <f t="shared" si="3"/>
        <v>23.898383066591759</v>
      </c>
      <c r="D10" s="249">
        <f t="shared" si="3"/>
        <v>13.568010379819174</v>
      </c>
      <c r="E10" s="249">
        <f t="shared" ref="E10:E17" si="4">SUM(B10:D10)</f>
        <v>129.87459848061275</v>
      </c>
      <c r="F10" s="238"/>
      <c r="G10" s="249">
        <f t="shared" ref="G10:I10" si="5">SUM(G27,G44,G61,G78,G95,G112,G129,G146,G163,G180,G197,G214,G231,G248,G265,G282,G299,G316,G333,G350,G367,G384)</f>
        <v>112.28068001506649</v>
      </c>
      <c r="H10" s="249">
        <f t="shared" si="5"/>
        <v>31.373838593936096</v>
      </c>
      <c r="I10" s="249">
        <f t="shared" si="5"/>
        <v>14.854365120481795</v>
      </c>
      <c r="J10" s="249">
        <f t="shared" ref="J10:J17" si="6">SUM(G10:I10)</f>
        <v>158.50888372948438</v>
      </c>
      <c r="K10" s="238"/>
      <c r="L10" s="249">
        <f t="shared" ref="L10:N10" si="7">SUM(L27,L44,L61,L78,L95,L112,L129,L146,L163,L180,L197,L214,L231,L248,L265,L282,L299,L316,L333,L350,L367,L384)</f>
        <v>137.08625275740096</v>
      </c>
      <c r="M10" s="249">
        <f t="shared" si="7"/>
        <v>39.859056802826203</v>
      </c>
      <c r="N10" s="249">
        <f t="shared" si="7"/>
        <v>15.221525067982487</v>
      </c>
      <c r="O10" s="249">
        <f t="shared" ref="O10:O17" si="8">SUM(L10:N10)</f>
        <v>192.16683462820964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51.069486297561589</v>
      </c>
      <c r="C11" s="249">
        <f t="shared" si="3"/>
        <v>14.711340944432171</v>
      </c>
      <c r="D11" s="249">
        <f t="shared" si="3"/>
        <v>8.7985357500866641</v>
      </c>
      <c r="E11" s="249">
        <f t="shared" si="4"/>
        <v>74.579362992080434</v>
      </c>
      <c r="F11" s="238"/>
      <c r="G11" s="249">
        <f t="shared" ref="G11:I11" si="9">SUM(G28,G45,G62,G79,G96,G113,G130,G147,G164,G181,G198,G215,G232,G249,G266,G283,G300,G317,G334,G351,G368,G385)</f>
        <v>60.123730198230255</v>
      </c>
      <c r="H11" s="249">
        <f t="shared" si="9"/>
        <v>18.831447686709833</v>
      </c>
      <c r="I11" s="249">
        <f t="shared" si="9"/>
        <v>9.5048832790288813</v>
      </c>
      <c r="J11" s="249">
        <f t="shared" si="6"/>
        <v>88.460061163968959</v>
      </c>
      <c r="K11" s="238"/>
      <c r="L11" s="249">
        <f t="shared" ref="L11:N11" si="10">SUM(L28,L45,L62,L79,L96,L113,L130,L147,L164,L181,L198,L215,L232,L249,L266,L283,L300,L317,L334,L351,L368,L385)</f>
        <v>63.021527462536092</v>
      </c>
      <c r="M11" s="249">
        <f t="shared" si="10"/>
        <v>20.388842674536797</v>
      </c>
      <c r="N11" s="249">
        <f t="shared" si="10"/>
        <v>10.140315725995357</v>
      </c>
      <c r="O11" s="249">
        <f t="shared" si="8"/>
        <v>93.550685863068253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50.729822353449237</v>
      </c>
      <c r="C12" s="249">
        <f t="shared" si="3"/>
        <v>33.022096041936976</v>
      </c>
      <c r="D12" s="249">
        <f t="shared" si="3"/>
        <v>2.6365443197418243</v>
      </c>
      <c r="E12" s="249">
        <f t="shared" si="4"/>
        <v>86.388462715128043</v>
      </c>
      <c r="F12" s="238"/>
      <c r="G12" s="249">
        <f t="shared" ref="G12:I12" si="11">SUM(G29,G46,G63,G80,G97,G114,G131,G148,G165,G182,G199,G216,G233,G250,G267,G284,G301,G318,G335,G352,G369,G386)</f>
        <v>51.978013562916722</v>
      </c>
      <c r="H12" s="249">
        <f t="shared" si="11"/>
        <v>36.918560963297921</v>
      </c>
      <c r="I12" s="249">
        <f t="shared" si="11"/>
        <v>2.7196002738995384</v>
      </c>
      <c r="J12" s="249">
        <f t="shared" si="6"/>
        <v>91.61617480011418</v>
      </c>
      <c r="K12" s="238"/>
      <c r="L12" s="249">
        <f t="shared" ref="L12:N12" si="12">SUM(L29,L46,L63,L80,L97,L114,L131,L148,L165,L182,L199,L216,L233,L250,L267,L284,L301,L318,L335,L352,L369,L386)</f>
        <v>47.064846324333743</v>
      </c>
      <c r="M12" s="249">
        <f t="shared" si="12"/>
        <v>31.022532586426276</v>
      </c>
      <c r="N12" s="249">
        <f t="shared" si="12"/>
        <v>2.5037802298104874</v>
      </c>
      <c r="O12" s="249">
        <f t="shared" si="8"/>
        <v>80.591159140570511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36.918614318041215</v>
      </c>
      <c r="C13" s="249">
        <f t="shared" si="3"/>
        <v>6.675136713957631</v>
      </c>
      <c r="D13" s="249">
        <f t="shared" si="3"/>
        <v>17.377741619565025</v>
      </c>
      <c r="E13" s="249">
        <f t="shared" si="4"/>
        <v>60.971492651563878</v>
      </c>
      <c r="F13" s="238"/>
      <c r="G13" s="249">
        <f t="shared" ref="G13:I13" si="13">SUM(G30,G47,G64,G81,G98,G115,G132,G149,G166,G183,G200,G217,G234,G251,G268,G285,G302,G319,G336,G353,G370,G387)</f>
        <v>32.190065384002864</v>
      </c>
      <c r="H13" s="249">
        <f t="shared" si="13"/>
        <v>6.1953608808288037</v>
      </c>
      <c r="I13" s="249">
        <f t="shared" si="13"/>
        <v>17.1173819988358</v>
      </c>
      <c r="J13" s="249">
        <f t="shared" si="6"/>
        <v>55.502808263667461</v>
      </c>
      <c r="K13" s="238"/>
      <c r="L13" s="249">
        <f t="shared" ref="L13:N13" si="14">SUM(L30,L47,L64,L81,L98,L115,L132,L149,L166,L183,L200,L217,L234,L251,L268,L285,L302,L319,L336,L353,L370,L387)</f>
        <v>27.816647655485692</v>
      </c>
      <c r="M13" s="249">
        <f t="shared" si="14"/>
        <v>7.2990204612351697</v>
      </c>
      <c r="N13" s="249">
        <f t="shared" si="14"/>
        <v>18.201628422229081</v>
      </c>
      <c r="O13" s="249">
        <f t="shared" si="8"/>
        <v>53.317296538949947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38.701865703157885</v>
      </c>
      <c r="C14" s="249">
        <f t="shared" si="3"/>
        <v>35.15927339548675</v>
      </c>
      <c r="D14" s="249">
        <f t="shared" si="3"/>
        <v>6.4661673038713516</v>
      </c>
      <c r="E14" s="249">
        <f t="shared" si="4"/>
        <v>80.327306402515973</v>
      </c>
      <c r="F14" s="238"/>
      <c r="G14" s="249">
        <f t="shared" ref="G14:I14" si="15">SUM(G31,G48,G65,G82,G99,G116,G133,G150,G167,G184,G201,G218,G235,G252,G269,G286,G303,G320,G337,G354,G371,G388)</f>
        <v>38.166159312389013</v>
      </c>
      <c r="H14" s="249">
        <f t="shared" si="15"/>
        <v>36.15737926069658</v>
      </c>
      <c r="I14" s="249">
        <f t="shared" si="15"/>
        <v>7.6386935333237922</v>
      </c>
      <c r="J14" s="249">
        <f t="shared" si="6"/>
        <v>81.962232106409374</v>
      </c>
      <c r="K14" s="238"/>
      <c r="L14" s="249">
        <f t="shared" ref="L14:N14" si="16">SUM(L31,L48,L65,L82,L99,L116,L133,L150,L167,L184,L201,L218,L235,L252,L269,L286,L303,L320,L337,L354,L371,L388)</f>
        <v>47.599706810337516</v>
      </c>
      <c r="M14" s="249">
        <f t="shared" si="16"/>
        <v>41.109295771995676</v>
      </c>
      <c r="N14" s="249">
        <f t="shared" si="16"/>
        <v>8.8245055641276764</v>
      </c>
      <c r="O14" s="249">
        <f t="shared" si="8"/>
        <v>97.533508146460875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26.44954621307658</v>
      </c>
      <c r="C15" s="249">
        <f t="shared" si="3"/>
        <v>35.295863165723055</v>
      </c>
      <c r="D15" s="249">
        <f t="shared" si="3"/>
        <v>3.8276083922980106</v>
      </c>
      <c r="E15" s="249">
        <f t="shared" si="4"/>
        <v>65.573017771097653</v>
      </c>
      <c r="F15" s="238"/>
      <c r="G15" s="249">
        <f t="shared" ref="G15:I15" si="17">SUM(G32,G49,G66,G83,G100,G117,G134,G151,G168,G185,G202,G219,G236,G253,G270,G287,G304,G321,G338,G355,G372,G389)</f>
        <v>24.555145326347041</v>
      </c>
      <c r="H15" s="249">
        <f t="shared" si="17"/>
        <v>37.719166592369156</v>
      </c>
      <c r="I15" s="249">
        <f t="shared" si="17"/>
        <v>3.113297313077104</v>
      </c>
      <c r="J15" s="249">
        <f t="shared" si="6"/>
        <v>65.387609231793292</v>
      </c>
      <c r="K15" s="238"/>
      <c r="L15" s="249">
        <f t="shared" ref="L15:N15" si="18">SUM(L32,L49,L66,L83,L100,L117,L134,L151,L168,L185,L202,L219,L236,L253,L270,L287,L304,L321,L338,L355,L372,L389)</f>
        <v>25.831375168501346</v>
      </c>
      <c r="M15" s="249">
        <f t="shared" si="18"/>
        <v>39.245790464107515</v>
      </c>
      <c r="N15" s="249">
        <f t="shared" si="18"/>
        <v>2.6253557985391924</v>
      </c>
      <c r="O15" s="249">
        <f t="shared" si="8"/>
        <v>67.702521431148043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33.193224075739728</v>
      </c>
      <c r="C16" s="249">
        <f t="shared" si="3"/>
        <v>5.5587990277084183</v>
      </c>
      <c r="D16" s="249">
        <f t="shared" si="3"/>
        <v>7.0970532891143643</v>
      </c>
      <c r="E16" s="249">
        <f t="shared" si="4"/>
        <v>45.849076392562509</v>
      </c>
      <c r="F16" s="238"/>
      <c r="G16" s="249">
        <f t="shared" ref="G16:I16" si="19">SUM(G33,G50,G67,G84,G101,G118,G135,G152,G169,G186,G203,G220,G237,G254,G271,G288,G305,G322,G339,G356,G373,G390)</f>
        <v>30.359877542021149</v>
      </c>
      <c r="H16" s="249">
        <f t="shared" si="19"/>
        <v>6.3902721406833374</v>
      </c>
      <c r="I16" s="249">
        <f t="shared" si="19"/>
        <v>7.9869649442109818</v>
      </c>
      <c r="J16" s="249">
        <f t="shared" si="6"/>
        <v>44.737114626915471</v>
      </c>
      <c r="K16" s="238"/>
      <c r="L16" s="249">
        <f t="shared" ref="L16:N16" si="20">SUM(L33,L50,L67,L84,L101,L118,L135,L152,L169,L186,L203,L220,L237,L254,L271,L288,L305,L322,L339,L356,L373,L390)</f>
        <v>30.78607897694836</v>
      </c>
      <c r="M16" s="249">
        <f t="shared" si="20"/>
        <v>8.4077296580934959</v>
      </c>
      <c r="N16" s="249">
        <f t="shared" si="20"/>
        <v>9.8407385521269024</v>
      </c>
      <c r="O16" s="249">
        <f t="shared" si="8"/>
        <v>49.034547187168755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35.476364018881462</v>
      </c>
      <c r="C17" s="249">
        <f t="shared" si="3"/>
        <v>37.70017631750639</v>
      </c>
      <c r="D17" s="249">
        <f t="shared" si="3"/>
        <v>4.9464378910807838</v>
      </c>
      <c r="E17" s="249">
        <f t="shared" si="4"/>
        <v>78.12297822746865</v>
      </c>
      <c r="F17" s="238"/>
      <c r="G17" s="249">
        <f t="shared" ref="G17:I17" si="21">SUM(G34,G51,G68,G85,G102,G119,G136,G153,G170,G187,G204,G221,G238,G255,G272,G289,G306,G323,G340,G357,G374,G391)</f>
        <v>30.298533097254431</v>
      </c>
      <c r="H17" s="249">
        <f t="shared" si="21"/>
        <v>36.132728344149712</v>
      </c>
      <c r="I17" s="249">
        <f t="shared" si="21"/>
        <v>4.4521211866437209</v>
      </c>
      <c r="J17" s="249">
        <f t="shared" si="6"/>
        <v>70.883382628047869</v>
      </c>
      <c r="K17" s="238"/>
      <c r="L17" s="249">
        <f t="shared" ref="L17:N17" si="22">SUM(L34,L51,L68,L85,L102,L119,L136,L153,L170,L187,L204,L221,L238,L255,L272,L289,L306,L323,L340,L357,L374,L391)</f>
        <v>30.297367646465574</v>
      </c>
      <c r="M17" s="249">
        <f t="shared" si="22"/>
        <v>33.172637320834319</v>
      </c>
      <c r="N17" s="249">
        <f t="shared" si="22"/>
        <v>6.1078703416358362</v>
      </c>
      <c r="O17" s="249">
        <f t="shared" si="8"/>
        <v>69.577875308935731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403.19556696986933</v>
      </c>
      <c r="C19" s="247">
        <f t="shared" ref="C19:O19" si="23">SUM(C9:C17)</f>
        <v>197.94358576649347</v>
      </c>
      <c r="D19" s="247">
        <f t="shared" si="23"/>
        <v>74.518847263637525</v>
      </c>
      <c r="E19" s="247">
        <f t="shared" si="23"/>
        <v>675.65800000000036</v>
      </c>
      <c r="F19" s="247"/>
      <c r="G19" s="247">
        <f t="shared" si="23"/>
        <v>423.78513040876231</v>
      </c>
      <c r="H19" s="247">
        <f t="shared" si="23"/>
        <v>219.06818803991851</v>
      </c>
      <c r="I19" s="247">
        <f t="shared" si="23"/>
        <v>78.464681551319018</v>
      </c>
      <c r="J19" s="247">
        <f t="shared" si="23"/>
        <v>721.31799999999987</v>
      </c>
      <c r="K19" s="247"/>
      <c r="L19" s="247">
        <f t="shared" si="23"/>
        <v>459.48378585489729</v>
      </c>
      <c r="M19" s="247">
        <f t="shared" si="23"/>
        <v>232.72518925968336</v>
      </c>
      <c r="N19" s="247">
        <f t="shared" si="23"/>
        <v>86.484024885419103</v>
      </c>
      <c r="O19" s="247">
        <f t="shared" si="23"/>
        <v>778.69299999999987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0.13771398621272651</v>
      </c>
      <c r="C26" s="302">
        <v>7.1507194948435982E-3</v>
      </c>
      <c r="D26" s="302">
        <v>4.4111570208759297E-2</v>
      </c>
      <c r="E26" s="302">
        <f>SUM(B26:D26)</f>
        <v>0.18897627591632943</v>
      </c>
      <c r="F26" s="303"/>
      <c r="G26" s="302">
        <v>0.24023098900649703</v>
      </c>
      <c r="H26" s="302">
        <v>7.9483926749982468E-3</v>
      </c>
      <c r="I26" s="302">
        <v>4.3820315472891433E-2</v>
      </c>
      <c r="J26" s="302">
        <f>SUM(G26:I26)</f>
        <v>0.29199969715438673</v>
      </c>
      <c r="K26" s="303"/>
      <c r="L26" s="302">
        <v>0.37528113670258006</v>
      </c>
      <c r="M26" s="302">
        <v>7.7221775862227685E-3</v>
      </c>
      <c r="N26" s="302">
        <v>4.8700778458921817E-2</v>
      </c>
      <c r="O26" s="302">
        <f>SUM(L26:N26)</f>
        <v>0.4317040927477247</v>
      </c>
    </row>
    <row r="27" spans="1:15" s="236" customFormat="1" x14ac:dyDescent="0.2">
      <c r="A27" s="237" t="str">
        <f>name!E$5</f>
        <v>Professional occupations</v>
      </c>
      <c r="B27" s="302">
        <v>7.7769411783264158E-2</v>
      </c>
      <c r="C27" s="302">
        <v>6.4642036394488385E-3</v>
      </c>
      <c r="D27" s="302">
        <v>2.5091090147926882E-2</v>
      </c>
      <c r="E27" s="302">
        <f t="shared" ref="E27:E34" si="24">SUM(B27:D27)</f>
        <v>0.10932470557063989</v>
      </c>
      <c r="F27" s="303"/>
      <c r="G27" s="302">
        <v>0.16419820144060032</v>
      </c>
      <c r="H27" s="302">
        <v>6.6511053716882219E-3</v>
      </c>
      <c r="I27" s="302">
        <v>3.8677005863729776E-2</v>
      </c>
      <c r="J27" s="302">
        <f t="shared" ref="J27:J34" si="25">SUM(G27:I27)</f>
        <v>0.20952631267601832</v>
      </c>
      <c r="K27" s="303"/>
      <c r="L27" s="302">
        <v>0.27216656845373016</v>
      </c>
      <c r="M27" s="302">
        <v>6.6994651668944262E-3</v>
      </c>
      <c r="N27" s="302">
        <v>4.3179927686764784E-2</v>
      </c>
      <c r="O27" s="302">
        <f t="shared" ref="O27:O34" si="26">SUM(L27:N27)</f>
        <v>0.32204596130738933</v>
      </c>
    </row>
    <row r="28" spans="1:15" s="236" customFormat="1" x14ac:dyDescent="0.2">
      <c r="A28" s="237" t="str">
        <f>name!E$6</f>
        <v>Associate professional occupations</v>
      </c>
      <c r="B28" s="302">
        <v>4.9917201608009179E-2</v>
      </c>
      <c r="C28" s="302">
        <v>6.8263109775797024E-3</v>
      </c>
      <c r="D28" s="302">
        <v>1.4337380553565848E-2</v>
      </c>
      <c r="E28" s="302">
        <f t="shared" si="24"/>
        <v>7.1080893139154722E-2</v>
      </c>
      <c r="F28" s="303"/>
      <c r="G28" s="302">
        <v>9.0618254869111084E-2</v>
      </c>
      <c r="H28" s="302">
        <v>5.969474426706472E-3</v>
      </c>
      <c r="I28" s="302">
        <v>1.8501380843882941E-2</v>
      </c>
      <c r="J28" s="302">
        <f t="shared" si="25"/>
        <v>0.1150891101397005</v>
      </c>
      <c r="K28" s="303"/>
      <c r="L28" s="302">
        <v>0.1054053792333981</v>
      </c>
      <c r="M28" s="302">
        <v>5.0795904202080864E-3</v>
      </c>
      <c r="N28" s="302">
        <v>2.1574032880918616E-2</v>
      </c>
      <c r="O28" s="302">
        <f t="shared" si="26"/>
        <v>0.13205900253452479</v>
      </c>
    </row>
    <row r="29" spans="1:15" s="236" customFormat="1" x14ac:dyDescent="0.2">
      <c r="A29" s="237" t="str">
        <f>name!E$7</f>
        <v>Administrative and secretarial occupations</v>
      </c>
      <c r="B29" s="302">
        <v>8.7431522718964996E-2</v>
      </c>
      <c r="C29" s="302">
        <v>5.5718410626071357E-2</v>
      </c>
      <c r="D29" s="302">
        <v>1.5119279975032882E-2</v>
      </c>
      <c r="E29" s="302">
        <f t="shared" si="24"/>
        <v>0.15826921332006921</v>
      </c>
      <c r="F29" s="303"/>
      <c r="G29" s="302">
        <v>0.11573290416614626</v>
      </c>
      <c r="H29" s="302">
        <v>4.2021575175957039E-2</v>
      </c>
      <c r="I29" s="302">
        <v>1.1819202764839156E-2</v>
      </c>
      <c r="J29" s="302">
        <f t="shared" si="25"/>
        <v>0.16957368210694246</v>
      </c>
      <c r="K29" s="303"/>
      <c r="L29" s="302">
        <v>0.10051775818509499</v>
      </c>
      <c r="M29" s="302">
        <v>2.9498276459656771E-2</v>
      </c>
      <c r="N29" s="302">
        <v>9.3757532539084573E-3</v>
      </c>
      <c r="O29" s="302">
        <f t="shared" si="26"/>
        <v>0.13939178789866022</v>
      </c>
    </row>
    <row r="30" spans="1:15" s="236" customFormat="1" x14ac:dyDescent="0.2">
      <c r="A30" s="237" t="str">
        <f>name!E$8</f>
        <v>Skilled trades occupations</v>
      </c>
      <c r="B30" s="302">
        <v>0.61470493194927178</v>
      </c>
      <c r="C30" s="302">
        <v>3.5635202836657255E-2</v>
      </c>
      <c r="D30" s="302">
        <v>1.5364627490878591</v>
      </c>
      <c r="E30" s="302">
        <f t="shared" si="24"/>
        <v>2.1868028838737881</v>
      </c>
      <c r="F30" s="303"/>
      <c r="G30" s="302">
        <v>0.88908658833960907</v>
      </c>
      <c r="H30" s="302">
        <v>2.0707888340111856E-2</v>
      </c>
      <c r="I30" s="302">
        <v>1.4842948202506221</v>
      </c>
      <c r="J30" s="302">
        <f>SUM(G30:I30)</f>
        <v>2.3940892969303431</v>
      </c>
      <c r="K30" s="303"/>
      <c r="L30" s="302">
        <v>0.99884843759180997</v>
      </c>
      <c r="M30" s="302">
        <v>3.2444764548711355E-2</v>
      </c>
      <c r="N30" s="302">
        <v>1.3812755849861562</v>
      </c>
      <c r="O30" s="302">
        <f t="shared" si="26"/>
        <v>2.4125687871266774</v>
      </c>
    </row>
    <row r="31" spans="1:15" s="236" customFormat="1" x14ac:dyDescent="0.2">
      <c r="A31" s="237" t="str">
        <f>name!E$9</f>
        <v>Caring, leisure and other service occupations</v>
      </c>
      <c r="B31" s="302">
        <v>4.3083981824611262E-2</v>
      </c>
      <c r="C31" s="302">
        <v>1.2272138013051808E-2</v>
      </c>
      <c r="D31" s="302">
        <v>4.3869835547913058E-2</v>
      </c>
      <c r="E31" s="302">
        <f t="shared" si="24"/>
        <v>9.9225955385576131E-2</v>
      </c>
      <c r="F31" s="303"/>
      <c r="G31" s="302">
        <v>5.1158998598168824E-2</v>
      </c>
      <c r="H31" s="302">
        <v>9.2964990533871469E-3</v>
      </c>
      <c r="I31" s="302">
        <v>4.0081937940358199E-2</v>
      </c>
      <c r="J31" s="302">
        <f t="shared" si="25"/>
        <v>0.10053743559191416</v>
      </c>
      <c r="K31" s="303"/>
      <c r="L31" s="302">
        <v>5.1977984172618813E-2</v>
      </c>
      <c r="M31" s="302">
        <v>7.1375369348562374E-3</v>
      </c>
      <c r="N31" s="302">
        <v>6.022706276249442E-2</v>
      </c>
      <c r="O31" s="302">
        <f t="shared" si="26"/>
        <v>0.11934258386996946</v>
      </c>
    </row>
    <row r="32" spans="1:15" s="236" customFormat="1" x14ac:dyDescent="0.2">
      <c r="A32" s="237" t="str">
        <f>name!E$10</f>
        <v>Sales and customer service occupations</v>
      </c>
      <c r="B32" s="302">
        <v>2.7253272760150354E-2</v>
      </c>
      <c r="C32" s="302">
        <v>5.9627739618817706E-3</v>
      </c>
      <c r="D32" s="302">
        <v>1.5909094249426829E-2</v>
      </c>
      <c r="E32" s="302">
        <f t="shared" si="24"/>
        <v>4.9125140971458953E-2</v>
      </c>
      <c r="F32" s="303"/>
      <c r="G32" s="302">
        <v>3.9124076298647482E-2</v>
      </c>
      <c r="H32" s="302">
        <v>4.6099172531485827E-3</v>
      </c>
      <c r="I32" s="302">
        <v>1.1296118930415934E-2</v>
      </c>
      <c r="J32" s="302">
        <f t="shared" si="25"/>
        <v>5.5030112482211999E-2</v>
      </c>
      <c r="K32" s="303"/>
      <c r="L32" s="302">
        <v>5.059145661768373E-2</v>
      </c>
      <c r="M32" s="302">
        <v>4.25481636896239E-3</v>
      </c>
      <c r="N32" s="302">
        <v>8.1069240027290147E-3</v>
      </c>
      <c r="O32" s="302">
        <f t="shared" si="26"/>
        <v>6.295319698937514E-2</v>
      </c>
    </row>
    <row r="33" spans="1:15" s="236" customFormat="1" x14ac:dyDescent="0.2">
      <c r="A33" s="237" t="str">
        <f>name!E$11</f>
        <v>Process, plant and machine operatives</v>
      </c>
      <c r="B33" s="302">
        <v>4.7008107551193785E-2</v>
      </c>
      <c r="C33" s="302">
        <v>3.3612104662219542E-3</v>
      </c>
      <c r="D33" s="302">
        <v>3.3022628421027773E-2</v>
      </c>
      <c r="E33" s="302">
        <f t="shared" si="24"/>
        <v>8.3391946438443512E-2</v>
      </c>
      <c r="F33" s="303"/>
      <c r="G33" s="302">
        <v>5.2009909105683774E-2</v>
      </c>
      <c r="H33" s="302">
        <v>2.9693358412461453E-3</v>
      </c>
      <c r="I33" s="302">
        <v>4.1712381001233222E-2</v>
      </c>
      <c r="J33" s="302">
        <f t="shared" si="25"/>
        <v>9.6691625948163135E-2</v>
      </c>
      <c r="K33" s="303"/>
      <c r="L33" s="302">
        <v>2.6268495044951923E-2</v>
      </c>
      <c r="M33" s="302">
        <v>7.0397755385945178E-3</v>
      </c>
      <c r="N33" s="302">
        <v>5.3457497718856883E-2</v>
      </c>
      <c r="O33" s="302">
        <f t="shared" si="26"/>
        <v>8.6765768302403318E-2</v>
      </c>
    </row>
    <row r="34" spans="1:15" s="236" customFormat="1" x14ac:dyDescent="0.2">
      <c r="A34" s="237" t="str">
        <f>name!E$12</f>
        <v>Elementary occupations</v>
      </c>
      <c r="B34" s="302">
        <v>0.10757438588905814</v>
      </c>
      <c r="C34" s="302">
        <v>2.4970714477123013E-2</v>
      </c>
      <c r="D34" s="302">
        <v>0.30725788501836676</v>
      </c>
      <c r="E34" s="302">
        <f t="shared" si="24"/>
        <v>0.43980298538454793</v>
      </c>
      <c r="F34" s="303"/>
      <c r="G34" s="302">
        <v>0.10982376117886251</v>
      </c>
      <c r="H34" s="302">
        <v>1.8926044965146629E-2</v>
      </c>
      <c r="I34" s="302">
        <v>0.27371292082630827</v>
      </c>
      <c r="J34" s="302">
        <f t="shared" si="25"/>
        <v>0.40246272697031737</v>
      </c>
      <c r="K34" s="303"/>
      <c r="L34" s="302">
        <v>5.9555720960646964E-2</v>
      </c>
      <c r="M34" s="302">
        <v>1.4859633650569914E-2</v>
      </c>
      <c r="N34" s="302">
        <v>0.32475346461205457</v>
      </c>
      <c r="O34" s="302">
        <f t="shared" si="26"/>
        <v>0.39916881922327141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1.1924568022972502</v>
      </c>
      <c r="C36" s="311">
        <f t="shared" ref="C36:O36" si="27">SUM(C26:C34)</f>
        <v>0.1583616844928793</v>
      </c>
      <c r="D36" s="311">
        <f t="shared" si="27"/>
        <v>2.0351815132098783</v>
      </c>
      <c r="E36" s="311">
        <f t="shared" si="27"/>
        <v>3.3860000000000081</v>
      </c>
      <c r="F36" s="311"/>
      <c r="G36" s="311">
        <f t="shared" si="27"/>
        <v>1.7519836830033266</v>
      </c>
      <c r="H36" s="311">
        <f t="shared" si="27"/>
        <v>0.11910023310239035</v>
      </c>
      <c r="I36" s="311">
        <f t="shared" si="27"/>
        <v>1.9639160838942811</v>
      </c>
      <c r="J36" s="311">
        <f t="shared" si="27"/>
        <v>3.8349999999999973</v>
      </c>
      <c r="K36" s="311"/>
      <c r="L36" s="311">
        <f t="shared" si="27"/>
        <v>2.0406129369625146</v>
      </c>
      <c r="M36" s="311">
        <f t="shared" si="27"/>
        <v>0.11473603667467645</v>
      </c>
      <c r="N36" s="311">
        <f t="shared" si="27"/>
        <v>1.9506510263628045</v>
      </c>
      <c r="O36" s="311">
        <f t="shared" si="27"/>
        <v>4.1059999999999963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1.9456763341522666E-2</v>
      </c>
      <c r="C43" s="302">
        <v>2.0194482815739237E-4</v>
      </c>
      <c r="D43" s="302">
        <v>1.8747411929316838E-5</v>
      </c>
      <c r="E43" s="302">
        <f>SUM(B43:D43)</f>
        <v>1.9677455581609375E-2</v>
      </c>
      <c r="F43" s="303"/>
      <c r="G43" s="302">
        <v>5.1920955948369811E-2</v>
      </c>
      <c r="H43" s="302">
        <v>1.0224464408645929E-3</v>
      </c>
      <c r="I43" s="302">
        <v>0</v>
      </c>
      <c r="J43" s="302">
        <f>SUM(G43:I43)</f>
        <v>5.2943402389234402E-2</v>
      </c>
      <c r="K43" s="303"/>
      <c r="L43" s="302">
        <v>2.8683659907620444E-2</v>
      </c>
      <c r="M43" s="302">
        <v>6.4378227539490889E-4</v>
      </c>
      <c r="N43" s="302">
        <v>0</v>
      </c>
      <c r="O43" s="302">
        <f>SUM(L43:N43)</f>
        <v>2.9327442183015352E-2</v>
      </c>
    </row>
    <row r="44" spans="1:15" s="236" customFormat="1" x14ac:dyDescent="0.2">
      <c r="A44" s="237" t="str">
        <f>name!E$5</f>
        <v>Professional occupations</v>
      </c>
      <c r="B44" s="302">
        <v>2.5814505962934723E-2</v>
      </c>
      <c r="C44" s="302">
        <v>8.108162876286208E-4</v>
      </c>
      <c r="D44" s="302">
        <v>9.7612745117638539E-6</v>
      </c>
      <c r="E44" s="302">
        <f t="shared" ref="E44:E51" si="28">SUM(B44:D44)</f>
        <v>2.6635083525075109E-2</v>
      </c>
      <c r="F44" s="303"/>
      <c r="G44" s="302">
        <v>8.032395251755671E-2</v>
      </c>
      <c r="H44" s="302">
        <v>4.211971755606842E-3</v>
      </c>
      <c r="I44" s="302">
        <v>0</v>
      </c>
      <c r="J44" s="302">
        <f t="shared" ref="J44:J46" si="29">SUM(G44:I44)</f>
        <v>8.4535924273163546E-2</v>
      </c>
      <c r="K44" s="303"/>
      <c r="L44" s="302">
        <v>4.0534926448475887E-2</v>
      </c>
      <c r="M44" s="302">
        <v>2.6998481491313036E-3</v>
      </c>
      <c r="N44" s="302">
        <v>0</v>
      </c>
      <c r="O44" s="302">
        <f t="shared" ref="O44:O51" si="30">SUM(L44:N44)</f>
        <v>4.323477459760719E-2</v>
      </c>
    </row>
    <row r="45" spans="1:15" s="236" customFormat="1" x14ac:dyDescent="0.2">
      <c r="A45" s="237" t="str">
        <f>name!E$6</f>
        <v>Associate professional occupations</v>
      </c>
      <c r="B45" s="302">
        <v>2.7415993940514093E-2</v>
      </c>
      <c r="C45" s="302">
        <v>2.92266678880751E-4</v>
      </c>
      <c r="D45" s="302">
        <v>1.4415794805560883E-5</v>
      </c>
      <c r="E45" s="302">
        <f t="shared" si="28"/>
        <v>2.7722676414200405E-2</v>
      </c>
      <c r="F45" s="303"/>
      <c r="G45" s="302">
        <v>7.6649109141462626E-2</v>
      </c>
      <c r="H45" s="302">
        <v>1.2913811797212425E-3</v>
      </c>
      <c r="I45" s="302">
        <v>0</v>
      </c>
      <c r="J45" s="302">
        <f t="shared" si="29"/>
        <v>7.7940490321183872E-2</v>
      </c>
      <c r="K45" s="303"/>
      <c r="L45" s="302">
        <v>4.1054372322071646E-2</v>
      </c>
      <c r="M45" s="302">
        <v>6.7471103257932838E-4</v>
      </c>
      <c r="N45" s="302">
        <v>0</v>
      </c>
      <c r="O45" s="302">
        <f t="shared" si="30"/>
        <v>4.1729083354650975E-2</v>
      </c>
    </row>
    <row r="46" spans="1:15" s="236" customFormat="1" x14ac:dyDescent="0.2">
      <c r="A46" s="237" t="str">
        <f>name!E$7</f>
        <v>Administrative and secretarial occupations</v>
      </c>
      <c r="B46" s="302">
        <v>7.5956914369111435E-3</v>
      </c>
      <c r="C46" s="302">
        <v>8.3385805756183414E-4</v>
      </c>
      <c r="D46" s="302">
        <v>3.6185144277261389E-5</v>
      </c>
      <c r="E46" s="302">
        <f t="shared" si="28"/>
        <v>8.4657346387502393E-3</v>
      </c>
      <c r="F46" s="303"/>
      <c r="G46" s="302">
        <v>1.9259003219935414E-2</v>
      </c>
      <c r="H46" s="302">
        <v>3.423549976482693E-3</v>
      </c>
      <c r="I46" s="302">
        <v>0</v>
      </c>
      <c r="J46" s="302">
        <f t="shared" si="29"/>
        <v>2.2682553196418105E-2</v>
      </c>
      <c r="K46" s="303"/>
      <c r="L46" s="302">
        <v>9.0864641133015598E-3</v>
      </c>
      <c r="M46" s="302">
        <v>1.1175351974973982E-3</v>
      </c>
      <c r="N46" s="302">
        <v>0</v>
      </c>
      <c r="O46" s="302">
        <f t="shared" si="30"/>
        <v>1.0203999310798958E-2</v>
      </c>
    </row>
    <row r="47" spans="1:15" s="236" customFormat="1" x14ac:dyDescent="0.2">
      <c r="A47" s="237" t="str">
        <f>name!E$8</f>
        <v>Skilled trades occupations</v>
      </c>
      <c r="B47" s="302">
        <v>3.8060386199640812E-2</v>
      </c>
      <c r="C47" s="302">
        <v>3.3234896618131225E-4</v>
      </c>
      <c r="D47" s="302">
        <v>2.0684731306661447E-6</v>
      </c>
      <c r="E47" s="302">
        <f t="shared" si="28"/>
        <v>3.8394803638952792E-2</v>
      </c>
      <c r="F47" s="303"/>
      <c r="G47" s="302">
        <v>7.2734511918946254E-2</v>
      </c>
      <c r="H47" s="302">
        <v>7.9868356468689545E-4</v>
      </c>
      <c r="I47" s="302">
        <v>0</v>
      </c>
      <c r="J47" s="302">
        <f>SUM(G47:I47)</f>
        <v>7.3533195483633143E-2</v>
      </c>
      <c r="K47" s="303"/>
      <c r="L47" s="302">
        <v>2.7836856207018153E-2</v>
      </c>
      <c r="M47" s="302">
        <v>5.232630142289578E-4</v>
      </c>
      <c r="N47" s="302">
        <v>0</v>
      </c>
      <c r="O47" s="302">
        <f t="shared" si="30"/>
        <v>2.8360119221247111E-2</v>
      </c>
    </row>
    <row r="48" spans="1:15" s="236" customFormat="1" x14ac:dyDescent="0.2">
      <c r="A48" s="237" t="str">
        <f>name!E$9</f>
        <v>Caring, leisure and other service occupations</v>
      </c>
      <c r="B48" s="302">
        <v>3.7364013862693545E-3</v>
      </c>
      <c r="C48" s="302">
        <v>4.6997784889018552E-4</v>
      </c>
      <c r="D48" s="302">
        <v>4.7445751827277803E-6</v>
      </c>
      <c r="E48" s="302">
        <f t="shared" si="28"/>
        <v>4.2111238103422679E-3</v>
      </c>
      <c r="F48" s="303"/>
      <c r="G48" s="302">
        <v>9.2739092070503008E-3</v>
      </c>
      <c r="H48" s="302">
        <v>1.7036611966169046E-3</v>
      </c>
      <c r="I48" s="302">
        <v>0</v>
      </c>
      <c r="J48" s="302">
        <f t="shared" ref="J48:J51" si="31">SUM(G48:I48)</f>
        <v>1.0977570403667206E-2</v>
      </c>
      <c r="K48" s="303"/>
      <c r="L48" s="302">
        <v>5.7816153513395516E-3</v>
      </c>
      <c r="M48" s="302">
        <v>1.1265803387181367E-3</v>
      </c>
      <c r="N48" s="302">
        <v>0</v>
      </c>
      <c r="O48" s="302">
        <f t="shared" si="30"/>
        <v>6.9081956900576887E-3</v>
      </c>
    </row>
    <row r="49" spans="1:15" s="236" customFormat="1" x14ac:dyDescent="0.2">
      <c r="A49" s="237" t="str">
        <f>name!E$10</f>
        <v>Sales and customer service occupations</v>
      </c>
      <c r="B49" s="302">
        <v>3.1449277206885523E-3</v>
      </c>
      <c r="C49" s="302">
        <v>6.5273110170594513E-4</v>
      </c>
      <c r="D49" s="302">
        <v>7.8676862074063993E-6</v>
      </c>
      <c r="E49" s="302">
        <f t="shared" si="28"/>
        <v>3.8055265086019037E-3</v>
      </c>
      <c r="F49" s="303"/>
      <c r="G49" s="302">
        <v>7.1939287901720628E-3</v>
      </c>
      <c r="H49" s="302">
        <v>2.252281168560371E-3</v>
      </c>
      <c r="I49" s="302">
        <v>0</v>
      </c>
      <c r="J49" s="302">
        <f t="shared" si="31"/>
        <v>9.4462099587324343E-3</v>
      </c>
      <c r="K49" s="303"/>
      <c r="L49" s="302">
        <v>3.0306644842771385E-3</v>
      </c>
      <c r="M49" s="302">
        <v>1.0707608337997027E-3</v>
      </c>
      <c r="N49" s="302">
        <v>0</v>
      </c>
      <c r="O49" s="302">
        <f t="shared" si="30"/>
        <v>4.1014253180768415E-3</v>
      </c>
    </row>
    <row r="50" spans="1:15" s="236" customFormat="1" x14ac:dyDescent="0.2">
      <c r="A50" s="237" t="str">
        <f>name!E$11</f>
        <v>Process, plant and machine operatives</v>
      </c>
      <c r="B50" s="302">
        <v>4.0008048114785554E-2</v>
      </c>
      <c r="C50" s="302">
        <v>4.8448212267407961E-4</v>
      </c>
      <c r="D50" s="302">
        <v>3.0941373216507406E-6</v>
      </c>
      <c r="E50" s="302">
        <f t="shared" si="28"/>
        <v>4.0495624374781283E-2</v>
      </c>
      <c r="F50" s="303"/>
      <c r="G50" s="302">
        <v>7.5837790082019546E-2</v>
      </c>
      <c r="H50" s="302">
        <v>1.2549211299978898E-3</v>
      </c>
      <c r="I50" s="302">
        <v>0</v>
      </c>
      <c r="J50" s="302">
        <f t="shared" si="31"/>
        <v>7.709271121201744E-2</v>
      </c>
      <c r="K50" s="303"/>
      <c r="L50" s="302">
        <v>3.8058138734798408E-2</v>
      </c>
      <c r="M50" s="302">
        <v>7.8382452880318974E-4</v>
      </c>
      <c r="N50" s="302">
        <v>0</v>
      </c>
      <c r="O50" s="302">
        <f t="shared" si="30"/>
        <v>3.8841963263601599E-2</v>
      </c>
    </row>
    <row r="51" spans="1:15" s="236" customFormat="1" x14ac:dyDescent="0.2">
      <c r="A51" s="237" t="str">
        <f>name!E$12</f>
        <v>Elementary occupations</v>
      </c>
      <c r="B51" s="302">
        <v>3.1388633474092481E-3</v>
      </c>
      <c r="C51" s="302">
        <v>4.4713891210252781E-4</v>
      </c>
      <c r="D51" s="302">
        <v>5.9692481747524397E-6</v>
      </c>
      <c r="E51" s="302">
        <f t="shared" si="28"/>
        <v>3.5919715076865285E-3</v>
      </c>
      <c r="F51" s="303"/>
      <c r="G51" s="302">
        <v>5.8398388038516293E-3</v>
      </c>
      <c r="H51" s="302">
        <v>1.0081039580983719E-3</v>
      </c>
      <c r="I51" s="302">
        <v>0</v>
      </c>
      <c r="J51" s="302">
        <f t="shared" si="31"/>
        <v>6.8479427619500014E-3</v>
      </c>
      <c r="K51" s="303"/>
      <c r="L51" s="302">
        <v>2.0144712622123099E-3</v>
      </c>
      <c r="M51" s="302">
        <v>2.7852579873181995E-4</v>
      </c>
      <c r="N51" s="302">
        <v>0</v>
      </c>
      <c r="O51" s="302">
        <f t="shared" si="30"/>
        <v>2.2929970609441297E-3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0.16837158145067618</v>
      </c>
      <c r="C53" s="311">
        <f t="shared" ref="C53:E53" si="32">SUM(C43:C51)</f>
        <v>4.5255648037826482E-3</v>
      </c>
      <c r="D53" s="311">
        <f t="shared" si="32"/>
        <v>1.0285374554110647E-4</v>
      </c>
      <c r="E53" s="311">
        <f t="shared" si="32"/>
        <v>0.17299999999999993</v>
      </c>
      <c r="F53" s="311"/>
      <c r="G53" s="311">
        <f t="shared" ref="G53:J53" si="33">SUM(G43:G51)</f>
        <v>0.39903299962936434</v>
      </c>
      <c r="H53" s="311">
        <f t="shared" si="33"/>
        <v>1.6967000370635803E-2</v>
      </c>
      <c r="I53" s="311">
        <f t="shared" si="33"/>
        <v>0</v>
      </c>
      <c r="J53" s="311">
        <f t="shared" si="33"/>
        <v>0.41600000000000009</v>
      </c>
      <c r="K53" s="311"/>
      <c r="L53" s="311">
        <f t="shared" ref="L53:O53" si="34">SUM(L43:L51)</f>
        <v>0.19608116883111509</v>
      </c>
      <c r="M53" s="311">
        <f t="shared" si="34"/>
        <v>8.9188311688847468E-3</v>
      </c>
      <c r="N53" s="311">
        <f t="shared" si="34"/>
        <v>0</v>
      </c>
      <c r="O53" s="311">
        <f t="shared" si="34"/>
        <v>0.20499999999999982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0.47863538552658796</v>
      </c>
      <c r="C60" s="302">
        <v>3.1254587793120403E-2</v>
      </c>
      <c r="D60" s="302">
        <v>3.4970464939915298E-2</v>
      </c>
      <c r="E60" s="302">
        <f>SUM(B60:D60)</f>
        <v>0.54486043825962371</v>
      </c>
      <c r="F60" s="303"/>
      <c r="G60" s="302">
        <v>0.65222252297298933</v>
      </c>
      <c r="H60" s="302">
        <v>7.8739258702201484E-2</v>
      </c>
      <c r="I60" s="302">
        <v>1.8689337000704312E-2</v>
      </c>
      <c r="J60" s="302">
        <f>SUM(G60:I60)</f>
        <v>0.74965111867589507</v>
      </c>
      <c r="K60" s="303"/>
      <c r="L60" s="302">
        <v>0.57548878778726653</v>
      </c>
      <c r="M60" s="302">
        <v>8.4099096164948886E-2</v>
      </c>
      <c r="N60" s="302">
        <v>1.880336219145157E-2</v>
      </c>
      <c r="O60" s="302">
        <f>SUM(L60:N60)</f>
        <v>0.67839124614366708</v>
      </c>
    </row>
    <row r="61" spans="1:15" s="236" customFormat="1" x14ac:dyDescent="0.2">
      <c r="A61" s="237" t="str">
        <f>name!E$5</f>
        <v>Professional occupations</v>
      </c>
      <c r="B61" s="302">
        <v>0.40706861903798663</v>
      </c>
      <c r="C61" s="302">
        <v>1.8736005747761315E-2</v>
      </c>
      <c r="D61" s="302">
        <v>5.0995042425513778E-3</v>
      </c>
      <c r="E61" s="302">
        <f t="shared" ref="E61:E68" si="35">SUM(B61:D61)</f>
        <v>0.43090412902829933</v>
      </c>
      <c r="F61" s="303"/>
      <c r="G61" s="302">
        <v>0.61848894568746637</v>
      </c>
      <c r="H61" s="302">
        <v>4.4030578244769455E-2</v>
      </c>
      <c r="I61" s="302">
        <v>4.7005720536556694E-3</v>
      </c>
      <c r="J61" s="302">
        <f t="shared" ref="J61:J63" si="36">SUM(G61:I61)</f>
        <v>0.66722009598589149</v>
      </c>
      <c r="K61" s="303"/>
      <c r="L61" s="302">
        <v>0.70888534027740768</v>
      </c>
      <c r="M61" s="302">
        <v>4.3462951385767029E-2</v>
      </c>
      <c r="N61" s="302">
        <v>2.8197501839856949E-3</v>
      </c>
      <c r="O61" s="302">
        <f t="shared" ref="O61:O68" si="37">SUM(L61:N61)</f>
        <v>0.75516804184716046</v>
      </c>
    </row>
    <row r="62" spans="1:15" s="236" customFormat="1" x14ac:dyDescent="0.2">
      <c r="A62" s="237" t="str">
        <f>name!E$6</f>
        <v>Associate professional occupations</v>
      </c>
      <c r="B62" s="302">
        <v>0.49942048152574714</v>
      </c>
      <c r="C62" s="302">
        <v>4.786738555354092E-2</v>
      </c>
      <c r="D62" s="302">
        <v>3.8206331297960358E-3</v>
      </c>
      <c r="E62" s="302">
        <f t="shared" si="35"/>
        <v>0.55110850020908408</v>
      </c>
      <c r="F62" s="303"/>
      <c r="G62" s="302">
        <v>0.71229252590951975</v>
      </c>
      <c r="H62" s="302">
        <v>9.0246130767489871E-2</v>
      </c>
      <c r="I62" s="302">
        <v>3.4555945115505877E-3</v>
      </c>
      <c r="J62" s="302">
        <f t="shared" si="36"/>
        <v>0.80599425118856027</v>
      </c>
      <c r="K62" s="303"/>
      <c r="L62" s="302">
        <v>0.61517525567852183</v>
      </c>
      <c r="M62" s="302">
        <v>7.9322641545367584E-2</v>
      </c>
      <c r="N62" s="302">
        <v>1.746706150067522E-3</v>
      </c>
      <c r="O62" s="302">
        <f t="shared" si="37"/>
        <v>0.69624460337395699</v>
      </c>
    </row>
    <row r="63" spans="1:15" s="236" customFormat="1" x14ac:dyDescent="0.2">
      <c r="A63" s="237" t="str">
        <f>name!E$7</f>
        <v>Administrative and secretarial occupations</v>
      </c>
      <c r="B63" s="302">
        <v>0.2096571342364609</v>
      </c>
      <c r="C63" s="302">
        <v>0.27147477834993161</v>
      </c>
      <c r="D63" s="302">
        <v>2.1750785484410777E-3</v>
      </c>
      <c r="E63" s="302">
        <f t="shared" si="35"/>
        <v>0.48330699113483361</v>
      </c>
      <c r="F63" s="303"/>
      <c r="G63" s="302">
        <v>0.27810949676583063</v>
      </c>
      <c r="H63" s="302">
        <v>0.31411252743830137</v>
      </c>
      <c r="I63" s="302">
        <v>1.983198064454027E-3</v>
      </c>
      <c r="J63" s="302">
        <f t="shared" si="36"/>
        <v>0.59420522226858608</v>
      </c>
      <c r="K63" s="303"/>
      <c r="L63" s="302">
        <v>0.23189585752148556</v>
      </c>
      <c r="M63" s="302">
        <v>0.31996894338460868</v>
      </c>
      <c r="N63" s="302">
        <v>2.0056092560234769E-3</v>
      </c>
      <c r="O63" s="302">
        <f t="shared" si="37"/>
        <v>0.55387041016211769</v>
      </c>
    </row>
    <row r="64" spans="1:15" s="236" customFormat="1" x14ac:dyDescent="0.2">
      <c r="A64" s="237" t="str">
        <f>name!E$8</f>
        <v>Skilled trades occupations</v>
      </c>
      <c r="B64" s="302">
        <v>0.93644531750362991</v>
      </c>
      <c r="C64" s="302">
        <v>1.6107181194939486E-2</v>
      </c>
      <c r="D64" s="302">
        <v>1.7705876615197066E-2</v>
      </c>
      <c r="E64" s="302">
        <f t="shared" si="35"/>
        <v>0.97025837531376646</v>
      </c>
      <c r="F64" s="303"/>
      <c r="G64" s="302">
        <v>0.88225357655629755</v>
      </c>
      <c r="H64" s="302">
        <v>1.8537102302383167E-2</v>
      </c>
      <c r="I64" s="302">
        <v>1.0885424699121043E-2</v>
      </c>
      <c r="J64" s="302">
        <f>SUM(G64:I64)</f>
        <v>0.91167610355780171</v>
      </c>
      <c r="K64" s="303"/>
      <c r="L64" s="302">
        <v>0.72658165587517098</v>
      </c>
      <c r="M64" s="302">
        <v>8.4831390902099877E-3</v>
      </c>
      <c r="N64" s="302">
        <v>5.3942261335226463E-3</v>
      </c>
      <c r="O64" s="302">
        <f t="shared" si="37"/>
        <v>0.74045902109890371</v>
      </c>
    </row>
    <row r="65" spans="1:15" s="236" customFormat="1" x14ac:dyDescent="0.2">
      <c r="A65" s="237" t="str">
        <f>name!E$9</f>
        <v>Caring, leisure and other service occupations</v>
      </c>
      <c r="B65" s="302">
        <v>3.7764784377612534E-2</v>
      </c>
      <c r="C65" s="302">
        <v>1.094496489611262E-2</v>
      </c>
      <c r="D65" s="302">
        <v>2.6197515063311146E-3</v>
      </c>
      <c r="E65" s="302">
        <f t="shared" si="35"/>
        <v>5.1329500780056263E-2</v>
      </c>
      <c r="F65" s="303"/>
      <c r="G65" s="302">
        <v>4.7248038812733421E-2</v>
      </c>
      <c r="H65" s="302">
        <v>1.8117525046164384E-2</v>
      </c>
      <c r="I65" s="302">
        <v>4.4321232028424508E-3</v>
      </c>
      <c r="J65" s="302">
        <f t="shared" ref="J65:J68" si="38">SUM(G65:I65)</f>
        <v>6.9797687061740249E-2</v>
      </c>
      <c r="K65" s="303"/>
      <c r="L65" s="302">
        <v>4.2622489584586219E-2</v>
      </c>
      <c r="M65" s="302">
        <v>1.4554701537550807E-2</v>
      </c>
      <c r="N65" s="302">
        <v>4.8180619114961548E-3</v>
      </c>
      <c r="O65" s="302">
        <f t="shared" si="37"/>
        <v>6.199525303363318E-2</v>
      </c>
    </row>
    <row r="66" spans="1:15" s="236" customFormat="1" x14ac:dyDescent="0.2">
      <c r="A66" s="237" t="str">
        <f>name!E$10</f>
        <v>Sales and customer service occupations</v>
      </c>
      <c r="B66" s="302">
        <v>0.13925328279317054</v>
      </c>
      <c r="C66" s="302">
        <v>0.13958275142288062</v>
      </c>
      <c r="D66" s="302">
        <v>1.3578446990796852E-2</v>
      </c>
      <c r="E66" s="302">
        <f t="shared" si="35"/>
        <v>0.29241448120684804</v>
      </c>
      <c r="F66" s="303"/>
      <c r="G66" s="302">
        <v>0.16235554433448263</v>
      </c>
      <c r="H66" s="302">
        <v>0.17748254744316574</v>
      </c>
      <c r="I66" s="302">
        <v>5.5401085698606528E-3</v>
      </c>
      <c r="J66" s="302">
        <f t="shared" si="38"/>
        <v>0.34537820034750899</v>
      </c>
      <c r="K66" s="303"/>
      <c r="L66" s="302">
        <v>0.15399810774690265</v>
      </c>
      <c r="M66" s="302">
        <v>0.15328651768836848</v>
      </c>
      <c r="N66" s="302">
        <v>4.2782135178393776E-3</v>
      </c>
      <c r="O66" s="302">
        <f t="shared" si="37"/>
        <v>0.31156283895311049</v>
      </c>
    </row>
    <row r="67" spans="1:15" s="236" customFormat="1" x14ac:dyDescent="0.2">
      <c r="A67" s="237" t="str">
        <f>name!E$11</f>
        <v>Process, plant and machine operatives</v>
      </c>
      <c r="B67" s="302">
        <v>1.9365781761394938</v>
      </c>
      <c r="C67" s="302">
        <v>7.8254749974710422E-2</v>
      </c>
      <c r="D67" s="302">
        <v>2.3910461865774457E-2</v>
      </c>
      <c r="E67" s="302">
        <f t="shared" si="35"/>
        <v>2.0387433879799786</v>
      </c>
      <c r="F67" s="303"/>
      <c r="G67" s="302">
        <v>1.8729364775750272</v>
      </c>
      <c r="H67" s="302">
        <v>9.4935271815734509E-2</v>
      </c>
      <c r="I67" s="302">
        <v>3.7918942173170843E-2</v>
      </c>
      <c r="J67" s="302">
        <f t="shared" si="38"/>
        <v>2.0057906915639325</v>
      </c>
      <c r="K67" s="303"/>
      <c r="L67" s="302">
        <v>1.648066059628039</v>
      </c>
      <c r="M67" s="302">
        <v>3.7396845008859397E-2</v>
      </c>
      <c r="N67" s="302">
        <v>4.0192202449384672E-2</v>
      </c>
      <c r="O67" s="302">
        <f t="shared" si="37"/>
        <v>1.7256551070862829</v>
      </c>
    </row>
    <row r="68" spans="1:15" s="236" customFormat="1" x14ac:dyDescent="0.2">
      <c r="A68" s="237" t="str">
        <f>name!E$12</f>
        <v>Elementary occupations</v>
      </c>
      <c r="B68" s="302">
        <v>1.0664951927370823</v>
      </c>
      <c r="C68" s="302">
        <v>0.18180119991465604</v>
      </c>
      <c r="D68" s="302">
        <v>2.0777803435772024E-2</v>
      </c>
      <c r="E68" s="302">
        <f t="shared" si="35"/>
        <v>1.2690741960875103</v>
      </c>
      <c r="F68" s="303"/>
      <c r="G68" s="302">
        <v>1.0201614393862282</v>
      </c>
      <c r="H68" s="302">
        <v>0.20138897546343151</v>
      </c>
      <c r="I68" s="302">
        <v>1.9736214500422924E-2</v>
      </c>
      <c r="J68" s="302">
        <f t="shared" si="38"/>
        <v>1.2412866293500826</v>
      </c>
      <c r="K68" s="303"/>
      <c r="L68" s="302">
        <v>0.73719033069002204</v>
      </c>
      <c r="M68" s="302">
        <v>0.14617944266988731</v>
      </c>
      <c r="N68" s="302">
        <v>1.8283704941252206E-2</v>
      </c>
      <c r="O68" s="302">
        <f t="shared" si="37"/>
        <v>0.90165347830116149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5.7113183738777709</v>
      </c>
      <c r="C70" s="311">
        <f t="shared" ref="C70:E70" si="39">SUM(C60:C68)</f>
        <v>0.79602360484765344</v>
      </c>
      <c r="D70" s="311">
        <f t="shared" si="39"/>
        <v>0.12465802127457533</v>
      </c>
      <c r="E70" s="311">
        <f t="shared" si="39"/>
        <v>6.6320000000000006</v>
      </c>
      <c r="F70" s="311"/>
      <c r="G70" s="311">
        <f t="shared" ref="G70:J70" si="40">SUM(G60:G68)</f>
        <v>6.2460685680005739</v>
      </c>
      <c r="H70" s="311">
        <f t="shared" si="40"/>
        <v>1.0375899172236414</v>
      </c>
      <c r="I70" s="311">
        <f t="shared" si="40"/>
        <v>0.10734151477578251</v>
      </c>
      <c r="J70" s="311">
        <f t="shared" si="40"/>
        <v>7.3909999999999991</v>
      </c>
      <c r="K70" s="311"/>
      <c r="L70" s="311">
        <f t="shared" ref="L70:O70" si="41">SUM(L60:L68)</f>
        <v>5.4399038847894028</v>
      </c>
      <c r="M70" s="311">
        <f t="shared" si="41"/>
        <v>0.8867542784755682</v>
      </c>
      <c r="N70" s="311">
        <f t="shared" si="41"/>
        <v>9.8341836735023308E-2</v>
      </c>
      <c r="O70" s="311">
        <f t="shared" si="41"/>
        <v>6.4249999999999936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0.68912626879485106</v>
      </c>
      <c r="C77" s="302">
        <v>3.1359586125466667E-2</v>
      </c>
      <c r="D77" s="302">
        <v>3.4218491119120717E-2</v>
      </c>
      <c r="E77" s="302">
        <f>SUM(B77:D77)</f>
        <v>0.75470434603943837</v>
      </c>
      <c r="F77" s="303"/>
      <c r="G77" s="302">
        <v>0.5661565834373179</v>
      </c>
      <c r="H77" s="302">
        <v>3.4435560946926819E-2</v>
      </c>
      <c r="I77" s="302">
        <v>3.0944084949327353E-2</v>
      </c>
      <c r="J77" s="302">
        <f>SUM(G77:I77)</f>
        <v>0.63153622933357201</v>
      </c>
      <c r="K77" s="303"/>
      <c r="L77" s="302">
        <v>0.61054000149531162</v>
      </c>
      <c r="M77" s="302">
        <v>4.1284914095036852E-2</v>
      </c>
      <c r="N77" s="302">
        <v>3.2490919264301511E-2</v>
      </c>
      <c r="O77" s="302">
        <f>SUM(L77:N77)</f>
        <v>0.68431583485464997</v>
      </c>
    </row>
    <row r="78" spans="1:15" s="236" customFormat="1" x14ac:dyDescent="0.2">
      <c r="A78" s="237" t="str">
        <f>name!E$5</f>
        <v>Professional occupations</v>
      </c>
      <c r="B78" s="302">
        <v>1.4602639091761109</v>
      </c>
      <c r="C78" s="302">
        <v>3.7508096509157721E-2</v>
      </c>
      <c r="D78" s="302">
        <v>3.0507034938542177E-2</v>
      </c>
      <c r="E78" s="302">
        <f t="shared" ref="E78:E85" si="42">SUM(B78:D78)</f>
        <v>1.5282790406238107</v>
      </c>
      <c r="F78" s="303"/>
      <c r="G78" s="302">
        <v>1.3730643949654864</v>
      </c>
      <c r="H78" s="302">
        <v>4.1256186758958945E-2</v>
      </c>
      <c r="I78" s="302">
        <v>2.2102269356589755E-2</v>
      </c>
      <c r="J78" s="302">
        <f t="shared" ref="J78:J80" si="43">SUM(G78:I78)</f>
        <v>1.4364228510810351</v>
      </c>
      <c r="K78" s="303"/>
      <c r="L78" s="302">
        <v>1.6304520430600695</v>
      </c>
      <c r="M78" s="302">
        <v>4.9955413207431208E-2</v>
      </c>
      <c r="N78" s="302">
        <v>1.695885898662583E-2</v>
      </c>
      <c r="O78" s="302">
        <f t="shared" ref="O78:O85" si="44">SUM(L78:N78)</f>
        <v>1.6973663152541265</v>
      </c>
    </row>
    <row r="79" spans="1:15" s="236" customFormat="1" x14ac:dyDescent="0.2">
      <c r="A79" s="237" t="str">
        <f>name!E$6</f>
        <v>Associate professional occupations</v>
      </c>
      <c r="B79" s="302">
        <v>0.7470183670757029</v>
      </c>
      <c r="C79" s="302">
        <v>3.2933524157094538E-2</v>
      </c>
      <c r="D79" s="302">
        <v>1.3994796647606196E-2</v>
      </c>
      <c r="E79" s="302">
        <f t="shared" si="42"/>
        <v>0.79394668788040357</v>
      </c>
      <c r="F79" s="303"/>
      <c r="G79" s="302">
        <v>0.66131683900381555</v>
      </c>
      <c r="H79" s="302">
        <v>2.8009763494387399E-2</v>
      </c>
      <c r="I79" s="302">
        <v>1.0054668936948683E-2</v>
      </c>
      <c r="J79" s="302">
        <f t="shared" si="43"/>
        <v>0.69938127143515172</v>
      </c>
      <c r="K79" s="303"/>
      <c r="L79" s="302">
        <v>0.63623594531841232</v>
      </c>
      <c r="M79" s="302">
        <v>2.9885231217587738E-2</v>
      </c>
      <c r="N79" s="302">
        <v>8.7708831046772254E-3</v>
      </c>
      <c r="O79" s="302">
        <f t="shared" si="44"/>
        <v>0.67489205964067722</v>
      </c>
    </row>
    <row r="80" spans="1:15" s="236" customFormat="1" x14ac:dyDescent="0.2">
      <c r="A80" s="237" t="str">
        <f>name!E$7</f>
        <v>Administrative and secretarial occupations</v>
      </c>
      <c r="B80" s="302">
        <v>0.31942203253119084</v>
      </c>
      <c r="C80" s="302">
        <v>9.267573049086815E-2</v>
      </c>
      <c r="D80" s="302">
        <v>5.54181471468975E-3</v>
      </c>
      <c r="E80" s="302">
        <f t="shared" si="42"/>
        <v>0.4176395777367487</v>
      </c>
      <c r="F80" s="303"/>
      <c r="G80" s="302">
        <v>0.25363733115623915</v>
      </c>
      <c r="H80" s="302">
        <v>6.7446141147021993E-2</v>
      </c>
      <c r="I80" s="302">
        <v>6.791794906213058E-3</v>
      </c>
      <c r="J80" s="302">
        <f t="shared" si="43"/>
        <v>0.32787526720947424</v>
      </c>
      <c r="K80" s="303"/>
      <c r="L80" s="302">
        <v>0.21762481399540162</v>
      </c>
      <c r="M80" s="302">
        <v>5.4417150945137001E-2</v>
      </c>
      <c r="N80" s="302">
        <v>5.4254307304283213E-3</v>
      </c>
      <c r="O80" s="302">
        <f t="shared" si="44"/>
        <v>0.27746739567096695</v>
      </c>
    </row>
    <row r="81" spans="1:15" s="236" customFormat="1" x14ac:dyDescent="0.2">
      <c r="A81" s="237" t="str">
        <f>name!E$8</f>
        <v>Skilled trades occupations</v>
      </c>
      <c r="B81" s="302">
        <v>1.0381922228775415</v>
      </c>
      <c r="C81" s="302">
        <v>4.2633865007410329E-2</v>
      </c>
      <c r="D81" s="302">
        <v>5.6982997136774544E-2</v>
      </c>
      <c r="E81" s="302">
        <f t="shared" si="42"/>
        <v>1.1378090850217264</v>
      </c>
      <c r="F81" s="303"/>
      <c r="G81" s="302">
        <v>0.57786531798328145</v>
      </c>
      <c r="H81" s="302">
        <v>2.6124117885388515E-2</v>
      </c>
      <c r="I81" s="302">
        <v>2.6573065604976531E-2</v>
      </c>
      <c r="J81" s="302">
        <f>SUM(G81:I81)</f>
        <v>0.63056250147364645</v>
      </c>
      <c r="K81" s="303"/>
      <c r="L81" s="302">
        <v>0.46013595339544461</v>
      </c>
      <c r="M81" s="302">
        <v>3.0119040649117662E-2</v>
      </c>
      <c r="N81" s="302">
        <v>3.475534875907544E-2</v>
      </c>
      <c r="O81" s="302">
        <f t="shared" si="44"/>
        <v>0.52501034280363779</v>
      </c>
    </row>
    <row r="82" spans="1:15" s="236" customFormat="1" x14ac:dyDescent="0.2">
      <c r="A82" s="237" t="str">
        <f>name!E$9</f>
        <v>Caring, leisure and other service occupations</v>
      </c>
      <c r="B82" s="302">
        <v>2.6649855816128977E-2</v>
      </c>
      <c r="C82" s="302">
        <v>1.0448423313465934E-2</v>
      </c>
      <c r="D82" s="302">
        <v>2.586942207134423E-3</v>
      </c>
      <c r="E82" s="302">
        <f t="shared" si="42"/>
        <v>3.9685221336729332E-2</v>
      </c>
      <c r="F82" s="303"/>
      <c r="G82" s="302">
        <v>1.9093914268412455E-2</v>
      </c>
      <c r="H82" s="302">
        <v>6.0474031708636373E-3</v>
      </c>
      <c r="I82" s="302">
        <v>5.9492544588473258E-3</v>
      </c>
      <c r="J82" s="302">
        <f t="shared" ref="J82:J85" si="45">SUM(G82:I82)</f>
        <v>3.1090571898123417E-2</v>
      </c>
      <c r="K82" s="303"/>
      <c r="L82" s="302">
        <v>2.0139953253152737E-2</v>
      </c>
      <c r="M82" s="302">
        <v>5.6481996063371389E-3</v>
      </c>
      <c r="N82" s="302">
        <v>7.4861242046407005E-3</v>
      </c>
      <c r="O82" s="302">
        <f t="shared" si="44"/>
        <v>3.3274277064130581E-2</v>
      </c>
    </row>
    <row r="83" spans="1:15" s="236" customFormat="1" x14ac:dyDescent="0.2">
      <c r="A83" s="237" t="str">
        <f>name!E$10</f>
        <v>Sales and customer service occupations</v>
      </c>
      <c r="B83" s="302">
        <v>0.14322117722430788</v>
      </c>
      <c r="C83" s="302">
        <v>2.8697935205277199E-2</v>
      </c>
      <c r="D83" s="302">
        <v>4.3076029422550663E-3</v>
      </c>
      <c r="E83" s="302">
        <f t="shared" si="42"/>
        <v>0.17622671537184015</v>
      </c>
      <c r="F83" s="303"/>
      <c r="G83" s="302">
        <v>0.10472760643261966</v>
      </c>
      <c r="H83" s="302">
        <v>2.025020144659085E-2</v>
      </c>
      <c r="I83" s="302">
        <v>3.0845593248716445E-3</v>
      </c>
      <c r="J83" s="302">
        <f t="shared" si="45"/>
        <v>0.12806236720408215</v>
      </c>
      <c r="K83" s="303"/>
      <c r="L83" s="302">
        <v>0.12226146079437157</v>
      </c>
      <c r="M83" s="302">
        <v>3.1321410224113506E-2</v>
      </c>
      <c r="N83" s="302">
        <v>3.1028057458039075E-3</v>
      </c>
      <c r="O83" s="302">
        <f t="shared" si="44"/>
        <v>0.15668567676428899</v>
      </c>
    </row>
    <row r="84" spans="1:15" s="236" customFormat="1" x14ac:dyDescent="0.2">
      <c r="A84" s="237" t="str">
        <f>name!E$11</f>
        <v>Process, plant and machine operatives</v>
      </c>
      <c r="B84" s="302">
        <v>0.59011061692491384</v>
      </c>
      <c r="C84" s="302">
        <v>6.3434976998992698E-2</v>
      </c>
      <c r="D84" s="302">
        <v>1.2389122822486064E-2</v>
      </c>
      <c r="E84" s="302">
        <f t="shared" si="42"/>
        <v>0.6659347167463926</v>
      </c>
      <c r="F84" s="303"/>
      <c r="G84" s="302">
        <v>0.31223020488655145</v>
      </c>
      <c r="H84" s="302">
        <v>3.7025784035844202E-2</v>
      </c>
      <c r="I84" s="302">
        <v>1.4367317319616241E-2</v>
      </c>
      <c r="J84" s="302">
        <f t="shared" si="45"/>
        <v>0.36362330624201189</v>
      </c>
      <c r="K84" s="303"/>
      <c r="L84" s="302">
        <v>0.31267856038786107</v>
      </c>
      <c r="M84" s="302">
        <v>4.0240486582954746E-2</v>
      </c>
      <c r="N84" s="302">
        <v>2.474194200107193E-2</v>
      </c>
      <c r="O84" s="302">
        <f t="shared" si="44"/>
        <v>0.37766098897188777</v>
      </c>
    </row>
    <row r="85" spans="1:15" s="236" customFormat="1" x14ac:dyDescent="0.2">
      <c r="A85" s="237" t="str">
        <f>name!E$12</f>
        <v>Elementary occupations</v>
      </c>
      <c r="B85" s="302">
        <v>0.22938645297937757</v>
      </c>
      <c r="C85" s="302">
        <v>4.8388277953103222E-2</v>
      </c>
      <c r="D85" s="302">
        <v>6.9998783104360789E-3</v>
      </c>
      <c r="E85" s="302">
        <f t="shared" si="42"/>
        <v>0.28477460924291687</v>
      </c>
      <c r="F85" s="303"/>
      <c r="G85" s="302">
        <v>0.11610644394415078</v>
      </c>
      <c r="H85" s="302">
        <v>2.5431003548141071E-2</v>
      </c>
      <c r="I85" s="302">
        <v>5.9081866306105457E-3</v>
      </c>
      <c r="J85" s="302">
        <f t="shared" si="45"/>
        <v>0.1474456341229024</v>
      </c>
      <c r="K85" s="303"/>
      <c r="L85" s="302">
        <v>8.20977435141131E-2</v>
      </c>
      <c r="M85" s="302">
        <v>2.107796349281453E-2</v>
      </c>
      <c r="N85" s="302">
        <v>6.1514019686990948E-3</v>
      </c>
      <c r="O85" s="302">
        <f t="shared" si="44"/>
        <v>0.10932710897562672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5.2433909034001251</v>
      </c>
      <c r="C87" s="311">
        <f t="shared" ref="C87:E87" si="46">SUM(C77:C85)</f>
        <v>0.38808041576083652</v>
      </c>
      <c r="D87" s="311">
        <f t="shared" si="46"/>
        <v>0.16752868083904501</v>
      </c>
      <c r="E87" s="311">
        <f t="shared" si="46"/>
        <v>5.7990000000000066</v>
      </c>
      <c r="F87" s="311"/>
      <c r="G87" s="311">
        <f t="shared" ref="G87:J87" si="47">SUM(G77:G85)</f>
        <v>3.9841986360778745</v>
      </c>
      <c r="H87" s="311">
        <f t="shared" si="47"/>
        <v>0.28602616243412349</v>
      </c>
      <c r="I87" s="311">
        <f t="shared" si="47"/>
        <v>0.12577520148800114</v>
      </c>
      <c r="J87" s="311">
        <f t="shared" si="47"/>
        <v>4.395999999999999</v>
      </c>
      <c r="K87" s="311"/>
      <c r="L87" s="311">
        <f t="shared" ref="L87:O87" si="48">SUM(L77:L85)</f>
        <v>4.092166475214138</v>
      </c>
      <c r="M87" s="311">
        <f t="shared" si="48"/>
        <v>0.3039498100205304</v>
      </c>
      <c r="N87" s="311">
        <f t="shared" si="48"/>
        <v>0.13988371476532396</v>
      </c>
      <c r="O87" s="311">
        <f t="shared" si="48"/>
        <v>4.5359999999999934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3.2929523415069575</v>
      </c>
      <c r="C94" s="302">
        <v>0.17277368458303374</v>
      </c>
      <c r="D94" s="302">
        <v>0.48272487326277308</v>
      </c>
      <c r="E94" s="302">
        <f>SUM(B94:D94)</f>
        <v>3.9484508993527641</v>
      </c>
      <c r="F94" s="303"/>
      <c r="G94" s="302">
        <v>3.9821590685023058</v>
      </c>
      <c r="H94" s="302">
        <v>0.25871549839882629</v>
      </c>
      <c r="I94" s="302">
        <v>0.45362447924068205</v>
      </c>
      <c r="J94" s="302">
        <f>SUM(G94:I94)</f>
        <v>4.6944990461418143</v>
      </c>
      <c r="K94" s="303"/>
      <c r="L94" s="302">
        <v>3.6815506378515428</v>
      </c>
      <c r="M94" s="302">
        <v>0.26807132290410945</v>
      </c>
      <c r="N94" s="302">
        <v>0.44033967952793696</v>
      </c>
      <c r="O94" s="302">
        <f>SUM(L94:N94)</f>
        <v>4.3899616402835893</v>
      </c>
    </row>
    <row r="95" spans="1:15" s="236" customFormat="1" x14ac:dyDescent="0.2">
      <c r="A95" s="237" t="str">
        <f>name!E$5</f>
        <v>Professional occupations</v>
      </c>
      <c r="B95" s="302">
        <v>6.3148510208666737</v>
      </c>
      <c r="C95" s="302">
        <v>0.18722488482773367</v>
      </c>
      <c r="D95" s="302">
        <v>0.26570691233547233</v>
      </c>
      <c r="E95" s="302">
        <f t="shared" ref="E95:E102" si="49">SUM(B95:D95)</f>
        <v>6.7677828180298798</v>
      </c>
      <c r="F95" s="303"/>
      <c r="G95" s="302">
        <v>8.3766121461044349</v>
      </c>
      <c r="H95" s="302">
        <v>0.26239202737006062</v>
      </c>
      <c r="I95" s="302">
        <v>0.27833452888944749</v>
      </c>
      <c r="J95" s="302">
        <f t="shared" ref="J95:J97" si="50">SUM(G95:I95)</f>
        <v>8.9173387023639421</v>
      </c>
      <c r="K95" s="303"/>
      <c r="L95" s="302">
        <v>8.8350674679218955</v>
      </c>
      <c r="M95" s="302">
        <v>0.26044410751964847</v>
      </c>
      <c r="N95" s="302">
        <v>0.20711283678802728</v>
      </c>
      <c r="O95" s="302">
        <f t="shared" ref="O95:O102" si="51">SUM(L95:N95)</f>
        <v>9.3026244122295711</v>
      </c>
    </row>
    <row r="96" spans="1:15" s="236" customFormat="1" x14ac:dyDescent="0.2">
      <c r="A96" s="237" t="str">
        <f>name!E$6</f>
        <v>Associate professional occupations</v>
      </c>
      <c r="B96" s="302">
        <v>3.4647647437086215</v>
      </c>
      <c r="C96" s="302">
        <v>0.23200585375354707</v>
      </c>
      <c r="D96" s="302">
        <v>0.22704278312238496</v>
      </c>
      <c r="E96" s="302">
        <f t="shared" si="49"/>
        <v>3.9238133805845536</v>
      </c>
      <c r="F96" s="303"/>
      <c r="G96" s="302">
        <v>4.4513452409909666</v>
      </c>
      <c r="H96" s="302">
        <v>0.28991347177931515</v>
      </c>
      <c r="I96" s="302">
        <v>0.18638643111588293</v>
      </c>
      <c r="J96" s="302">
        <f t="shared" si="50"/>
        <v>4.9276451438861653</v>
      </c>
      <c r="K96" s="303"/>
      <c r="L96" s="302">
        <v>3.7905249545514899</v>
      </c>
      <c r="M96" s="302">
        <v>0.23126262621738897</v>
      </c>
      <c r="N96" s="302">
        <v>0.17316607609865564</v>
      </c>
      <c r="O96" s="302">
        <f t="shared" si="51"/>
        <v>4.1949536568675345</v>
      </c>
    </row>
    <row r="97" spans="1:15" s="236" customFormat="1" x14ac:dyDescent="0.2">
      <c r="A97" s="237" t="str">
        <f>name!E$7</f>
        <v>Administrative and secretarial occupations</v>
      </c>
      <c r="B97" s="302">
        <v>2.1887412829518955</v>
      </c>
      <c r="C97" s="302">
        <v>0.81802690234198028</v>
      </c>
      <c r="D97" s="302">
        <v>8.5092438425133796E-2</v>
      </c>
      <c r="E97" s="302">
        <f t="shared" si="49"/>
        <v>3.0918606237190098</v>
      </c>
      <c r="F97" s="303"/>
      <c r="G97" s="302">
        <v>2.4278667172933894</v>
      </c>
      <c r="H97" s="302">
        <v>0.6713214648703939</v>
      </c>
      <c r="I97" s="302">
        <v>8.0645384901238903E-2</v>
      </c>
      <c r="J97" s="302">
        <f t="shared" si="50"/>
        <v>3.1798335670650224</v>
      </c>
      <c r="K97" s="303"/>
      <c r="L97" s="302">
        <v>1.9040645901893174</v>
      </c>
      <c r="M97" s="302">
        <v>0.51648879411761428</v>
      </c>
      <c r="N97" s="302">
        <v>7.9402314670091345E-2</v>
      </c>
      <c r="O97" s="302">
        <f t="shared" si="51"/>
        <v>2.4999556989770229</v>
      </c>
    </row>
    <row r="98" spans="1:15" s="236" customFormat="1" x14ac:dyDescent="0.2">
      <c r="A98" s="237" t="str">
        <f>name!E$8</f>
        <v>Skilled trades occupations</v>
      </c>
      <c r="B98" s="302">
        <v>8.3094534776550919</v>
      </c>
      <c r="C98" s="302">
        <v>0.35146693529267115</v>
      </c>
      <c r="D98" s="302">
        <v>1.0977248294927653</v>
      </c>
      <c r="E98" s="302">
        <f t="shared" si="49"/>
        <v>9.7586452424405294</v>
      </c>
      <c r="F98" s="303"/>
      <c r="G98" s="302">
        <v>7.4583740541890267</v>
      </c>
      <c r="H98" s="302">
        <v>0.31013241876307551</v>
      </c>
      <c r="I98" s="302">
        <v>0.87448159537478676</v>
      </c>
      <c r="J98" s="302">
        <f>SUM(G98:I98)</f>
        <v>8.642988068326888</v>
      </c>
      <c r="K98" s="303"/>
      <c r="L98" s="302">
        <v>5.7857945141599458</v>
      </c>
      <c r="M98" s="302">
        <v>0.33769641575855264</v>
      </c>
      <c r="N98" s="302">
        <v>0.73544215477655617</v>
      </c>
      <c r="O98" s="302">
        <f t="shared" si="51"/>
        <v>6.858933084695054</v>
      </c>
    </row>
    <row r="99" spans="1:15" s="236" customFormat="1" x14ac:dyDescent="0.2">
      <c r="A99" s="237" t="str">
        <f>name!E$9</f>
        <v>Caring, leisure and other service occupations</v>
      </c>
      <c r="B99" s="302">
        <v>0.32586937697031249</v>
      </c>
      <c r="C99" s="302">
        <v>8.3083434290904409E-2</v>
      </c>
      <c r="D99" s="302">
        <v>7.6518959740062287E-2</v>
      </c>
      <c r="E99" s="302">
        <f t="shared" si="49"/>
        <v>0.4854717710012792</v>
      </c>
      <c r="F99" s="303"/>
      <c r="G99" s="302">
        <v>0.35522439196110461</v>
      </c>
      <c r="H99" s="302">
        <v>7.0057346749152663E-2</v>
      </c>
      <c r="I99" s="302">
        <v>0.17754396988481314</v>
      </c>
      <c r="J99" s="302">
        <f t="shared" ref="J99:J102" si="52">SUM(G99:I99)</f>
        <v>0.60282570859507034</v>
      </c>
      <c r="K99" s="303"/>
      <c r="L99" s="302">
        <v>0.38873844708893829</v>
      </c>
      <c r="M99" s="302">
        <v>5.5433663305631632E-2</v>
      </c>
      <c r="N99" s="302">
        <v>0.15108590134591193</v>
      </c>
      <c r="O99" s="302">
        <f t="shared" si="51"/>
        <v>0.59525801174048187</v>
      </c>
    </row>
    <row r="100" spans="1:15" s="236" customFormat="1" x14ac:dyDescent="0.2">
      <c r="A100" s="237" t="str">
        <f>name!E$10</f>
        <v>Sales and customer service occupations</v>
      </c>
      <c r="B100" s="302">
        <v>0.72069529022448009</v>
      </c>
      <c r="C100" s="302">
        <v>0.24078255185808678</v>
      </c>
      <c r="D100" s="302">
        <v>0.13335537223150484</v>
      </c>
      <c r="E100" s="302">
        <f t="shared" si="49"/>
        <v>1.0948332143140718</v>
      </c>
      <c r="F100" s="303"/>
      <c r="G100" s="302">
        <v>0.75607524812266025</v>
      </c>
      <c r="H100" s="302">
        <v>0.21477787093104092</v>
      </c>
      <c r="I100" s="302">
        <v>0.11250607690547522</v>
      </c>
      <c r="J100" s="302">
        <f t="shared" si="52"/>
        <v>1.0833591959591764</v>
      </c>
      <c r="K100" s="303"/>
      <c r="L100" s="302">
        <v>0.73915490545289486</v>
      </c>
      <c r="M100" s="302">
        <v>0.21313600686696102</v>
      </c>
      <c r="N100" s="302">
        <v>9.1111429784992343E-2</v>
      </c>
      <c r="O100" s="302">
        <f t="shared" si="51"/>
        <v>1.0434023421048482</v>
      </c>
    </row>
    <row r="101" spans="1:15" s="236" customFormat="1" x14ac:dyDescent="0.2">
      <c r="A101" s="237" t="str">
        <f>name!E$11</f>
        <v>Process, plant and machine operatives</v>
      </c>
      <c r="B101" s="302">
        <v>5.9515351912772321</v>
      </c>
      <c r="C101" s="302">
        <v>0.51817508932988998</v>
      </c>
      <c r="D101" s="302">
        <v>0.34772647784309801</v>
      </c>
      <c r="E101" s="302">
        <f t="shared" si="49"/>
        <v>6.8174367584502207</v>
      </c>
      <c r="F101" s="303"/>
      <c r="G101" s="302">
        <v>5.1560364246185939</v>
      </c>
      <c r="H101" s="302">
        <v>0.45910926920343481</v>
      </c>
      <c r="I101" s="302">
        <v>0.31543921736093894</v>
      </c>
      <c r="J101" s="302">
        <f t="shared" si="52"/>
        <v>5.9305849111829669</v>
      </c>
      <c r="K101" s="303"/>
      <c r="L101" s="302">
        <v>4.7604707835011402</v>
      </c>
      <c r="M101" s="302">
        <v>0.55507627473671894</v>
      </c>
      <c r="N101" s="302">
        <v>0.33211507092311715</v>
      </c>
      <c r="O101" s="302">
        <f t="shared" si="51"/>
        <v>5.6476621291609765</v>
      </c>
    </row>
    <row r="102" spans="1:15" s="236" customFormat="1" x14ac:dyDescent="0.2">
      <c r="A102" s="237" t="str">
        <f>name!E$12</f>
        <v>Elementary occupations</v>
      </c>
      <c r="B102" s="302">
        <v>1.4176220688336465</v>
      </c>
      <c r="C102" s="302">
        <v>0.39717921850847587</v>
      </c>
      <c r="D102" s="302">
        <v>0.33990400476557497</v>
      </c>
      <c r="E102" s="302">
        <f t="shared" si="49"/>
        <v>2.1547052921076975</v>
      </c>
      <c r="F102" s="303"/>
      <c r="G102" s="302">
        <v>1.1703679100538775</v>
      </c>
      <c r="H102" s="302">
        <v>0.3514463310989796</v>
      </c>
      <c r="I102" s="302">
        <v>0.3551114153261184</v>
      </c>
      <c r="J102" s="302">
        <f t="shared" si="52"/>
        <v>1.8769256564789756</v>
      </c>
      <c r="K102" s="303"/>
      <c r="L102" s="302">
        <v>0.66774339931404936</v>
      </c>
      <c r="M102" s="302">
        <v>0.23863317451706995</v>
      </c>
      <c r="N102" s="302">
        <v>0.38087245010976256</v>
      </c>
      <c r="O102" s="302">
        <f t="shared" si="51"/>
        <v>1.2872490239408818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31.986484793994908</v>
      </c>
      <c r="C104" s="311">
        <f t="shared" ref="C104:E104" si="53">SUM(C94:C102)</f>
        <v>3.0007185547863227</v>
      </c>
      <c r="D104" s="311">
        <f t="shared" si="53"/>
        <v>3.0557966512187691</v>
      </c>
      <c r="E104" s="311">
        <f t="shared" si="53"/>
        <v>38.043000000000006</v>
      </c>
      <c r="F104" s="311"/>
      <c r="G104" s="311">
        <f t="shared" ref="G104:J104" si="54">SUM(G94:G102)</f>
        <v>34.13406120183636</v>
      </c>
      <c r="H104" s="311">
        <f t="shared" si="54"/>
        <v>2.8878656991642795</v>
      </c>
      <c r="I104" s="311">
        <f t="shared" si="54"/>
        <v>2.8340730989993839</v>
      </c>
      <c r="J104" s="311">
        <f t="shared" si="54"/>
        <v>39.856000000000023</v>
      </c>
      <c r="K104" s="311"/>
      <c r="L104" s="311">
        <f t="shared" ref="L104:O104" si="55">SUM(L94:L102)</f>
        <v>30.553109700031214</v>
      </c>
      <c r="M104" s="311">
        <f t="shared" si="55"/>
        <v>2.6762423859436955</v>
      </c>
      <c r="N104" s="311">
        <f t="shared" si="55"/>
        <v>2.5906479140250513</v>
      </c>
      <c r="O104" s="311">
        <f t="shared" si="55"/>
        <v>35.819999999999958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0.1258409974122453</v>
      </c>
      <c r="C111" s="302">
        <v>4.8725503665008902E-3</v>
      </c>
      <c r="D111" s="302">
        <v>1.9175063868179524E-2</v>
      </c>
      <c r="E111" s="302">
        <f>SUM(B111:D111)</f>
        <v>0.14988861164692571</v>
      </c>
      <c r="F111" s="303"/>
      <c r="G111" s="302">
        <v>0.13843009314620305</v>
      </c>
      <c r="H111" s="302">
        <v>7.3564095305001928E-3</v>
      </c>
      <c r="I111" s="302">
        <v>0</v>
      </c>
      <c r="J111" s="302">
        <f>SUM(G111:I111)</f>
        <v>0.14578650267670323</v>
      </c>
      <c r="K111" s="303"/>
      <c r="L111" s="302">
        <v>0.14482401463992117</v>
      </c>
      <c r="M111" s="302">
        <v>8.8340522709935455E-3</v>
      </c>
      <c r="N111" s="302">
        <v>0</v>
      </c>
      <c r="O111" s="302">
        <f>SUM(L111:N111)</f>
        <v>0.15365806691091471</v>
      </c>
    </row>
    <row r="112" spans="1:15" s="236" customFormat="1" x14ac:dyDescent="0.2">
      <c r="A112" s="237" t="str">
        <f>name!E$5</f>
        <v>Professional occupations</v>
      </c>
      <c r="B112" s="302">
        <v>0.22845333442075738</v>
      </c>
      <c r="C112" s="302">
        <v>6.1195419552019783E-3</v>
      </c>
      <c r="D112" s="302">
        <v>2.4330923811793075E-2</v>
      </c>
      <c r="E112" s="302">
        <f t="shared" ref="E112:E119" si="56">SUM(B112:D112)</f>
        <v>0.25890380018775244</v>
      </c>
      <c r="F112" s="303"/>
      <c r="G112" s="302">
        <v>0.2860947697202188</v>
      </c>
      <c r="H112" s="302">
        <v>7.3326596978941349E-3</v>
      </c>
      <c r="I112" s="302">
        <v>0</v>
      </c>
      <c r="J112" s="302">
        <f t="shared" ref="J112:J114" si="57">SUM(G112:I112)</f>
        <v>0.29342742941811295</v>
      </c>
      <c r="K112" s="303"/>
      <c r="L112" s="302">
        <v>0.31289129266139093</v>
      </c>
      <c r="M112" s="302">
        <v>7.6158839143184521E-3</v>
      </c>
      <c r="N112" s="302">
        <v>0</v>
      </c>
      <c r="O112" s="302">
        <f t="shared" ref="O112:O119" si="58">SUM(L112:N112)</f>
        <v>0.32050717657570937</v>
      </c>
    </row>
    <row r="113" spans="1:15" s="236" customFormat="1" x14ac:dyDescent="0.2">
      <c r="A113" s="237" t="str">
        <f>name!E$6</f>
        <v>Associate professional occupations</v>
      </c>
      <c r="B113" s="302">
        <v>0.15086803304052415</v>
      </c>
      <c r="C113" s="302">
        <v>7.2539647345703064E-3</v>
      </c>
      <c r="D113" s="302">
        <v>9.3737917279714689E-3</v>
      </c>
      <c r="E113" s="302">
        <f t="shared" si="56"/>
        <v>0.16749578950306593</v>
      </c>
      <c r="F113" s="303"/>
      <c r="G113" s="302">
        <v>0.1820704111630996</v>
      </c>
      <c r="H113" s="302">
        <v>8.498523617206195E-3</v>
      </c>
      <c r="I113" s="302">
        <v>0</v>
      </c>
      <c r="J113" s="302">
        <f t="shared" si="57"/>
        <v>0.19056893478030579</v>
      </c>
      <c r="K113" s="303"/>
      <c r="L113" s="302">
        <v>0.15541406792759371</v>
      </c>
      <c r="M113" s="302">
        <v>9.2345161645492699E-3</v>
      </c>
      <c r="N113" s="302">
        <v>0</v>
      </c>
      <c r="O113" s="302">
        <f t="shared" si="58"/>
        <v>0.16464858409214297</v>
      </c>
    </row>
    <row r="114" spans="1:15" s="236" customFormat="1" x14ac:dyDescent="0.2">
      <c r="A114" s="237" t="str">
        <f>name!E$7</f>
        <v>Administrative and secretarial occupations</v>
      </c>
      <c r="B114" s="302">
        <v>0.15387139626131799</v>
      </c>
      <c r="C114" s="302">
        <v>1.263068755926469E-2</v>
      </c>
      <c r="D114" s="302">
        <v>5.2955521173764604E-3</v>
      </c>
      <c r="E114" s="302">
        <f t="shared" si="56"/>
        <v>0.17179763593795913</v>
      </c>
      <c r="F114" s="303"/>
      <c r="G114" s="302">
        <v>0.14260513711263234</v>
      </c>
      <c r="H114" s="302">
        <v>1.2582048145630085E-2</v>
      </c>
      <c r="I114" s="302">
        <v>0</v>
      </c>
      <c r="J114" s="302">
        <f t="shared" si="57"/>
        <v>0.15518718525826242</v>
      </c>
      <c r="K114" s="303"/>
      <c r="L114" s="302">
        <v>0.10841955087347253</v>
      </c>
      <c r="M114" s="302">
        <v>8.5937044274890691E-3</v>
      </c>
      <c r="N114" s="302">
        <v>0</v>
      </c>
      <c r="O114" s="302">
        <f t="shared" si="58"/>
        <v>0.1170132553009616</v>
      </c>
    </row>
    <row r="115" spans="1:15" s="236" customFormat="1" x14ac:dyDescent="0.2">
      <c r="A115" s="237" t="str">
        <f>name!E$8</f>
        <v>Skilled trades occupations</v>
      </c>
      <c r="B115" s="302">
        <v>0.18602090000786398</v>
      </c>
      <c r="C115" s="302">
        <v>6.6054816550106688E-3</v>
      </c>
      <c r="D115" s="302">
        <v>2.1565867653423082E-2</v>
      </c>
      <c r="E115" s="302">
        <f t="shared" si="56"/>
        <v>0.21419224931629774</v>
      </c>
      <c r="F115" s="303"/>
      <c r="G115" s="302">
        <v>0.15013315489435167</v>
      </c>
      <c r="H115" s="302">
        <v>3.5524836853073295E-3</v>
      </c>
      <c r="I115" s="302">
        <v>0</v>
      </c>
      <c r="J115" s="302">
        <f>SUM(G115:I115)</f>
        <v>0.153685638579659</v>
      </c>
      <c r="K115" s="303"/>
      <c r="L115" s="302">
        <v>0.11243913085599648</v>
      </c>
      <c r="M115" s="302">
        <v>3.221055220495182E-3</v>
      </c>
      <c r="N115" s="302">
        <v>0</v>
      </c>
      <c r="O115" s="302">
        <f t="shared" si="58"/>
        <v>0.11566018607649166</v>
      </c>
    </row>
    <row r="116" spans="1:15" s="236" customFormat="1" x14ac:dyDescent="0.2">
      <c r="A116" s="237" t="str">
        <f>name!E$9</f>
        <v>Caring, leisure and other service occupations</v>
      </c>
      <c r="B116" s="302">
        <v>2.0703867146825799E-2</v>
      </c>
      <c r="C116" s="302">
        <v>6.8125072533578163E-3</v>
      </c>
      <c r="D116" s="302">
        <v>6.2536838395405936E-4</v>
      </c>
      <c r="E116" s="302">
        <f t="shared" si="56"/>
        <v>2.8141742784137676E-2</v>
      </c>
      <c r="F116" s="303"/>
      <c r="G116" s="302">
        <v>1.8105537534928759E-2</v>
      </c>
      <c r="H116" s="302">
        <v>5.5593569392082091E-3</v>
      </c>
      <c r="I116" s="302">
        <v>0</v>
      </c>
      <c r="J116" s="302">
        <f t="shared" ref="J116:J119" si="59">SUM(G116:I116)</f>
        <v>2.3664894474136968E-2</v>
      </c>
      <c r="K116" s="303"/>
      <c r="L116" s="302">
        <v>1.8875457009569774E-2</v>
      </c>
      <c r="M116" s="302">
        <v>5.0854846561712965E-3</v>
      </c>
      <c r="N116" s="302">
        <v>0</v>
      </c>
      <c r="O116" s="302">
        <f t="shared" si="58"/>
        <v>2.3960941665741069E-2</v>
      </c>
    </row>
    <row r="117" spans="1:15" s="236" customFormat="1" x14ac:dyDescent="0.2">
      <c r="A117" s="237" t="str">
        <f>name!E$10</f>
        <v>Sales and customer service occupations</v>
      </c>
      <c r="B117" s="302">
        <v>0.12419318047032021</v>
      </c>
      <c r="C117" s="302">
        <v>3.1611149622375823E-2</v>
      </c>
      <c r="D117" s="302">
        <v>5.2945094548544477E-3</v>
      </c>
      <c r="E117" s="302">
        <f t="shared" si="56"/>
        <v>0.16109883954755047</v>
      </c>
      <c r="F117" s="303"/>
      <c r="G117" s="302">
        <v>0.11494815115525799</v>
      </c>
      <c r="H117" s="302">
        <v>3.1878615112345396E-2</v>
      </c>
      <c r="I117" s="302">
        <v>0</v>
      </c>
      <c r="J117" s="302">
        <f t="shared" si="59"/>
        <v>0.14682676626760338</v>
      </c>
      <c r="K117" s="303"/>
      <c r="L117" s="302">
        <v>0.14145960802695859</v>
      </c>
      <c r="M117" s="302">
        <v>3.5326240133327726E-2</v>
      </c>
      <c r="N117" s="302">
        <v>0</v>
      </c>
      <c r="O117" s="302">
        <f t="shared" si="58"/>
        <v>0.17678584816028631</v>
      </c>
    </row>
    <row r="118" spans="1:15" s="236" customFormat="1" x14ac:dyDescent="0.2">
      <c r="A118" s="237" t="str">
        <f>name!E$11</f>
        <v>Process, plant and machine operatives</v>
      </c>
      <c r="B118" s="302">
        <v>3.5742738285572145E-2</v>
      </c>
      <c r="C118" s="302">
        <v>2.5450840755568711E-3</v>
      </c>
      <c r="D118" s="302">
        <v>7.5488342595585681E-3</v>
      </c>
      <c r="E118" s="302">
        <f t="shared" si="56"/>
        <v>4.5836656620687581E-2</v>
      </c>
      <c r="F118" s="303"/>
      <c r="G118" s="302">
        <v>2.908996810793606E-2</v>
      </c>
      <c r="H118" s="302">
        <v>1.9293877640984187E-3</v>
      </c>
      <c r="I118" s="302">
        <v>0</v>
      </c>
      <c r="J118" s="302">
        <f t="shared" si="59"/>
        <v>3.1019355872034478E-2</v>
      </c>
      <c r="K118" s="303"/>
      <c r="L118" s="302">
        <v>2.8707981495178246E-2</v>
      </c>
      <c r="M118" s="302">
        <v>2.9228905102784701E-3</v>
      </c>
      <c r="N118" s="302">
        <v>0</v>
      </c>
      <c r="O118" s="302">
        <f t="shared" si="58"/>
        <v>3.1630872005456716E-2</v>
      </c>
    </row>
    <row r="119" spans="1:15" s="236" customFormat="1" x14ac:dyDescent="0.2">
      <c r="A119" s="237" t="str">
        <f>name!E$12</f>
        <v>Elementary occupations</v>
      </c>
      <c r="B119" s="302">
        <v>2.1661857720123287E-2</v>
      </c>
      <c r="C119" s="302">
        <v>1.3353206254243088E-2</v>
      </c>
      <c r="D119" s="302">
        <v>2.6296104812552762E-3</v>
      </c>
      <c r="E119" s="302">
        <f t="shared" si="56"/>
        <v>3.7644674455621654E-2</v>
      </c>
      <c r="F119" s="303"/>
      <c r="G119" s="302">
        <v>1.7670116941925183E-2</v>
      </c>
      <c r="H119" s="302">
        <v>1.0163175731257751E-2</v>
      </c>
      <c r="I119" s="302">
        <v>0</v>
      </c>
      <c r="J119" s="302">
        <f t="shared" si="59"/>
        <v>2.7833292673182936E-2</v>
      </c>
      <c r="K119" s="303"/>
      <c r="L119" s="302">
        <v>1.0434680173705231E-2</v>
      </c>
      <c r="M119" s="302">
        <v>5.7003890385910463E-3</v>
      </c>
      <c r="N119" s="302">
        <v>0</v>
      </c>
      <c r="O119" s="302">
        <f t="shared" si="58"/>
        <v>1.6135069212296276E-2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1.0473563047655503</v>
      </c>
      <c r="C121" s="311">
        <f t="shared" ref="C121:E121" si="60">SUM(C111:C119)</f>
        <v>9.1804173476082121E-2</v>
      </c>
      <c r="D121" s="311">
        <f t="shared" si="60"/>
        <v>9.5839521758365978E-2</v>
      </c>
      <c r="E121" s="311">
        <f t="shared" si="60"/>
        <v>1.2349999999999985</v>
      </c>
      <c r="F121" s="311"/>
      <c r="G121" s="311">
        <f t="shared" ref="G121:J121" si="61">SUM(G111:G119)</f>
        <v>1.0791473397765532</v>
      </c>
      <c r="H121" s="311">
        <f t="shared" si="61"/>
        <v>8.8852660223447691E-2</v>
      </c>
      <c r="I121" s="311">
        <f t="shared" si="61"/>
        <v>0</v>
      </c>
      <c r="J121" s="311">
        <f t="shared" si="61"/>
        <v>1.1680000000000013</v>
      </c>
      <c r="K121" s="311"/>
      <c r="L121" s="311">
        <f t="shared" ref="L121:O121" si="62">SUM(L111:L119)</f>
        <v>1.0334657836637866</v>
      </c>
      <c r="M121" s="311">
        <f t="shared" si="62"/>
        <v>8.6534216336214068E-2</v>
      </c>
      <c r="N121" s="311">
        <f t="shared" si="62"/>
        <v>0</v>
      </c>
      <c r="O121" s="311">
        <f t="shared" si="62"/>
        <v>1.1200000000000008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0.24611499418946436</v>
      </c>
      <c r="C128" s="302">
        <v>2.3103590737881808E-2</v>
      </c>
      <c r="D128" s="302">
        <v>2.3256660583082626E-2</v>
      </c>
      <c r="E128" s="302">
        <f>SUM(B128:D128)</f>
        <v>0.29247524551042881</v>
      </c>
      <c r="F128" s="303"/>
      <c r="G128" s="302">
        <v>0.38785354011285506</v>
      </c>
      <c r="H128" s="302">
        <v>1.5628376329478423E-2</v>
      </c>
      <c r="I128" s="302">
        <v>3.5709989495337074E-2</v>
      </c>
      <c r="J128" s="302">
        <f>SUM(G128:I128)</f>
        <v>0.43919190593767055</v>
      </c>
      <c r="K128" s="303"/>
      <c r="L128" s="302">
        <v>0.39968479690487535</v>
      </c>
      <c r="M128" s="302">
        <v>9.5174987385184418E-3</v>
      </c>
      <c r="N128" s="302">
        <v>3.6242529951704058E-2</v>
      </c>
      <c r="O128" s="302">
        <f>SUM(L128:N128)</f>
        <v>0.44544482559509785</v>
      </c>
    </row>
    <row r="129" spans="1:15" s="236" customFormat="1" x14ac:dyDescent="0.2">
      <c r="A129" s="237" t="str">
        <f>name!E$5</f>
        <v>Professional occupations</v>
      </c>
      <c r="B129" s="302">
        <v>0.24383044413151567</v>
      </c>
      <c r="C129" s="302">
        <v>2.6737081261822442E-2</v>
      </c>
      <c r="D129" s="302">
        <v>8.2262883503514059E-3</v>
      </c>
      <c r="E129" s="302">
        <f t="shared" ref="E129:E136" si="63">SUM(B129:D129)</f>
        <v>0.2787938137436895</v>
      </c>
      <c r="F129" s="303"/>
      <c r="G129" s="302">
        <v>0.42568546114801403</v>
      </c>
      <c r="H129" s="302">
        <v>2.4657375327175358E-2</v>
      </c>
      <c r="I129" s="302">
        <v>1.3002648816633421E-2</v>
      </c>
      <c r="J129" s="302">
        <f t="shared" ref="J129:J131" si="64">SUM(G129:I129)</f>
        <v>0.46334548529182285</v>
      </c>
      <c r="K129" s="303"/>
      <c r="L129" s="302">
        <v>0.46914386685065257</v>
      </c>
      <c r="M129" s="302">
        <v>2.65533222031713E-2</v>
      </c>
      <c r="N129" s="302">
        <v>1.1691133366500637E-2</v>
      </c>
      <c r="O129" s="302">
        <f t="shared" ref="O129:O136" si="65">SUM(L129:N129)</f>
        <v>0.5073883224203245</v>
      </c>
    </row>
    <row r="130" spans="1:15" s="236" customFormat="1" x14ac:dyDescent="0.2">
      <c r="A130" s="237" t="str">
        <f>name!E$6</f>
        <v>Associate professional occupations</v>
      </c>
      <c r="B130" s="302">
        <v>0.26356155867668907</v>
      </c>
      <c r="C130" s="302">
        <v>6.9274919795877257E-2</v>
      </c>
      <c r="D130" s="302">
        <v>5.4131374268869886E-3</v>
      </c>
      <c r="E130" s="302">
        <f t="shared" si="63"/>
        <v>0.33824961589945329</v>
      </c>
      <c r="F130" s="303"/>
      <c r="G130" s="302">
        <v>0.43232595582060623</v>
      </c>
      <c r="H130" s="302">
        <v>5.856329690122266E-2</v>
      </c>
      <c r="I130" s="302">
        <v>9.0511894447089843E-3</v>
      </c>
      <c r="J130" s="302">
        <f t="shared" si="64"/>
        <v>0.49994044216653788</v>
      </c>
      <c r="K130" s="303"/>
      <c r="L130" s="302">
        <v>0.4904430235393788</v>
      </c>
      <c r="M130" s="302">
        <v>7.8057850251826946E-2</v>
      </c>
      <c r="N130" s="302">
        <v>9.1757234845616983E-3</v>
      </c>
      <c r="O130" s="302">
        <f t="shared" si="65"/>
        <v>0.57767659727576748</v>
      </c>
    </row>
    <row r="131" spans="1:15" s="236" customFormat="1" x14ac:dyDescent="0.2">
      <c r="A131" s="237" t="str">
        <f>name!E$7</f>
        <v>Administrative and secretarial occupations</v>
      </c>
      <c r="B131" s="302">
        <v>0.3278403384244627</v>
      </c>
      <c r="C131" s="302">
        <v>0.14104778659539274</v>
      </c>
      <c r="D131" s="302">
        <v>1.0302313638933306E-3</v>
      </c>
      <c r="E131" s="302">
        <f t="shared" si="63"/>
        <v>0.46991835638374879</v>
      </c>
      <c r="F131" s="303"/>
      <c r="G131" s="302">
        <v>0.40907484043830844</v>
      </c>
      <c r="H131" s="302">
        <v>0.10329005882062221</v>
      </c>
      <c r="I131" s="302">
        <v>2.0925828110951194E-3</v>
      </c>
      <c r="J131" s="302">
        <f t="shared" si="64"/>
        <v>0.51445748207002584</v>
      </c>
      <c r="K131" s="303"/>
      <c r="L131" s="302">
        <v>0.34239919778649647</v>
      </c>
      <c r="M131" s="302">
        <v>8.6328700571141004E-2</v>
      </c>
      <c r="N131" s="302">
        <v>2.3782826599965177E-3</v>
      </c>
      <c r="O131" s="302">
        <f t="shared" si="65"/>
        <v>0.43110618101763398</v>
      </c>
    </row>
    <row r="132" spans="1:15" s="236" customFormat="1" x14ac:dyDescent="0.2">
      <c r="A132" s="237" t="str">
        <f>name!E$8</f>
        <v>Skilled trades occupations</v>
      </c>
      <c r="B132" s="302">
        <v>0.203355585568646</v>
      </c>
      <c r="C132" s="302">
        <v>7.5056398582037581E-2</v>
      </c>
      <c r="D132" s="302">
        <v>6.5906807648925647E-2</v>
      </c>
      <c r="E132" s="302">
        <f t="shared" si="63"/>
        <v>0.34431879179960923</v>
      </c>
      <c r="F132" s="303"/>
      <c r="G132" s="302">
        <v>0.24766297269342935</v>
      </c>
      <c r="H132" s="302">
        <v>1.3967704456136846E-2</v>
      </c>
      <c r="I132" s="302">
        <v>7.3886100676425787E-2</v>
      </c>
      <c r="J132" s="302">
        <f>SUM(G132:I132)</f>
        <v>0.33551677782599199</v>
      </c>
      <c r="K132" s="303"/>
      <c r="L132" s="302">
        <v>0.22532319779375196</v>
      </c>
      <c r="M132" s="302">
        <v>4.7579582385870118E-3</v>
      </c>
      <c r="N132" s="302">
        <v>6.0339230144794025E-2</v>
      </c>
      <c r="O132" s="302">
        <f t="shared" si="65"/>
        <v>0.29042038617713301</v>
      </c>
    </row>
    <row r="133" spans="1:15" s="236" customFormat="1" x14ac:dyDescent="0.2">
      <c r="A133" s="237" t="str">
        <f>name!E$9</f>
        <v>Caring, leisure and other service occupations</v>
      </c>
      <c r="B133" s="302">
        <v>7.2705620776032612E-2</v>
      </c>
      <c r="C133" s="302">
        <v>2.0088306896919633E-2</v>
      </c>
      <c r="D133" s="302">
        <v>8.0429062576875369E-4</v>
      </c>
      <c r="E133" s="302">
        <f t="shared" si="63"/>
        <v>9.3598218298721003E-2</v>
      </c>
      <c r="F133" s="303"/>
      <c r="G133" s="302">
        <v>0.10650709940022693</v>
      </c>
      <c r="H133" s="302">
        <v>1.0817485886010966E-2</v>
      </c>
      <c r="I133" s="302">
        <v>1.6456456328234092E-3</v>
      </c>
      <c r="J133" s="302">
        <f t="shared" ref="J133:J136" si="66">SUM(G133:I133)</f>
        <v>0.1189702309190613</v>
      </c>
      <c r="K133" s="303"/>
      <c r="L133" s="302">
        <v>0.12698993878833037</v>
      </c>
      <c r="M133" s="302">
        <v>1.6772114474455469E-2</v>
      </c>
      <c r="N133" s="302">
        <v>2.0590575904550416E-3</v>
      </c>
      <c r="O133" s="302">
        <f t="shared" si="65"/>
        <v>0.1458211108532409</v>
      </c>
    </row>
    <row r="134" spans="1:15" s="236" customFormat="1" x14ac:dyDescent="0.2">
      <c r="A134" s="237" t="str">
        <f>name!E$10</f>
        <v>Sales and customer service occupations</v>
      </c>
      <c r="B134" s="302">
        <v>9.5495319293006115E-2</v>
      </c>
      <c r="C134" s="302">
        <v>5.7374092322013959E-2</v>
      </c>
      <c r="D134" s="302">
        <v>4.8418069792938792E-3</v>
      </c>
      <c r="E134" s="302">
        <f t="shared" si="63"/>
        <v>0.15771121859431395</v>
      </c>
      <c r="F134" s="303"/>
      <c r="G134" s="302">
        <v>0.11627904330796819</v>
      </c>
      <c r="H134" s="302">
        <v>2.588546480942739E-2</v>
      </c>
      <c r="I134" s="302">
        <v>5.8611679390035195E-3</v>
      </c>
      <c r="J134" s="302">
        <f t="shared" si="66"/>
        <v>0.1480256760563991</v>
      </c>
      <c r="K134" s="303"/>
      <c r="L134" s="302">
        <v>0.13600149999038319</v>
      </c>
      <c r="M134" s="302">
        <v>4.2083344558183911E-2</v>
      </c>
      <c r="N134" s="302">
        <v>4.6237861519199995E-3</v>
      </c>
      <c r="O134" s="302">
        <f t="shared" si="65"/>
        <v>0.1827086307004871</v>
      </c>
    </row>
    <row r="135" spans="1:15" s="236" customFormat="1" x14ac:dyDescent="0.2">
      <c r="A135" s="237" t="str">
        <f>name!E$11</f>
        <v>Process, plant and machine operatives</v>
      </c>
      <c r="B135" s="302">
        <v>0.84737861695483518</v>
      </c>
      <c r="C135" s="302">
        <v>4.9397806951574856E-2</v>
      </c>
      <c r="D135" s="302">
        <v>1.0208689161311466E-2</v>
      </c>
      <c r="E135" s="302">
        <f t="shared" si="63"/>
        <v>0.90698511306772145</v>
      </c>
      <c r="F135" s="303"/>
      <c r="G135" s="302">
        <v>1.0707240326183991</v>
      </c>
      <c r="H135" s="302">
        <v>1.8076127619679219E-2</v>
      </c>
      <c r="I135" s="302">
        <v>1.7939826174157601E-2</v>
      </c>
      <c r="J135" s="302">
        <f t="shared" si="66"/>
        <v>1.106739986412236</v>
      </c>
      <c r="K135" s="303"/>
      <c r="L135" s="302">
        <v>1.1571880392879701</v>
      </c>
      <c r="M135" s="302">
        <v>3.7814810966236121E-3</v>
      </c>
      <c r="N135" s="302">
        <v>1.374483546356401E-2</v>
      </c>
      <c r="O135" s="302">
        <f t="shared" si="65"/>
        <v>1.1747143558481579</v>
      </c>
    </row>
    <row r="136" spans="1:15" s="236" customFormat="1" x14ac:dyDescent="0.2">
      <c r="A136" s="237" t="str">
        <f>name!E$12</f>
        <v>Elementary occupations</v>
      </c>
      <c r="B136" s="302">
        <v>0.74267667805581905</v>
      </c>
      <c r="C136" s="302">
        <v>0.13384982481291818</v>
      </c>
      <c r="D136" s="302">
        <v>6.42312383357347E-3</v>
      </c>
      <c r="E136" s="302">
        <f t="shared" si="63"/>
        <v>0.8829496267023107</v>
      </c>
      <c r="F136" s="303"/>
      <c r="G136" s="302">
        <v>0.97332903088975919</v>
      </c>
      <c r="H136" s="302">
        <v>7.2729613024521855E-2</v>
      </c>
      <c r="I136" s="302">
        <v>9.753369405982695E-3</v>
      </c>
      <c r="J136" s="302">
        <f t="shared" si="66"/>
        <v>1.0558120133202635</v>
      </c>
      <c r="K136" s="303"/>
      <c r="L136" s="302">
        <v>0.87289132489169519</v>
      </c>
      <c r="M136" s="302">
        <v>8.7888055821047376E-2</v>
      </c>
      <c r="N136" s="302">
        <v>1.0940209399413304E-2</v>
      </c>
      <c r="O136" s="302">
        <f t="shared" si="65"/>
        <v>0.97171959011215592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3.042959156070471</v>
      </c>
      <c r="C138" s="311">
        <f t="shared" ref="C138:E138" si="67">SUM(C128:C136)</f>
        <v>0.59592980795643857</v>
      </c>
      <c r="D138" s="311">
        <f t="shared" si="67"/>
        <v>0.12611103597308759</v>
      </c>
      <c r="E138" s="311">
        <f t="shared" si="67"/>
        <v>3.7649999999999961</v>
      </c>
      <c r="F138" s="311"/>
      <c r="G138" s="311">
        <f t="shared" ref="G138:J138" si="68">SUM(G128:G136)</f>
        <v>4.1694419764295665</v>
      </c>
      <c r="H138" s="311">
        <f t="shared" si="68"/>
        <v>0.34361550317427492</v>
      </c>
      <c r="I138" s="311">
        <f t="shared" si="68"/>
        <v>0.16894252039616761</v>
      </c>
      <c r="J138" s="311">
        <f t="shared" si="68"/>
        <v>4.6820000000000093</v>
      </c>
      <c r="K138" s="311"/>
      <c r="L138" s="311">
        <f t="shared" ref="L138:O138" si="69">SUM(L128:L136)</f>
        <v>4.2200648858335335</v>
      </c>
      <c r="M138" s="311">
        <f t="shared" si="69"/>
        <v>0.35574032595355509</v>
      </c>
      <c r="N138" s="311">
        <f t="shared" si="69"/>
        <v>0.1511947882129093</v>
      </c>
      <c r="O138" s="311">
        <f t="shared" si="69"/>
        <v>4.7269999999999994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2.6068019639523912</v>
      </c>
      <c r="C145" s="302">
        <v>0.22311077227581233</v>
      </c>
      <c r="D145" s="302">
        <v>0.51114746993470384</v>
      </c>
      <c r="E145" s="302">
        <f>SUM(B145:D145)</f>
        <v>3.3410602061629073</v>
      </c>
      <c r="F145" s="303"/>
      <c r="G145" s="302">
        <v>3.1858845737423733</v>
      </c>
      <c r="H145" s="302">
        <v>0.46452159427276973</v>
      </c>
      <c r="I145" s="302">
        <v>0.96054078135899534</v>
      </c>
      <c r="J145" s="302">
        <f>SUM(G145:I145)</f>
        <v>4.6109469493741386</v>
      </c>
      <c r="K145" s="303"/>
      <c r="L145" s="302">
        <v>3.487312847311288</v>
      </c>
      <c r="M145" s="302">
        <v>0.53228182092539267</v>
      </c>
      <c r="N145" s="302">
        <v>1.0099750520814381</v>
      </c>
      <c r="O145" s="302">
        <f>SUM(L145:N145)</f>
        <v>5.0295697203181184</v>
      </c>
    </row>
    <row r="146" spans="1:15" s="236" customFormat="1" x14ac:dyDescent="0.2">
      <c r="A146" s="237" t="str">
        <f>name!E$5</f>
        <v>Professional occupations</v>
      </c>
      <c r="B146" s="302">
        <v>2.8750172634037612</v>
      </c>
      <c r="C146" s="302">
        <v>0.13363566712024805</v>
      </c>
      <c r="D146" s="302">
        <v>0.2220242682276212</v>
      </c>
      <c r="E146" s="302">
        <f t="shared" ref="E146:E153" si="70">SUM(B146:D146)</f>
        <v>3.2306771987516303</v>
      </c>
      <c r="F146" s="303"/>
      <c r="G146" s="302">
        <v>3.9376657518332627</v>
      </c>
      <c r="H146" s="302">
        <v>0.24998918431735337</v>
      </c>
      <c r="I146" s="302">
        <v>0.35729687178065167</v>
      </c>
      <c r="J146" s="302">
        <f t="shared" ref="J146:J148" si="71">SUM(G146:I146)</f>
        <v>4.5449518079312679</v>
      </c>
      <c r="K146" s="303"/>
      <c r="L146" s="302">
        <v>5.0719044122414578</v>
      </c>
      <c r="M146" s="302">
        <v>0.29257626057173902</v>
      </c>
      <c r="N146" s="302">
        <v>0.27842423785056813</v>
      </c>
      <c r="O146" s="302">
        <f t="shared" ref="O146:O153" si="72">SUM(L146:N146)</f>
        <v>5.6429049106637645</v>
      </c>
    </row>
    <row r="147" spans="1:15" s="236" customFormat="1" x14ac:dyDescent="0.2">
      <c r="A147" s="237" t="str">
        <f>name!E$6</f>
        <v>Associate professional occupations</v>
      </c>
      <c r="B147" s="302">
        <v>2.0446974414293986</v>
      </c>
      <c r="C147" s="302">
        <v>0.1873979960467019</v>
      </c>
      <c r="D147" s="302">
        <v>0.121921706347944</v>
      </c>
      <c r="E147" s="302">
        <f t="shared" si="70"/>
        <v>2.3540171438240445</v>
      </c>
      <c r="F147" s="303"/>
      <c r="G147" s="302">
        <v>2.647453653683312</v>
      </c>
      <c r="H147" s="302">
        <v>0.30304025099650533</v>
      </c>
      <c r="I147" s="302">
        <v>0.17744477507741918</v>
      </c>
      <c r="J147" s="302">
        <f t="shared" si="71"/>
        <v>3.1279386797572362</v>
      </c>
      <c r="K147" s="303"/>
      <c r="L147" s="302">
        <v>2.7688632570426339</v>
      </c>
      <c r="M147" s="302">
        <v>0.2898055889346503</v>
      </c>
      <c r="N147" s="302">
        <v>0.16890710448975027</v>
      </c>
      <c r="O147" s="302">
        <f t="shared" si="72"/>
        <v>3.2275759504670343</v>
      </c>
    </row>
    <row r="148" spans="1:15" s="236" customFormat="1" x14ac:dyDescent="0.2">
      <c r="A148" s="237" t="str">
        <f>name!E$7</f>
        <v>Administrative and secretarial occupations</v>
      </c>
      <c r="B148" s="302">
        <v>1.3600861430755116</v>
      </c>
      <c r="C148" s="302">
        <v>1.0998830733520442</v>
      </c>
      <c r="D148" s="302">
        <v>0.13083692186248799</v>
      </c>
      <c r="E148" s="302">
        <f t="shared" si="70"/>
        <v>2.590806138290044</v>
      </c>
      <c r="F148" s="303"/>
      <c r="G148" s="302">
        <v>1.4301571639556885</v>
      </c>
      <c r="H148" s="302">
        <v>1.1573478587387427</v>
      </c>
      <c r="I148" s="302">
        <v>0.1455080496904263</v>
      </c>
      <c r="J148" s="302">
        <f t="shared" si="71"/>
        <v>2.7330130723848578</v>
      </c>
      <c r="K148" s="303"/>
      <c r="L148" s="302">
        <v>0.99382320389594192</v>
      </c>
      <c r="M148" s="302">
        <v>1.2105290805195328</v>
      </c>
      <c r="N148" s="302">
        <v>0.11778139376026273</v>
      </c>
      <c r="O148" s="302">
        <f t="shared" si="72"/>
        <v>2.3221336781757373</v>
      </c>
    </row>
    <row r="149" spans="1:15" s="236" customFormat="1" x14ac:dyDescent="0.2">
      <c r="A149" s="237" t="str">
        <f>name!E$8</f>
        <v>Skilled trades occupations</v>
      </c>
      <c r="B149" s="302">
        <v>10.050153398277898</v>
      </c>
      <c r="C149" s="302">
        <v>0.41914417038613694</v>
      </c>
      <c r="D149" s="302">
        <v>9.3945644717850634</v>
      </c>
      <c r="E149" s="302">
        <f t="shared" si="70"/>
        <v>19.863862040449099</v>
      </c>
      <c r="F149" s="303"/>
      <c r="G149" s="302">
        <v>8.5043759807645092</v>
      </c>
      <c r="H149" s="302">
        <v>0.41481383027302443</v>
      </c>
      <c r="I149" s="302">
        <v>9.9207142748348058</v>
      </c>
      <c r="J149" s="302">
        <f>SUM(G149:I149)</f>
        <v>18.839904085872341</v>
      </c>
      <c r="K149" s="303"/>
      <c r="L149" s="302">
        <v>7.8340350571803068</v>
      </c>
      <c r="M149" s="302">
        <v>0.64351680094822306</v>
      </c>
      <c r="N149" s="302">
        <v>10.628996239956571</v>
      </c>
      <c r="O149" s="302">
        <f t="shared" si="72"/>
        <v>19.106548098085099</v>
      </c>
    </row>
    <row r="150" spans="1:15" s="236" customFormat="1" x14ac:dyDescent="0.2">
      <c r="A150" s="237" t="str">
        <f>name!E$9</f>
        <v>Caring, leisure and other service occupations</v>
      </c>
      <c r="B150" s="302">
        <v>6.2615329594356478E-2</v>
      </c>
      <c r="C150" s="302">
        <v>1.742866820447533E-2</v>
      </c>
      <c r="D150" s="302">
        <v>6.3881708213131142E-3</v>
      </c>
      <c r="E150" s="302">
        <f t="shared" si="70"/>
        <v>8.6432168620144925E-2</v>
      </c>
      <c r="F150" s="303"/>
      <c r="G150" s="302">
        <v>7.1336480270117547E-2</v>
      </c>
      <c r="H150" s="302">
        <v>2.551666474466166E-2</v>
      </c>
      <c r="I150" s="302">
        <v>9.2217682135113214E-3</v>
      </c>
      <c r="J150" s="302">
        <f t="shared" ref="J150:J153" si="73">SUM(G150:I150)</f>
        <v>0.10607491322829053</v>
      </c>
      <c r="K150" s="303"/>
      <c r="L150" s="302">
        <v>7.4000075579852803E-2</v>
      </c>
      <c r="M150" s="302">
        <v>2.1229930608585527E-2</v>
      </c>
      <c r="N150" s="302">
        <v>1.7530923304800106E-2</v>
      </c>
      <c r="O150" s="302">
        <f t="shared" si="72"/>
        <v>0.11276092949323843</v>
      </c>
    </row>
    <row r="151" spans="1:15" s="236" customFormat="1" x14ac:dyDescent="0.2">
      <c r="A151" s="237" t="str">
        <f>name!E$10</f>
        <v>Sales and customer service occupations</v>
      </c>
      <c r="B151" s="302">
        <v>0.4050300227989112</v>
      </c>
      <c r="C151" s="302">
        <v>0.19738946597513812</v>
      </c>
      <c r="D151" s="302">
        <v>5.5625238621591494E-2</v>
      </c>
      <c r="E151" s="302">
        <f t="shared" si="70"/>
        <v>0.65804472739564079</v>
      </c>
      <c r="F151" s="303"/>
      <c r="G151" s="302">
        <v>0.42930455350952468</v>
      </c>
      <c r="H151" s="302">
        <v>0.26662283899145628</v>
      </c>
      <c r="I151" s="302">
        <v>6.8456892068591207E-2</v>
      </c>
      <c r="J151" s="302">
        <f t="shared" si="73"/>
        <v>0.76438428456957219</v>
      </c>
      <c r="K151" s="303"/>
      <c r="L151" s="302">
        <v>0.48077209146606836</v>
      </c>
      <c r="M151" s="302">
        <v>0.30873244980595793</v>
      </c>
      <c r="N151" s="302">
        <v>7.4008391030601015E-2</v>
      </c>
      <c r="O151" s="302">
        <f t="shared" si="72"/>
        <v>0.86351293230262727</v>
      </c>
    </row>
    <row r="152" spans="1:15" s="236" customFormat="1" x14ac:dyDescent="0.2">
      <c r="A152" s="237" t="str">
        <f>name!E$11</f>
        <v>Process, plant and machine operatives</v>
      </c>
      <c r="B152" s="302">
        <v>2.1744631436671722</v>
      </c>
      <c r="C152" s="302">
        <v>7.9021994526680961E-2</v>
      </c>
      <c r="D152" s="302">
        <v>0.49155129423464838</v>
      </c>
      <c r="E152" s="302">
        <f t="shared" si="70"/>
        <v>2.7450364324285017</v>
      </c>
      <c r="F152" s="303"/>
      <c r="G152" s="302">
        <v>1.8763571920341588</v>
      </c>
      <c r="H152" s="302">
        <v>0.14711595042042733</v>
      </c>
      <c r="I152" s="302">
        <v>0.71145816234597625</v>
      </c>
      <c r="J152" s="302">
        <f t="shared" si="73"/>
        <v>2.7349313048005621</v>
      </c>
      <c r="K152" s="303"/>
      <c r="L152" s="302">
        <v>1.9801690270971202</v>
      </c>
      <c r="M152" s="302">
        <v>0.17071055351957079</v>
      </c>
      <c r="N152" s="302">
        <v>1.0088426914071718</v>
      </c>
      <c r="O152" s="302">
        <f t="shared" si="72"/>
        <v>3.1597222720238625</v>
      </c>
    </row>
    <row r="153" spans="1:15" s="236" customFormat="1" x14ac:dyDescent="0.2">
      <c r="A153" s="237" t="str">
        <f>name!E$12</f>
        <v>Elementary occupations</v>
      </c>
      <c r="B153" s="302">
        <v>0.64423629828942786</v>
      </c>
      <c r="C153" s="302">
        <v>0.30814538366721428</v>
      </c>
      <c r="D153" s="302">
        <v>0.51568226212130253</v>
      </c>
      <c r="E153" s="302">
        <f t="shared" si="70"/>
        <v>1.4680639440779446</v>
      </c>
      <c r="F153" s="303"/>
      <c r="G153" s="302">
        <v>0.53248225031043028</v>
      </c>
      <c r="H153" s="302">
        <v>0.34432322877049482</v>
      </c>
      <c r="I153" s="302">
        <v>0.60504942300074538</v>
      </c>
      <c r="J153" s="302">
        <f t="shared" si="73"/>
        <v>1.4818549020816705</v>
      </c>
      <c r="K153" s="303"/>
      <c r="L153" s="302">
        <v>0.35690050207197382</v>
      </c>
      <c r="M153" s="302">
        <v>0.24941601908532413</v>
      </c>
      <c r="N153" s="302">
        <v>0.82595498731326289</v>
      </c>
      <c r="O153" s="302">
        <f t="shared" si="72"/>
        <v>1.4322715084705608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22.223101004488829</v>
      </c>
      <c r="C155" s="311">
        <f t="shared" ref="C155:E155" si="74">SUM(C145:C153)</f>
        <v>2.6651571915544521</v>
      </c>
      <c r="D155" s="311">
        <f t="shared" si="74"/>
        <v>11.449741803956677</v>
      </c>
      <c r="E155" s="311">
        <f t="shared" si="74"/>
        <v>36.337999999999958</v>
      </c>
      <c r="F155" s="311"/>
      <c r="G155" s="311">
        <f t="shared" ref="G155:J155" si="75">SUM(G145:G153)</f>
        <v>22.615017600103382</v>
      </c>
      <c r="H155" s="311">
        <f t="shared" si="75"/>
        <v>3.3732914015254352</v>
      </c>
      <c r="I155" s="311">
        <f t="shared" si="75"/>
        <v>12.955690998371121</v>
      </c>
      <c r="J155" s="311">
        <f t="shared" si="75"/>
        <v>38.943999999999939</v>
      </c>
      <c r="K155" s="311"/>
      <c r="L155" s="311">
        <f t="shared" ref="L155:O155" si="76">SUM(L145:L153)</f>
        <v>23.047780473886643</v>
      </c>
      <c r="M155" s="311">
        <f t="shared" si="76"/>
        <v>3.7187985049189765</v>
      </c>
      <c r="N155" s="311">
        <f t="shared" si="76"/>
        <v>14.130421021194426</v>
      </c>
      <c r="O155" s="311">
        <f t="shared" si="76"/>
        <v>40.897000000000048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8.1943242064918493</v>
      </c>
      <c r="C162" s="302">
        <v>0.56567743314613639</v>
      </c>
      <c r="D162" s="302">
        <v>3.1242080568979964</v>
      </c>
      <c r="E162" s="302">
        <f>SUM(B162:D162)</f>
        <v>11.884209696535983</v>
      </c>
      <c r="F162" s="303"/>
      <c r="G162" s="302">
        <v>9.2235249703434814</v>
      </c>
      <c r="H162" s="302">
        <v>0.92959562046304522</v>
      </c>
      <c r="I162" s="302">
        <v>3.2619891283416025</v>
      </c>
      <c r="J162" s="302">
        <f>SUM(G162:I162)</f>
        <v>13.415109719148129</v>
      </c>
      <c r="K162" s="303"/>
      <c r="L162" s="302">
        <v>11.345257634796152</v>
      </c>
      <c r="M162" s="302">
        <v>1.0941832848486954</v>
      </c>
      <c r="N162" s="302">
        <v>4.0380225984667772</v>
      </c>
      <c r="O162" s="302">
        <f>SUM(L162:N162)</f>
        <v>16.477463518111623</v>
      </c>
    </row>
    <row r="163" spans="1:15" s="236" customFormat="1" x14ac:dyDescent="0.2">
      <c r="A163" s="237" t="str">
        <f>name!E$5</f>
        <v>Professional occupations</v>
      </c>
      <c r="B163" s="302">
        <v>5.2527949778219263</v>
      </c>
      <c r="C163" s="302">
        <v>0.6596473468615095</v>
      </c>
      <c r="D163" s="302">
        <v>0.55932052685412381</v>
      </c>
      <c r="E163" s="302">
        <f t="shared" ref="E163:E170" si="77">SUM(B163:D163)</f>
        <v>6.4717628515375596</v>
      </c>
      <c r="F163" s="303"/>
      <c r="G163" s="302">
        <v>6.7791080358320395</v>
      </c>
      <c r="H163" s="302">
        <v>1.0156735051537134</v>
      </c>
      <c r="I163" s="302">
        <v>0.57221354515816036</v>
      </c>
      <c r="J163" s="302">
        <f t="shared" ref="J163:J165" si="78">SUM(G163:I163)</f>
        <v>8.3669950861439126</v>
      </c>
      <c r="K163" s="303"/>
      <c r="L163" s="302">
        <v>9.3616887415922498</v>
      </c>
      <c r="M163" s="302">
        <v>1.1356040072113602</v>
      </c>
      <c r="N163" s="302">
        <v>0.44029120321886228</v>
      </c>
      <c r="O163" s="302">
        <f t="shared" ref="O163:O170" si="79">SUM(L163:N163)</f>
        <v>10.937583952022472</v>
      </c>
    </row>
    <row r="164" spans="1:15" s="236" customFormat="1" x14ac:dyDescent="0.2">
      <c r="A164" s="237" t="str">
        <f>name!E$6</f>
        <v>Associate professional occupations</v>
      </c>
      <c r="B164" s="302">
        <v>5.5587231197585858</v>
      </c>
      <c r="C164" s="302">
        <v>1.3394795444142271</v>
      </c>
      <c r="D164" s="302">
        <v>0.52167093958781086</v>
      </c>
      <c r="E164" s="302">
        <f t="shared" si="77"/>
        <v>7.4198736037606237</v>
      </c>
      <c r="F164" s="303"/>
      <c r="G164" s="302">
        <v>6.6607660627262248</v>
      </c>
      <c r="H164" s="302">
        <v>1.6790160931837876</v>
      </c>
      <c r="I164" s="302">
        <v>0.50515102798048173</v>
      </c>
      <c r="J164" s="302">
        <f t="shared" si="78"/>
        <v>8.8449331838904932</v>
      </c>
      <c r="K164" s="303"/>
      <c r="L164" s="302">
        <v>7.6241264643658218</v>
      </c>
      <c r="M164" s="302">
        <v>1.6024926216724635</v>
      </c>
      <c r="N164" s="302">
        <v>0.45575573990147822</v>
      </c>
      <c r="O164" s="302">
        <f t="shared" si="79"/>
        <v>9.682374825939764</v>
      </c>
    </row>
    <row r="165" spans="1:15" s="236" customFormat="1" x14ac:dyDescent="0.2">
      <c r="A165" s="237" t="str">
        <f>name!E$7</f>
        <v>Administrative and secretarial occupations</v>
      </c>
      <c r="B165" s="302">
        <v>6.5398808787823075</v>
      </c>
      <c r="C165" s="302">
        <v>2.4516427219031587</v>
      </c>
      <c r="D165" s="302">
        <v>0.1878472731502118</v>
      </c>
      <c r="E165" s="302">
        <f t="shared" si="77"/>
        <v>9.1793708738356781</v>
      </c>
      <c r="F165" s="303"/>
      <c r="G165" s="302">
        <v>7.3309786288965695</v>
      </c>
      <c r="H165" s="302">
        <v>2.7121180021018203</v>
      </c>
      <c r="I165" s="302">
        <v>0.2237571185955807</v>
      </c>
      <c r="J165" s="302">
        <f t="shared" si="78"/>
        <v>10.26685374959397</v>
      </c>
      <c r="K165" s="303"/>
      <c r="L165" s="302">
        <v>7.6909789436914897</v>
      </c>
      <c r="M165" s="302">
        <v>2.4129712644122061</v>
      </c>
      <c r="N165" s="302">
        <v>0.20621155813908329</v>
      </c>
      <c r="O165" s="302">
        <f t="shared" si="79"/>
        <v>10.310161766242778</v>
      </c>
    </row>
    <row r="166" spans="1:15" s="236" customFormat="1" x14ac:dyDescent="0.2">
      <c r="A166" s="237" t="str">
        <f>name!E$8</f>
        <v>Skilled trades occupations</v>
      </c>
      <c r="B166" s="302">
        <v>5.8244419758414274</v>
      </c>
      <c r="C166" s="302">
        <v>0.94157167845626866</v>
      </c>
      <c r="D166" s="302">
        <v>1.7612346545936592</v>
      </c>
      <c r="E166" s="302">
        <f t="shared" si="77"/>
        <v>8.5272483088913553</v>
      </c>
      <c r="F166" s="303"/>
      <c r="G166" s="302">
        <v>5.3734841338227524</v>
      </c>
      <c r="H166" s="302">
        <v>0.7628835828622591</v>
      </c>
      <c r="I166" s="302">
        <v>1.6307003775224385</v>
      </c>
      <c r="J166" s="302">
        <f>SUM(G166:I166)</f>
        <v>7.7670680942074499</v>
      </c>
      <c r="K166" s="303"/>
      <c r="L166" s="302">
        <v>5.0612510436016871</v>
      </c>
      <c r="M166" s="302">
        <v>0.80648031377304596</v>
      </c>
      <c r="N166" s="302">
        <v>1.752443152298129</v>
      </c>
      <c r="O166" s="302">
        <f t="shared" si="79"/>
        <v>7.6201745096728626</v>
      </c>
    </row>
    <row r="167" spans="1:15" s="236" customFormat="1" x14ac:dyDescent="0.2">
      <c r="A167" s="237" t="str">
        <f>name!E$9</f>
        <v>Caring, leisure and other service occupations</v>
      </c>
      <c r="B167" s="302">
        <v>0.49823294206939645</v>
      </c>
      <c r="C167" s="302">
        <v>0.19603181183530302</v>
      </c>
      <c r="D167" s="302">
        <v>9.3253876835189431E-2</v>
      </c>
      <c r="E167" s="302">
        <f t="shared" si="77"/>
        <v>0.78751863073988893</v>
      </c>
      <c r="F167" s="303"/>
      <c r="G167" s="302">
        <v>0.59765988295998806</v>
      </c>
      <c r="H167" s="302">
        <v>0.18901327472937723</v>
      </c>
      <c r="I167" s="302">
        <v>0.1440440594465289</v>
      </c>
      <c r="J167" s="302">
        <f t="shared" ref="J167:J170" si="80">SUM(G167:I167)</f>
        <v>0.93071721713589417</v>
      </c>
      <c r="K167" s="303"/>
      <c r="L167" s="302">
        <v>0.8584136350528172</v>
      </c>
      <c r="M167" s="302">
        <v>0.16678697145298033</v>
      </c>
      <c r="N167" s="302">
        <v>0.24824710397730487</v>
      </c>
      <c r="O167" s="302">
        <f t="shared" si="79"/>
        <v>1.2734477104831023</v>
      </c>
    </row>
    <row r="168" spans="1:15" s="236" customFormat="1" x14ac:dyDescent="0.2">
      <c r="A168" s="237" t="str">
        <f>name!E$10</f>
        <v>Sales and customer service occupations</v>
      </c>
      <c r="B168" s="302">
        <v>11.96773097174113</v>
      </c>
      <c r="C168" s="302">
        <v>25.587039189827614</v>
      </c>
      <c r="D168" s="302">
        <v>1.8224127072988363</v>
      </c>
      <c r="E168" s="302">
        <f t="shared" si="77"/>
        <v>39.377182868867578</v>
      </c>
      <c r="F168" s="303"/>
      <c r="G168" s="302">
        <v>10.704180726679063</v>
      </c>
      <c r="H168" s="302">
        <v>26.5155560480585</v>
      </c>
      <c r="I168" s="302">
        <v>1.3716986639395277</v>
      </c>
      <c r="J168" s="302">
        <f t="shared" si="80"/>
        <v>38.591435438677088</v>
      </c>
      <c r="K168" s="303"/>
      <c r="L168" s="302">
        <v>9.0861756457857705</v>
      </c>
      <c r="M168" s="302">
        <v>24.93588735833028</v>
      </c>
      <c r="N168" s="302">
        <v>1.064245275910322</v>
      </c>
      <c r="O168" s="302">
        <f t="shared" si="79"/>
        <v>35.086308280026373</v>
      </c>
    </row>
    <row r="169" spans="1:15" s="236" customFormat="1" x14ac:dyDescent="0.2">
      <c r="A169" s="237" t="str">
        <f>name!E$11</f>
        <v>Process, plant and machine operatives</v>
      </c>
      <c r="B169" s="302">
        <v>6.5733224540848232</v>
      </c>
      <c r="C169" s="302">
        <v>1.1790496422568788</v>
      </c>
      <c r="D169" s="302">
        <v>0.17886281623024639</v>
      </c>
      <c r="E169" s="302">
        <f t="shared" si="77"/>
        <v>7.9312349125719486</v>
      </c>
      <c r="F169" s="303"/>
      <c r="G169" s="302">
        <v>5.3260781742683418</v>
      </c>
      <c r="H169" s="302">
        <v>1.2915307730988836</v>
      </c>
      <c r="I169" s="302">
        <v>0.20379714757655509</v>
      </c>
      <c r="J169" s="302">
        <f t="shared" si="80"/>
        <v>6.8214060949437805</v>
      </c>
      <c r="K169" s="303"/>
      <c r="L169" s="302">
        <v>5.4619923208976484</v>
      </c>
      <c r="M169" s="302">
        <v>1.5708626764041145</v>
      </c>
      <c r="N169" s="302">
        <v>0.21167427764520896</v>
      </c>
      <c r="O169" s="302">
        <f t="shared" si="79"/>
        <v>7.2445292749469719</v>
      </c>
    </row>
    <row r="170" spans="1:15" s="236" customFormat="1" x14ac:dyDescent="0.2">
      <c r="A170" s="237" t="str">
        <f>name!E$12</f>
        <v>Elementary occupations</v>
      </c>
      <c r="B170" s="302">
        <v>6.2194773707583151</v>
      </c>
      <c r="C170" s="302">
        <v>4.6971531386916956</v>
      </c>
      <c r="D170" s="302">
        <v>0.15096774380950362</v>
      </c>
      <c r="E170" s="302">
        <f t="shared" si="77"/>
        <v>11.067598253259515</v>
      </c>
      <c r="F170" s="303"/>
      <c r="G170" s="302">
        <v>4.7860696315036231</v>
      </c>
      <c r="H170" s="302">
        <v>4.0413706549693247</v>
      </c>
      <c r="I170" s="302">
        <v>0.12804112978617085</v>
      </c>
      <c r="J170" s="302">
        <f t="shared" si="80"/>
        <v>8.9554814162591185</v>
      </c>
      <c r="K170" s="303"/>
      <c r="L170" s="302">
        <v>4.4104612462651929</v>
      </c>
      <c r="M170" s="302">
        <v>3.185896658165885</v>
      </c>
      <c r="N170" s="302">
        <v>0.15159825812299527</v>
      </c>
      <c r="O170" s="302">
        <f t="shared" si="79"/>
        <v>7.7479561625540727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56.628928897349759</v>
      </c>
      <c r="C172" s="311">
        <f t="shared" ref="C172:E172" si="81">SUM(C162:C170)</f>
        <v>37.61729250739279</v>
      </c>
      <c r="D172" s="311">
        <f t="shared" si="81"/>
        <v>8.3997785952575779</v>
      </c>
      <c r="E172" s="311">
        <f t="shared" si="81"/>
        <v>102.64600000000014</v>
      </c>
      <c r="F172" s="311"/>
      <c r="G172" s="311">
        <f t="shared" ref="G172:J172" si="82">SUM(G162:G170)</f>
        <v>56.781850247032082</v>
      </c>
      <c r="H172" s="311">
        <f t="shared" si="82"/>
        <v>39.136757554620715</v>
      </c>
      <c r="I172" s="311">
        <f t="shared" si="82"/>
        <v>8.0413921983470456</v>
      </c>
      <c r="J172" s="311">
        <f t="shared" si="82"/>
        <v>103.95999999999984</v>
      </c>
      <c r="K172" s="311"/>
      <c r="L172" s="311">
        <f t="shared" ref="L172:O172" si="83">SUM(L162:L170)</f>
        <v>60.900345676048836</v>
      </c>
      <c r="M172" s="311">
        <f t="shared" si="83"/>
        <v>36.911165156271032</v>
      </c>
      <c r="N172" s="311">
        <f t="shared" si="83"/>
        <v>8.5684891676801609</v>
      </c>
      <c r="O172" s="311">
        <f t="shared" si="83"/>
        <v>106.38000000000002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1.850254279232348</v>
      </c>
      <c r="C179" s="302">
        <v>0.12673839028493575</v>
      </c>
      <c r="D179" s="302">
        <v>0.42081103243690032</v>
      </c>
      <c r="E179" s="302">
        <f>SUM(B179:D179)</f>
        <v>2.3978037019541842</v>
      </c>
      <c r="F179" s="303"/>
      <c r="G179" s="302">
        <v>2.5847314425587178</v>
      </c>
      <c r="H179" s="302">
        <v>0.26416918993276917</v>
      </c>
      <c r="I179" s="302">
        <v>0.53734119038532036</v>
      </c>
      <c r="J179" s="302">
        <f>SUM(G179:I179)</f>
        <v>3.3862418228768076</v>
      </c>
      <c r="K179" s="303"/>
      <c r="L179" s="302">
        <v>3.0796725634411906</v>
      </c>
      <c r="M179" s="302">
        <v>0.35719023932965199</v>
      </c>
      <c r="N179" s="302">
        <v>0.57863249701079955</v>
      </c>
      <c r="O179" s="302">
        <f>SUM(L179:N179)</f>
        <v>4.0154952997816418</v>
      </c>
    </row>
    <row r="180" spans="1:15" s="236" customFormat="1" x14ac:dyDescent="0.2">
      <c r="A180" s="237" t="str">
        <f>name!E$5</f>
        <v>Professional occupations</v>
      </c>
      <c r="B180" s="302">
        <v>1.3471554153857499</v>
      </c>
      <c r="C180" s="302">
        <v>0.10142813070811778</v>
      </c>
      <c r="D180" s="302">
        <v>0.10528868608832044</v>
      </c>
      <c r="E180" s="302">
        <f t="shared" ref="E180:E187" si="84">SUM(B180:D180)</f>
        <v>1.5538722321821881</v>
      </c>
      <c r="F180" s="303"/>
      <c r="G180" s="302">
        <v>2.1750512862342841</v>
      </c>
      <c r="H180" s="302">
        <v>0.23010467098625001</v>
      </c>
      <c r="I180" s="302">
        <v>0.13900695060614174</v>
      </c>
      <c r="J180" s="302">
        <f t="shared" ref="J180:J182" si="85">SUM(G180:I180)</f>
        <v>2.5441629078266756</v>
      </c>
      <c r="K180" s="303"/>
      <c r="L180" s="302">
        <v>2.9486717046141413</v>
      </c>
      <c r="M180" s="302">
        <v>0.37832295071228633</v>
      </c>
      <c r="N180" s="302">
        <v>0.11937667512369082</v>
      </c>
      <c r="O180" s="302">
        <f t="shared" ref="O180:O187" si="86">SUM(L180:N180)</f>
        <v>3.4463713304501185</v>
      </c>
    </row>
    <row r="181" spans="1:15" s="236" customFormat="1" x14ac:dyDescent="0.2">
      <c r="A181" s="237" t="str">
        <f>name!E$6</f>
        <v>Associate professional occupations</v>
      </c>
      <c r="B181" s="302">
        <v>1.4523780668289137</v>
      </c>
      <c r="C181" s="302">
        <v>0.1713598619429485</v>
      </c>
      <c r="D181" s="302">
        <v>7.823759775789374E-2</v>
      </c>
      <c r="E181" s="302">
        <f t="shared" si="84"/>
        <v>1.701975526529756</v>
      </c>
      <c r="F181" s="303"/>
      <c r="G181" s="302">
        <v>2.0566101597215418</v>
      </c>
      <c r="H181" s="302">
        <v>0.2949382316829034</v>
      </c>
      <c r="I181" s="302">
        <v>0.10917346476509969</v>
      </c>
      <c r="J181" s="302">
        <f t="shared" si="85"/>
        <v>2.4607218561695445</v>
      </c>
      <c r="K181" s="303"/>
      <c r="L181" s="302">
        <v>2.1930622554760446</v>
      </c>
      <c r="M181" s="302">
        <v>0.37878231753205244</v>
      </c>
      <c r="N181" s="302">
        <v>9.4640055046417537E-2</v>
      </c>
      <c r="O181" s="302">
        <f t="shared" si="86"/>
        <v>2.6664846280545147</v>
      </c>
    </row>
    <row r="182" spans="1:15" s="236" customFormat="1" x14ac:dyDescent="0.2">
      <c r="A182" s="237" t="str">
        <f>name!E$7</f>
        <v>Administrative and secretarial occupations</v>
      </c>
      <c r="B182" s="302">
        <v>3.0803475213692733</v>
      </c>
      <c r="C182" s="302">
        <v>0.95667659606582922</v>
      </c>
      <c r="D182" s="302">
        <v>9.5046211845802364E-2</v>
      </c>
      <c r="E182" s="302">
        <f t="shared" si="84"/>
        <v>4.1320703292809045</v>
      </c>
      <c r="F182" s="303"/>
      <c r="G182" s="302">
        <v>4.0898922959555923</v>
      </c>
      <c r="H182" s="302">
        <v>1.5679652985041388</v>
      </c>
      <c r="I182" s="302">
        <v>0.14735297670457953</v>
      </c>
      <c r="J182" s="302">
        <f t="shared" si="85"/>
        <v>5.8052105711643103</v>
      </c>
      <c r="K182" s="303"/>
      <c r="L182" s="302">
        <v>4.2349599194361929</v>
      </c>
      <c r="M182" s="302">
        <v>1.4674482241297846</v>
      </c>
      <c r="N182" s="302">
        <v>0.12726457816034334</v>
      </c>
      <c r="O182" s="302">
        <f t="shared" si="86"/>
        <v>5.82967272172632</v>
      </c>
    </row>
    <row r="183" spans="1:15" s="236" customFormat="1" x14ac:dyDescent="0.2">
      <c r="A183" s="237" t="str">
        <f>name!E$8</f>
        <v>Skilled trades occupations</v>
      </c>
      <c r="B183" s="302">
        <v>1.3038222238561512</v>
      </c>
      <c r="C183" s="302">
        <v>0.21134833205526687</v>
      </c>
      <c r="D183" s="302">
        <v>0.3129841852923177</v>
      </c>
      <c r="E183" s="302">
        <f t="shared" si="84"/>
        <v>1.8281547412037358</v>
      </c>
      <c r="F183" s="303"/>
      <c r="G183" s="302">
        <v>1.2506252441224872</v>
      </c>
      <c r="H183" s="302">
        <v>0.41119080079640774</v>
      </c>
      <c r="I183" s="302">
        <v>0.25973137289046577</v>
      </c>
      <c r="J183" s="302">
        <f>SUM(G183:I183)</f>
        <v>1.9215474178093608</v>
      </c>
      <c r="K183" s="303"/>
      <c r="L183" s="302">
        <v>1.2772205830436021</v>
      </c>
      <c r="M183" s="302">
        <v>0.5462940792751444</v>
      </c>
      <c r="N183" s="302">
        <v>0.25215573439170452</v>
      </c>
      <c r="O183" s="302">
        <f t="shared" si="86"/>
        <v>2.0756703967104508</v>
      </c>
    </row>
    <row r="184" spans="1:15" s="236" customFormat="1" x14ac:dyDescent="0.2">
      <c r="A184" s="237" t="str">
        <f>name!E$9</f>
        <v>Caring, leisure and other service occupations</v>
      </c>
      <c r="B184" s="302">
        <v>1.3175963427455888</v>
      </c>
      <c r="C184" s="302">
        <v>0.92269902860778297</v>
      </c>
      <c r="D184" s="302">
        <v>0.17422487503077577</v>
      </c>
      <c r="E184" s="302">
        <f t="shared" si="84"/>
        <v>2.4145202463841473</v>
      </c>
      <c r="F184" s="303"/>
      <c r="G184" s="302">
        <v>1.409828110659779</v>
      </c>
      <c r="H184" s="302">
        <v>0.90084288977739435</v>
      </c>
      <c r="I184" s="302">
        <v>0.16762596379519773</v>
      </c>
      <c r="J184" s="302">
        <f t="shared" ref="J184:J187" si="87">SUM(G184:I184)</f>
        <v>2.4782969642323707</v>
      </c>
      <c r="K184" s="303"/>
      <c r="L184" s="302">
        <v>1.5607207198824</v>
      </c>
      <c r="M184" s="302">
        <v>1.0829781577688451</v>
      </c>
      <c r="N184" s="302">
        <v>0.20827372407748135</v>
      </c>
      <c r="O184" s="302">
        <f t="shared" si="86"/>
        <v>2.8519726017287264</v>
      </c>
    </row>
    <row r="185" spans="1:15" s="236" customFormat="1" x14ac:dyDescent="0.2">
      <c r="A185" s="237" t="str">
        <f>name!E$10</f>
        <v>Sales and customer service occupations</v>
      </c>
      <c r="B185" s="302">
        <v>0.96803903621720999</v>
      </c>
      <c r="C185" s="302">
        <v>0.2751749453670827</v>
      </c>
      <c r="D185" s="302">
        <v>8.1893173198335695E-2</v>
      </c>
      <c r="E185" s="302">
        <f t="shared" si="84"/>
        <v>1.3251071547826283</v>
      </c>
      <c r="F185" s="303"/>
      <c r="G185" s="302">
        <v>1.1847946200355941</v>
      </c>
      <c r="H185" s="302">
        <v>0.45351175657721765</v>
      </c>
      <c r="I185" s="302">
        <v>7.5695146912113584E-2</v>
      </c>
      <c r="J185" s="302">
        <f t="shared" si="87"/>
        <v>1.7140015235249253</v>
      </c>
      <c r="K185" s="303"/>
      <c r="L185" s="302">
        <v>1.4940862040222209</v>
      </c>
      <c r="M185" s="302">
        <v>0.67440538960142049</v>
      </c>
      <c r="N185" s="302">
        <v>7.1435834578451249E-2</v>
      </c>
      <c r="O185" s="302">
        <f t="shared" si="86"/>
        <v>2.2399274282020927</v>
      </c>
    </row>
    <row r="186" spans="1:15" s="236" customFormat="1" x14ac:dyDescent="0.2">
      <c r="A186" s="237" t="str">
        <f>name!E$11</f>
        <v>Process, plant and machine operatives</v>
      </c>
      <c r="B186" s="302">
        <v>10.938439057605036</v>
      </c>
      <c r="C186" s="302">
        <v>0.91750885476097233</v>
      </c>
      <c r="D186" s="302">
        <v>4.6608808897730176</v>
      </c>
      <c r="E186" s="302">
        <f t="shared" si="84"/>
        <v>16.516828802139027</v>
      </c>
      <c r="F186" s="303"/>
      <c r="G186" s="302">
        <v>11.523511185587115</v>
      </c>
      <c r="H186" s="302">
        <v>1.3604695645954461</v>
      </c>
      <c r="I186" s="302">
        <v>5.0890533833268874</v>
      </c>
      <c r="J186" s="302">
        <f t="shared" si="87"/>
        <v>17.973034133509447</v>
      </c>
      <c r="K186" s="303"/>
      <c r="L186" s="302">
        <v>12.530462220408721</v>
      </c>
      <c r="M186" s="302">
        <v>1.7639129232464235</v>
      </c>
      <c r="N186" s="302">
        <v>6.1437238446611557</v>
      </c>
      <c r="O186" s="302">
        <f t="shared" si="86"/>
        <v>20.438098988316298</v>
      </c>
    </row>
    <row r="187" spans="1:15" s="236" customFormat="1" x14ac:dyDescent="0.2">
      <c r="A187" s="237" t="str">
        <f>name!E$12</f>
        <v>Elementary occupations</v>
      </c>
      <c r="B187" s="302">
        <v>4.6663212560488265</v>
      </c>
      <c r="C187" s="302">
        <v>0.97751830593459899</v>
      </c>
      <c r="D187" s="302">
        <v>0.13682770356005652</v>
      </c>
      <c r="E187" s="302">
        <f t="shared" si="84"/>
        <v>5.7806672655434825</v>
      </c>
      <c r="F187" s="303"/>
      <c r="G187" s="302">
        <v>4.4119085908614268</v>
      </c>
      <c r="H187" s="302">
        <v>1.7127695392614559</v>
      </c>
      <c r="I187" s="302">
        <v>0.16410467276359073</v>
      </c>
      <c r="J187" s="302">
        <f t="shared" si="87"/>
        <v>6.2887828028864732</v>
      </c>
      <c r="K187" s="303"/>
      <c r="L187" s="302">
        <v>3.8545749465779129</v>
      </c>
      <c r="M187" s="302">
        <v>1.8041840232670818</v>
      </c>
      <c r="N187" s="302">
        <v>0.19154763518493029</v>
      </c>
      <c r="O187" s="302">
        <f t="shared" si="86"/>
        <v>5.8503066050299246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26.924353199289094</v>
      </c>
      <c r="C189" s="311">
        <f t="shared" ref="C189:E189" si="88">SUM(C179:C187)</f>
        <v>4.6604524457275351</v>
      </c>
      <c r="D189" s="311">
        <f t="shared" si="88"/>
        <v>6.0661943549834199</v>
      </c>
      <c r="E189" s="311">
        <f t="shared" si="88"/>
        <v>37.651000000000053</v>
      </c>
      <c r="F189" s="311"/>
      <c r="G189" s="311">
        <f t="shared" ref="G189:J189" si="89">SUM(G179:G187)</f>
        <v>30.686952935736539</v>
      </c>
      <c r="H189" s="311">
        <f t="shared" si="89"/>
        <v>7.1959619421139829</v>
      </c>
      <c r="I189" s="311">
        <f t="shared" si="89"/>
        <v>6.6890851221493968</v>
      </c>
      <c r="J189" s="311">
        <f t="shared" si="89"/>
        <v>44.571999999999917</v>
      </c>
      <c r="K189" s="311"/>
      <c r="L189" s="311">
        <f t="shared" ref="L189:O189" si="90">SUM(L179:L187)</f>
        <v>33.173431116902428</v>
      </c>
      <c r="M189" s="311">
        <f t="shared" si="90"/>
        <v>8.4535183048626905</v>
      </c>
      <c r="N189" s="311">
        <f t="shared" si="90"/>
        <v>7.7870505782349744</v>
      </c>
      <c r="O189" s="311">
        <f t="shared" si="90"/>
        <v>49.414000000000087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3.4457195319985665</v>
      </c>
      <c r="C196" s="302">
        <v>0.39930098573581657</v>
      </c>
      <c r="D196" s="302">
        <v>1.1724389871325531</v>
      </c>
      <c r="E196" s="302">
        <f>SUM(B196:D196)</f>
        <v>5.0174595048669364</v>
      </c>
      <c r="F196" s="303"/>
      <c r="G196" s="302">
        <v>3.9051416534574921</v>
      </c>
      <c r="H196" s="302">
        <v>0.76797008454024618</v>
      </c>
      <c r="I196" s="302">
        <v>1.3308609372253508</v>
      </c>
      <c r="J196" s="302">
        <f>SUM(G196:I196)</f>
        <v>6.0039726752230891</v>
      </c>
      <c r="K196" s="303"/>
      <c r="L196" s="302">
        <v>5.3556618116113262</v>
      </c>
      <c r="M196" s="302">
        <v>1.4909258271306403</v>
      </c>
      <c r="N196" s="302">
        <v>1.604932061306501</v>
      </c>
      <c r="O196" s="302">
        <f>SUM(L196:N196)</f>
        <v>8.4515197000484683</v>
      </c>
    </row>
    <row r="197" spans="1:15" s="236" customFormat="1" x14ac:dyDescent="0.2">
      <c r="A197" s="237" t="str">
        <f>name!E$5</f>
        <v>Professional occupations</v>
      </c>
      <c r="B197" s="302">
        <v>0.99107426574485002</v>
      </c>
      <c r="C197" s="302">
        <v>0.13005653888506702</v>
      </c>
      <c r="D197" s="302">
        <v>8.0611359067171456E-2</v>
      </c>
      <c r="E197" s="302">
        <f t="shared" ref="E197:E204" si="91">SUM(B197:D197)</f>
        <v>1.2017421636970886</v>
      </c>
      <c r="F197" s="303"/>
      <c r="G197" s="302">
        <v>1.3313082617093801</v>
      </c>
      <c r="H197" s="302">
        <v>0.27007057108796367</v>
      </c>
      <c r="I197" s="302">
        <v>9.5193371523433518E-2</v>
      </c>
      <c r="J197" s="302">
        <f t="shared" ref="J197:J199" si="92">SUM(G197:I197)</f>
        <v>1.6965722043207772</v>
      </c>
      <c r="K197" s="303"/>
      <c r="L197" s="302">
        <v>1.6804803936099555</v>
      </c>
      <c r="M197" s="302">
        <v>0.40308962660788655</v>
      </c>
      <c r="N197" s="302">
        <v>5.3943128548216396E-2</v>
      </c>
      <c r="O197" s="302">
        <f t="shared" ref="O197:O204" si="93">SUM(L197:N197)</f>
        <v>2.1375131487660584</v>
      </c>
    </row>
    <row r="198" spans="1:15" s="236" customFormat="1" x14ac:dyDescent="0.2">
      <c r="A198" s="237" t="str">
        <f>name!E$6</f>
        <v>Associate professional occupations</v>
      </c>
      <c r="B198" s="302">
        <v>0.8372889189956374</v>
      </c>
      <c r="C198" s="302">
        <v>0.3577232617055679</v>
      </c>
      <c r="D198" s="302">
        <v>5.6184305070407337E-2</v>
      </c>
      <c r="E198" s="302">
        <f t="shared" si="91"/>
        <v>1.2511964857716127</v>
      </c>
      <c r="F198" s="303"/>
      <c r="G198" s="302">
        <v>1.0287363477156493</v>
      </c>
      <c r="H198" s="302">
        <v>0.53172425058904171</v>
      </c>
      <c r="I198" s="302">
        <v>5.4272071132944105E-2</v>
      </c>
      <c r="J198" s="302">
        <f t="shared" si="92"/>
        <v>1.6147326694376352</v>
      </c>
      <c r="K198" s="303"/>
      <c r="L198" s="302">
        <v>1.2140514909107409</v>
      </c>
      <c r="M198" s="302">
        <v>0.7121527438825328</v>
      </c>
      <c r="N198" s="302">
        <v>4.394439100335891E-2</v>
      </c>
      <c r="O198" s="302">
        <f t="shared" si="93"/>
        <v>1.9701486257966327</v>
      </c>
    </row>
    <row r="199" spans="1:15" s="236" customFormat="1" x14ac:dyDescent="0.2">
      <c r="A199" s="237" t="str">
        <f>name!E$7</f>
        <v>Administrative and secretarial occupations</v>
      </c>
      <c r="B199" s="302">
        <v>1.1520443769327062</v>
      </c>
      <c r="C199" s="302">
        <v>0.88786809704675695</v>
      </c>
      <c r="D199" s="302">
        <v>2.2505363761101564E-2</v>
      </c>
      <c r="E199" s="302">
        <f t="shared" si="91"/>
        <v>2.0624178377405644</v>
      </c>
      <c r="F199" s="303"/>
      <c r="G199" s="302">
        <v>1.1481950321327168</v>
      </c>
      <c r="H199" s="302">
        <v>1.231281268862656</v>
      </c>
      <c r="I199" s="302">
        <v>2.3216489960993628E-2</v>
      </c>
      <c r="J199" s="302">
        <f t="shared" si="92"/>
        <v>2.4026927909563667</v>
      </c>
      <c r="K199" s="303"/>
      <c r="L199" s="302">
        <v>1.505756252999005</v>
      </c>
      <c r="M199" s="302">
        <v>1.6216396068252146</v>
      </c>
      <c r="N199" s="302">
        <v>2.2611003264626107E-2</v>
      </c>
      <c r="O199" s="302">
        <f t="shared" si="93"/>
        <v>3.150006863088846</v>
      </c>
    </row>
    <row r="200" spans="1:15" s="236" customFormat="1" x14ac:dyDescent="0.2">
      <c r="A200" s="237" t="str">
        <f>name!E$8</f>
        <v>Skilled trades occupations</v>
      </c>
      <c r="B200" s="302">
        <v>2.4501595945783312</v>
      </c>
      <c r="C200" s="302">
        <v>2.2513906848726499</v>
      </c>
      <c r="D200" s="302">
        <v>0.36343830319961956</v>
      </c>
      <c r="E200" s="302">
        <f t="shared" si="91"/>
        <v>5.0649885826506003</v>
      </c>
      <c r="F200" s="303"/>
      <c r="G200" s="302">
        <v>1.9960924298976186</v>
      </c>
      <c r="H200" s="302">
        <v>2.205080439647638</v>
      </c>
      <c r="I200" s="302">
        <v>0.42957167472324592</v>
      </c>
      <c r="J200" s="302">
        <f>SUM(G200:I200)</f>
        <v>4.6307445442685031</v>
      </c>
      <c r="K200" s="303"/>
      <c r="L200" s="302">
        <v>1.3283683603827183</v>
      </c>
      <c r="M200" s="302">
        <v>2.4268457042102378</v>
      </c>
      <c r="N200" s="302">
        <v>0.52296463123765424</v>
      </c>
      <c r="O200" s="302">
        <f t="shared" si="93"/>
        <v>4.2781786958306105</v>
      </c>
    </row>
    <row r="201" spans="1:15" s="236" customFormat="1" x14ac:dyDescent="0.2">
      <c r="A201" s="237" t="str">
        <f>name!E$9</f>
        <v>Caring, leisure and other service occupations</v>
      </c>
      <c r="B201" s="302">
        <v>1.1712367838814188</v>
      </c>
      <c r="C201" s="302">
        <v>0.92706047517680323</v>
      </c>
      <c r="D201" s="302">
        <v>9.3519383431377126E-2</v>
      </c>
      <c r="E201" s="302">
        <f t="shared" si="91"/>
        <v>2.1918166424895991</v>
      </c>
      <c r="F201" s="303"/>
      <c r="G201" s="302">
        <v>1.0879424612750996</v>
      </c>
      <c r="H201" s="302">
        <v>1.0272797504380082</v>
      </c>
      <c r="I201" s="302">
        <v>0.12330708774766483</v>
      </c>
      <c r="J201" s="302">
        <f t="shared" ref="J201:J204" si="94">SUM(G201:I201)</f>
        <v>2.2385292994607724</v>
      </c>
      <c r="K201" s="303"/>
      <c r="L201" s="302">
        <v>1.3878944957112764</v>
      </c>
      <c r="M201" s="302">
        <v>1.1719080348224749</v>
      </c>
      <c r="N201" s="302">
        <v>0.20485005887619984</v>
      </c>
      <c r="O201" s="302">
        <f t="shared" si="93"/>
        <v>2.7646525894099514</v>
      </c>
    </row>
    <row r="202" spans="1:15" s="236" customFormat="1" x14ac:dyDescent="0.2">
      <c r="A202" s="237" t="str">
        <f>name!E$10</f>
        <v>Sales and customer service occupations</v>
      </c>
      <c r="B202" s="302">
        <v>0.90810301987565423</v>
      </c>
      <c r="C202" s="302">
        <v>2.1633784841644847</v>
      </c>
      <c r="D202" s="302">
        <v>0.45789042005356917</v>
      </c>
      <c r="E202" s="302">
        <f t="shared" si="91"/>
        <v>3.529371924093708</v>
      </c>
      <c r="F202" s="303"/>
      <c r="G202" s="302">
        <v>0.8806820542673891</v>
      </c>
      <c r="H202" s="302">
        <v>2.729184413381208</v>
      </c>
      <c r="I202" s="302">
        <v>0.37954972266952985</v>
      </c>
      <c r="J202" s="302">
        <f t="shared" si="94"/>
        <v>3.9894161903181269</v>
      </c>
      <c r="K202" s="303"/>
      <c r="L202" s="302">
        <v>1.1411547631525507</v>
      </c>
      <c r="M202" s="302">
        <v>3.9238485736337312</v>
      </c>
      <c r="N202" s="302">
        <v>0.29685841699010374</v>
      </c>
      <c r="O202" s="302">
        <f t="shared" si="93"/>
        <v>5.3618617537763855</v>
      </c>
    </row>
    <row r="203" spans="1:15" s="236" customFormat="1" x14ac:dyDescent="0.2">
      <c r="A203" s="237" t="str">
        <f>name!E$11</f>
        <v>Process, plant and machine operatives</v>
      </c>
      <c r="B203" s="302">
        <v>0.5529758532752288</v>
      </c>
      <c r="C203" s="302">
        <v>1.0192933924243188</v>
      </c>
      <c r="D203" s="302">
        <v>4.634333362316486E-2</v>
      </c>
      <c r="E203" s="302">
        <f t="shared" si="91"/>
        <v>1.6186125793227126</v>
      </c>
      <c r="F203" s="303"/>
      <c r="G203" s="302">
        <v>0.4364174821511318</v>
      </c>
      <c r="H203" s="302">
        <v>1.4134457565324059</v>
      </c>
      <c r="I203" s="302">
        <v>5.7076255274206338E-2</v>
      </c>
      <c r="J203" s="302">
        <f t="shared" si="94"/>
        <v>1.906939493957744</v>
      </c>
      <c r="K203" s="303"/>
      <c r="L203" s="302">
        <v>0.34125177611885188</v>
      </c>
      <c r="M203" s="302">
        <v>2.3903401753927342</v>
      </c>
      <c r="N203" s="302">
        <v>9.5341764414958508E-2</v>
      </c>
      <c r="O203" s="302">
        <f t="shared" si="93"/>
        <v>2.8269337159265446</v>
      </c>
    </row>
    <row r="204" spans="1:15" s="236" customFormat="1" x14ac:dyDescent="0.2">
      <c r="A204" s="237" t="str">
        <f>name!E$12</f>
        <v>Elementary occupations</v>
      </c>
      <c r="B204" s="302">
        <v>7.5391839550107287</v>
      </c>
      <c r="C204" s="302">
        <v>15.027338883600656</v>
      </c>
      <c r="D204" s="302">
        <v>0.27487144075576325</v>
      </c>
      <c r="E204" s="302">
        <f t="shared" si="91"/>
        <v>22.841394279367147</v>
      </c>
      <c r="F204" s="303"/>
      <c r="G204" s="302">
        <v>6.7384185351268613</v>
      </c>
      <c r="H204" s="302">
        <v>15.890892370117921</v>
      </c>
      <c r="I204" s="302">
        <v>0.28108922681223542</v>
      </c>
      <c r="J204" s="302">
        <f t="shared" si="94"/>
        <v>22.910400132057017</v>
      </c>
      <c r="K204" s="303"/>
      <c r="L204" s="302">
        <v>8.8959825534956334</v>
      </c>
      <c r="M204" s="302">
        <v>17.422733635201617</v>
      </c>
      <c r="N204" s="302">
        <v>0.60546871865926388</v>
      </c>
      <c r="O204" s="302">
        <f t="shared" si="93"/>
        <v>26.924184907356516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19.047786300293122</v>
      </c>
      <c r="C206" s="311">
        <f t="shared" ref="C206:E206" si="95">SUM(C196:C204)</f>
        <v>23.16341080361212</v>
      </c>
      <c r="D206" s="311">
        <f t="shared" si="95"/>
        <v>2.5678028960947272</v>
      </c>
      <c r="E206" s="311">
        <f t="shared" si="95"/>
        <v>44.778999999999968</v>
      </c>
      <c r="F206" s="311"/>
      <c r="G206" s="311">
        <f t="shared" ref="G206:J206" si="96">SUM(G196:G204)</f>
        <v>18.552934257733341</v>
      </c>
      <c r="H206" s="311">
        <f t="shared" si="96"/>
        <v>26.066928905197088</v>
      </c>
      <c r="I206" s="311">
        <f t="shared" si="96"/>
        <v>2.7741368370696042</v>
      </c>
      <c r="J206" s="311">
        <f t="shared" si="96"/>
        <v>47.394000000000034</v>
      </c>
      <c r="K206" s="311"/>
      <c r="L206" s="311">
        <f t="shared" ref="L206:O206" si="97">SUM(L196:L204)</f>
        <v>22.850601897992057</v>
      </c>
      <c r="M206" s="311">
        <f t="shared" si="97"/>
        <v>31.563483927707068</v>
      </c>
      <c r="N206" s="311">
        <f t="shared" si="97"/>
        <v>3.4509141743008822</v>
      </c>
      <c r="O206" s="311">
        <f t="shared" si="97"/>
        <v>57.865000000000009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0.26443284213305462</v>
      </c>
      <c r="C213" s="302">
        <v>8.5455088691072364E-2</v>
      </c>
      <c r="D213" s="302">
        <v>0.14472566642018045</v>
      </c>
      <c r="E213" s="302">
        <f>SUM(B213:D213)</f>
        <v>0.49461359724430742</v>
      </c>
      <c r="F213" s="303"/>
      <c r="G213" s="302">
        <v>0.42147986370478163</v>
      </c>
      <c r="H213" s="302">
        <v>8.9194008066738009E-2</v>
      </c>
      <c r="I213" s="302">
        <v>6.6102178370690365E-2</v>
      </c>
      <c r="J213" s="302">
        <f>SUM(G213:I213)</f>
        <v>0.57677605014221001</v>
      </c>
      <c r="K213" s="303"/>
      <c r="L213" s="302">
        <v>0.4686850215095581</v>
      </c>
      <c r="M213" s="302">
        <v>0.11298182975463936</v>
      </c>
      <c r="N213" s="302">
        <v>7.392901257162092E-2</v>
      </c>
      <c r="O213" s="302">
        <f>SUM(L213:N213)</f>
        <v>0.65559586383581836</v>
      </c>
    </row>
    <row r="214" spans="1:15" s="236" customFormat="1" x14ac:dyDescent="0.2">
      <c r="A214" s="237" t="str">
        <f>name!E$5</f>
        <v>Professional occupations</v>
      </c>
      <c r="B214" s="302">
        <v>0.3334494202578086</v>
      </c>
      <c r="C214" s="302">
        <v>8.2279433370150645E-2</v>
      </c>
      <c r="D214" s="302">
        <v>0.24265013356545095</v>
      </c>
      <c r="E214" s="302">
        <f t="shared" ref="E214:E221" si="98">SUM(B214:D214)</f>
        <v>0.65837898719341026</v>
      </c>
      <c r="F214" s="303"/>
      <c r="G214" s="302">
        <v>0.59435897952308414</v>
      </c>
      <c r="H214" s="302">
        <v>8.5666930732946928E-2</v>
      </c>
      <c r="I214" s="302">
        <v>0.13558514928198337</v>
      </c>
      <c r="J214" s="302">
        <f t="shared" ref="J214:J216" si="99">SUM(G214:I214)</f>
        <v>0.81561105953801449</v>
      </c>
      <c r="K214" s="303"/>
      <c r="L214" s="302">
        <v>0.68897820808583943</v>
      </c>
      <c r="M214" s="302">
        <v>0.11402949368364251</v>
      </c>
      <c r="N214" s="302">
        <v>0.10792624469576276</v>
      </c>
      <c r="O214" s="302">
        <f t="shared" ref="O214:O221" si="100">SUM(L214:N214)</f>
        <v>0.91093394646524461</v>
      </c>
    </row>
    <row r="215" spans="1:15" s="236" customFormat="1" x14ac:dyDescent="0.2">
      <c r="A215" s="237" t="str">
        <f>name!E$6</f>
        <v>Associate professional occupations</v>
      </c>
      <c r="B215" s="302">
        <v>0.24139406859288307</v>
      </c>
      <c r="C215" s="302">
        <v>0.1416535998151123</v>
      </c>
      <c r="D215" s="302">
        <v>0.39544822275236985</v>
      </c>
      <c r="E215" s="302">
        <f t="shared" si="98"/>
        <v>0.77849589116036522</v>
      </c>
      <c r="F215" s="303"/>
      <c r="G215" s="302">
        <v>0.40985452617464957</v>
      </c>
      <c r="H215" s="302">
        <v>0.10792050443055595</v>
      </c>
      <c r="I215" s="302">
        <v>0.30021117003217829</v>
      </c>
      <c r="J215" s="302">
        <f t="shared" si="99"/>
        <v>0.81798620063738392</v>
      </c>
      <c r="K215" s="303"/>
      <c r="L215" s="302">
        <v>0.3919544645872784</v>
      </c>
      <c r="M215" s="302">
        <v>0.10839504408100681</v>
      </c>
      <c r="N215" s="302">
        <v>0.28990621921940407</v>
      </c>
      <c r="O215" s="302">
        <f t="shared" si="100"/>
        <v>0.79025572788768927</v>
      </c>
    </row>
    <row r="216" spans="1:15" s="236" customFormat="1" x14ac:dyDescent="0.2">
      <c r="A216" s="237" t="str">
        <f>name!E$7</f>
        <v>Administrative and secretarial occupations</v>
      </c>
      <c r="B216" s="302">
        <v>0.2611082146900468</v>
      </c>
      <c r="C216" s="302">
        <v>0.31040207224111543</v>
      </c>
      <c r="D216" s="302">
        <v>2.3801462024813203E-2</v>
      </c>
      <c r="E216" s="302">
        <f t="shared" si="98"/>
        <v>0.59531174895597538</v>
      </c>
      <c r="F216" s="303"/>
      <c r="G216" s="302">
        <v>0.36806222056412086</v>
      </c>
      <c r="H216" s="302">
        <v>0.31999154000229724</v>
      </c>
      <c r="I216" s="302">
        <v>1.6619052534592359E-2</v>
      </c>
      <c r="J216" s="302">
        <f t="shared" si="99"/>
        <v>0.70467281310101049</v>
      </c>
      <c r="K216" s="303"/>
      <c r="L216" s="302">
        <v>0.30386899992256611</v>
      </c>
      <c r="M216" s="302">
        <v>0.30069099066146004</v>
      </c>
      <c r="N216" s="302">
        <v>1.4738913370298513E-2</v>
      </c>
      <c r="O216" s="302">
        <f t="shared" si="100"/>
        <v>0.61929890395432474</v>
      </c>
    </row>
    <row r="217" spans="1:15" s="236" customFormat="1" x14ac:dyDescent="0.2">
      <c r="A217" s="237" t="str">
        <f>name!E$8</f>
        <v>Skilled trades occupations</v>
      </c>
      <c r="B217" s="302">
        <v>0.2403708664134557</v>
      </c>
      <c r="C217" s="302">
        <v>9.3011596380379785E-2</v>
      </c>
      <c r="D217" s="302">
        <v>0.19035356023480793</v>
      </c>
      <c r="E217" s="302">
        <f t="shared" si="98"/>
        <v>0.52373602302864342</v>
      </c>
      <c r="F217" s="303"/>
      <c r="G217" s="302">
        <v>0.28610951704553311</v>
      </c>
      <c r="H217" s="302">
        <v>4.3670902957069768E-2</v>
      </c>
      <c r="I217" s="302">
        <v>9.4786401606094486E-2</v>
      </c>
      <c r="J217" s="302">
        <f>SUM(G217:I217)</f>
        <v>0.42456682160869735</v>
      </c>
      <c r="K217" s="303"/>
      <c r="L217" s="302">
        <v>0.23123731635760475</v>
      </c>
      <c r="M217" s="302">
        <v>5.9026772992534185E-2</v>
      </c>
      <c r="N217" s="302">
        <v>0.1089430139542082</v>
      </c>
      <c r="O217" s="302">
        <f t="shared" si="100"/>
        <v>0.39920710330434711</v>
      </c>
    </row>
    <row r="218" spans="1:15" s="236" customFormat="1" x14ac:dyDescent="0.2">
      <c r="A218" s="237" t="str">
        <f>name!E$9</f>
        <v>Caring, leisure and other service occupations</v>
      </c>
      <c r="B218" s="302">
        <v>8.1577927338424588E-2</v>
      </c>
      <c r="C218" s="302">
        <v>9.3251374844866244E-2</v>
      </c>
      <c r="D218" s="302">
        <v>2.2009746030543082E-2</v>
      </c>
      <c r="E218" s="302">
        <f t="shared" si="98"/>
        <v>0.19683904821383394</v>
      </c>
      <c r="F218" s="303"/>
      <c r="G218" s="302">
        <v>0.11933846650695396</v>
      </c>
      <c r="H218" s="302">
        <v>0.12069319319127012</v>
      </c>
      <c r="I218" s="302">
        <v>2.5967909829173415E-2</v>
      </c>
      <c r="J218" s="302">
        <f t="shared" ref="J218:J221" si="101">SUM(G218:I218)</f>
        <v>0.26599956952739751</v>
      </c>
      <c r="K218" s="303"/>
      <c r="L218" s="302">
        <v>0.12780409680411242</v>
      </c>
      <c r="M218" s="302">
        <v>0.10796576437320246</v>
      </c>
      <c r="N218" s="302">
        <v>2.6886539439155983E-2</v>
      </c>
      <c r="O218" s="302">
        <f t="shared" si="100"/>
        <v>0.26265640061647089</v>
      </c>
    </row>
    <row r="219" spans="1:15" s="236" customFormat="1" x14ac:dyDescent="0.2">
      <c r="A219" s="237" t="str">
        <f>name!E$10</f>
        <v>Sales and customer service occupations</v>
      </c>
      <c r="B219" s="302">
        <v>0.13881312753031444</v>
      </c>
      <c r="C219" s="302">
        <v>0.14473899362548912</v>
      </c>
      <c r="D219" s="302">
        <v>2.7122665813715533E-2</v>
      </c>
      <c r="E219" s="302">
        <f t="shared" si="98"/>
        <v>0.31067478696951906</v>
      </c>
      <c r="F219" s="303"/>
      <c r="G219" s="302">
        <v>0.1961969693635694</v>
      </c>
      <c r="H219" s="302">
        <v>0.14980542881365783</v>
      </c>
      <c r="I219" s="302">
        <v>1.1069907601925453E-2</v>
      </c>
      <c r="J219" s="302">
        <f t="shared" si="101"/>
        <v>0.35707230577915267</v>
      </c>
      <c r="K219" s="303"/>
      <c r="L219" s="302">
        <v>0.22516249096663513</v>
      </c>
      <c r="M219" s="302">
        <v>0.17818794225090237</v>
      </c>
      <c r="N219" s="302">
        <v>9.9777302700218944E-3</v>
      </c>
      <c r="O219" s="302">
        <f t="shared" si="100"/>
        <v>0.41332816348755941</v>
      </c>
    </row>
    <row r="220" spans="1:15" s="236" customFormat="1" x14ac:dyDescent="0.2">
      <c r="A220" s="237" t="str">
        <f>name!E$11</f>
        <v>Process, plant and machine operatives</v>
      </c>
      <c r="B220" s="302">
        <v>4.7412672547764941E-2</v>
      </c>
      <c r="C220" s="302">
        <v>9.0549693765285835E-2</v>
      </c>
      <c r="D220" s="302">
        <v>2.763454721905604E-2</v>
      </c>
      <c r="E220" s="302">
        <f t="shared" si="98"/>
        <v>0.16559691353210682</v>
      </c>
      <c r="F220" s="303"/>
      <c r="G220" s="302">
        <v>5.8879594388216827E-2</v>
      </c>
      <c r="H220" s="302">
        <v>3.2798303940642627E-2</v>
      </c>
      <c r="I220" s="302">
        <v>2.2227551678324992E-2</v>
      </c>
      <c r="J220" s="302">
        <f t="shared" si="101"/>
        <v>0.11390545000718444</v>
      </c>
      <c r="K220" s="303"/>
      <c r="L220" s="302">
        <v>5.2901348346357319E-2</v>
      </c>
      <c r="M220" s="302">
        <v>4.8559563392751408E-2</v>
      </c>
      <c r="N220" s="302">
        <v>2.7669967099421711E-2</v>
      </c>
      <c r="O220" s="302">
        <f t="shared" si="100"/>
        <v>0.12913087883853044</v>
      </c>
    </row>
    <row r="221" spans="1:15" s="236" customFormat="1" x14ac:dyDescent="0.2">
      <c r="A221" s="237" t="str">
        <f>name!E$12</f>
        <v>Elementary occupations</v>
      </c>
      <c r="B221" s="302">
        <v>0.12403527769500654</v>
      </c>
      <c r="C221" s="302">
        <v>0.30510673027169266</v>
      </c>
      <c r="D221" s="302">
        <v>8.9210995735146306E-2</v>
      </c>
      <c r="E221" s="302">
        <f t="shared" si="98"/>
        <v>0.51835300370184556</v>
      </c>
      <c r="F221" s="303"/>
      <c r="G221" s="302">
        <v>0.18371085013645716</v>
      </c>
      <c r="H221" s="302">
        <v>0.2599502726349372</v>
      </c>
      <c r="I221" s="302">
        <v>0.10874860688756204</v>
      </c>
      <c r="J221" s="302">
        <f t="shared" si="101"/>
        <v>0.55240972965895641</v>
      </c>
      <c r="K221" s="303"/>
      <c r="L221" s="302">
        <v>0.14197451919699561</v>
      </c>
      <c r="M221" s="302">
        <v>0.26487014932620762</v>
      </c>
      <c r="N221" s="302">
        <v>0.11274834308681241</v>
      </c>
      <c r="O221" s="302">
        <f t="shared" si="100"/>
        <v>0.51959301161001559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1.7325944171987591</v>
      </c>
      <c r="C223" s="311">
        <f t="shared" ref="C223:E223" si="102">SUM(C213:C221)</f>
        <v>1.3464485830051647</v>
      </c>
      <c r="D223" s="311">
        <f t="shared" si="102"/>
        <v>1.1629569997960834</v>
      </c>
      <c r="E223" s="311">
        <f t="shared" si="102"/>
        <v>4.2420000000000071</v>
      </c>
      <c r="F223" s="311"/>
      <c r="G223" s="311">
        <f t="shared" ref="G223:J223" si="103">SUM(G213:G221)</f>
        <v>2.6379909874073668</v>
      </c>
      <c r="H223" s="311">
        <f t="shared" si="103"/>
        <v>1.2096910847701157</v>
      </c>
      <c r="I223" s="311">
        <f t="shared" si="103"/>
        <v>0.78131792782252485</v>
      </c>
      <c r="J223" s="311">
        <f t="shared" si="103"/>
        <v>4.6290000000000076</v>
      </c>
      <c r="K223" s="311"/>
      <c r="L223" s="311">
        <f t="shared" ref="L223:O223" si="104">SUM(L213:L221)</f>
        <v>2.632566465776947</v>
      </c>
      <c r="M223" s="311">
        <f t="shared" si="104"/>
        <v>1.2947075505163468</v>
      </c>
      <c r="N223" s="311">
        <f t="shared" si="104"/>
        <v>0.77272598370670642</v>
      </c>
      <c r="O223" s="311">
        <f t="shared" si="104"/>
        <v>4.7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1.4575988626038943</v>
      </c>
      <c r="C230" s="302">
        <v>0.16114325710833724</v>
      </c>
      <c r="D230" s="302">
        <v>0.12120289782612284</v>
      </c>
      <c r="E230" s="302">
        <f>SUM(B230:D230)</f>
        <v>1.7399450175383544</v>
      </c>
      <c r="F230" s="303"/>
      <c r="G230" s="302">
        <v>1.2191612195481532</v>
      </c>
      <c r="H230" s="302">
        <v>0.12818782110495772</v>
      </c>
      <c r="I230" s="302">
        <v>4.7511008655120222E-2</v>
      </c>
      <c r="J230" s="302">
        <f>SUM(G230:I230)</f>
        <v>1.394860049308231</v>
      </c>
      <c r="K230" s="303"/>
      <c r="L230" s="302">
        <v>1.3594384539533833</v>
      </c>
      <c r="M230" s="302">
        <v>0.15018453910918514</v>
      </c>
      <c r="N230" s="302">
        <v>5.3244407353595376E-2</v>
      </c>
      <c r="O230" s="302">
        <f>SUM(L230:N230)</f>
        <v>1.5628674004161638</v>
      </c>
    </row>
    <row r="231" spans="1:15" s="236" customFormat="1" x14ac:dyDescent="0.2">
      <c r="A231" s="237" t="str">
        <f>name!E$5</f>
        <v>Professional occupations</v>
      </c>
      <c r="B231" s="302">
        <v>4.3534944690404016</v>
      </c>
      <c r="C231" s="302">
        <v>0.23793580562363531</v>
      </c>
      <c r="D231" s="302">
        <v>0.29165046452400722</v>
      </c>
      <c r="E231" s="302">
        <f t="shared" ref="E231:E238" si="105">SUM(B231:D231)</f>
        <v>4.8830807391880446</v>
      </c>
      <c r="F231" s="303"/>
      <c r="G231" s="302">
        <v>4.0511679072054054</v>
      </c>
      <c r="H231" s="302">
        <v>0.15821628828844436</v>
      </c>
      <c r="I231" s="302">
        <v>9.9502739503776916E-2</v>
      </c>
      <c r="J231" s="302">
        <f t="shared" ref="J231:J233" si="106">SUM(G231:I231)</f>
        <v>4.3088869349976262</v>
      </c>
      <c r="K231" s="303"/>
      <c r="L231" s="302">
        <v>5.0441136239010147</v>
      </c>
      <c r="M231" s="302">
        <v>0.20364590356821066</v>
      </c>
      <c r="N231" s="302">
        <v>8.7125192089379716E-2</v>
      </c>
      <c r="O231" s="302">
        <f t="shared" ref="O231:O238" si="107">SUM(L231:N231)</f>
        <v>5.3348847195586044</v>
      </c>
    </row>
    <row r="232" spans="1:15" s="236" customFormat="1" x14ac:dyDescent="0.2">
      <c r="A232" s="237" t="str">
        <f>name!E$6</f>
        <v>Associate professional occupations</v>
      </c>
      <c r="B232" s="302">
        <v>1.8998034534903141</v>
      </c>
      <c r="C232" s="302">
        <v>0.21942543549333937</v>
      </c>
      <c r="D232" s="302">
        <v>0.10280558905739881</v>
      </c>
      <c r="E232" s="302">
        <f t="shared" si="105"/>
        <v>2.2220344780410524</v>
      </c>
      <c r="F232" s="303"/>
      <c r="G232" s="302">
        <v>1.6630881222474103</v>
      </c>
      <c r="H232" s="302">
        <v>0.1435560082244437</v>
      </c>
      <c r="I232" s="302">
        <v>3.8455466689684255E-2</v>
      </c>
      <c r="J232" s="302">
        <f t="shared" si="106"/>
        <v>1.8450995971615385</v>
      </c>
      <c r="K232" s="303"/>
      <c r="L232" s="302">
        <v>1.8236728823318067</v>
      </c>
      <c r="M232" s="302">
        <v>0.14496185696195898</v>
      </c>
      <c r="N232" s="302">
        <v>4.5555852686765173E-2</v>
      </c>
      <c r="O232" s="302">
        <f t="shared" si="107"/>
        <v>2.014190591980531</v>
      </c>
    </row>
    <row r="233" spans="1:15" s="236" customFormat="1" x14ac:dyDescent="0.2">
      <c r="A233" s="237" t="str">
        <f>name!E$7</f>
        <v>Administrative and secretarial occupations</v>
      </c>
      <c r="B233" s="302">
        <v>0.96367659118578397</v>
      </c>
      <c r="C233" s="302">
        <v>0.443541183268022</v>
      </c>
      <c r="D233" s="302">
        <v>1.811977724989405E-2</v>
      </c>
      <c r="E233" s="302">
        <f t="shared" si="105"/>
        <v>1.4253375517036999</v>
      </c>
      <c r="F233" s="303"/>
      <c r="G233" s="302">
        <v>0.70358088741760172</v>
      </c>
      <c r="H233" s="302">
        <v>0.22265204101946118</v>
      </c>
      <c r="I233" s="302">
        <v>4.574955396985758E-3</v>
      </c>
      <c r="J233" s="302">
        <f t="shared" si="106"/>
        <v>0.93080788383404867</v>
      </c>
      <c r="K233" s="303"/>
      <c r="L233" s="302">
        <v>0.68823310252465764</v>
      </c>
      <c r="M233" s="302">
        <v>0.20389565022447464</v>
      </c>
      <c r="N233" s="302">
        <v>4.5617112693079132E-3</v>
      </c>
      <c r="O233" s="302">
        <f t="shared" si="107"/>
        <v>0.89669046401844021</v>
      </c>
    </row>
    <row r="234" spans="1:15" s="236" customFormat="1" x14ac:dyDescent="0.2">
      <c r="A234" s="237" t="str">
        <f>name!E$8</f>
        <v>Skilled trades occupations</v>
      </c>
      <c r="B234" s="302">
        <v>0.83937019197177098</v>
      </c>
      <c r="C234" s="302">
        <v>6.8850072473517557E-2</v>
      </c>
      <c r="D234" s="302">
        <v>0.13497136564088852</v>
      </c>
      <c r="E234" s="302">
        <f t="shared" si="105"/>
        <v>1.0431916300861772</v>
      </c>
      <c r="F234" s="303"/>
      <c r="G234" s="302">
        <v>0.52704117546356333</v>
      </c>
      <c r="H234" s="302">
        <v>2.8512427851015813E-2</v>
      </c>
      <c r="I234" s="302">
        <v>4.1155312387586747E-2</v>
      </c>
      <c r="J234" s="302">
        <f>SUM(G234:I234)</f>
        <v>0.59670891570216589</v>
      </c>
      <c r="K234" s="303"/>
      <c r="L234" s="302">
        <v>0.36870296365040839</v>
      </c>
      <c r="M234" s="302">
        <v>3.6294249169420499E-2</v>
      </c>
      <c r="N234" s="302">
        <v>7.3612053810373626E-2</v>
      </c>
      <c r="O234" s="302">
        <f t="shared" si="107"/>
        <v>0.47860926663020248</v>
      </c>
    </row>
    <row r="235" spans="1:15" s="236" customFormat="1" x14ac:dyDescent="0.2">
      <c r="A235" s="237" t="str">
        <f>name!E$9</f>
        <v>Caring, leisure and other service occupations</v>
      </c>
      <c r="B235" s="302">
        <v>0.25366050642273236</v>
      </c>
      <c r="C235" s="302">
        <v>4.9107011640445564E-2</v>
      </c>
      <c r="D235" s="302">
        <v>1.3791657950487023E-2</v>
      </c>
      <c r="E235" s="302">
        <f t="shared" si="105"/>
        <v>0.31655917601366496</v>
      </c>
      <c r="F235" s="303"/>
      <c r="G235" s="302">
        <v>0.18258565142280064</v>
      </c>
      <c r="H235" s="302">
        <v>2.9780462014147194E-2</v>
      </c>
      <c r="I235" s="302">
        <v>6.8980564773312696E-3</v>
      </c>
      <c r="J235" s="302">
        <f t="shared" ref="J235:J238" si="108">SUM(G235:I235)</f>
        <v>0.21926416991427911</v>
      </c>
      <c r="K235" s="303"/>
      <c r="L235" s="302">
        <v>0.26360354453966511</v>
      </c>
      <c r="M235" s="302">
        <v>3.2123807115491794E-2</v>
      </c>
      <c r="N235" s="302">
        <v>9.8711800336086022E-3</v>
      </c>
      <c r="O235" s="302">
        <f t="shared" si="107"/>
        <v>0.3055985316887655</v>
      </c>
    </row>
    <row r="236" spans="1:15" s="236" customFormat="1" x14ac:dyDescent="0.2">
      <c r="A236" s="237" t="str">
        <f>name!E$10</f>
        <v>Sales and customer service occupations</v>
      </c>
      <c r="B236" s="302">
        <v>0.65655823605727182</v>
      </c>
      <c r="C236" s="302">
        <v>0.2458849228878443</v>
      </c>
      <c r="D236" s="302">
        <v>2.030756673246658E-2</v>
      </c>
      <c r="E236" s="302">
        <f t="shared" si="105"/>
        <v>0.92275072567758265</v>
      </c>
      <c r="F236" s="303"/>
      <c r="G236" s="302">
        <v>0.44959342713186268</v>
      </c>
      <c r="H236" s="302">
        <v>0.18058912741187327</v>
      </c>
      <c r="I236" s="302">
        <v>4.983989508457725E-3</v>
      </c>
      <c r="J236" s="302">
        <f t="shared" si="108"/>
        <v>0.63516654405219364</v>
      </c>
      <c r="K236" s="303"/>
      <c r="L236" s="302">
        <v>0.61032684739723797</v>
      </c>
      <c r="M236" s="302">
        <v>0.24469428228955079</v>
      </c>
      <c r="N236" s="302">
        <v>4.9844639870623604E-3</v>
      </c>
      <c r="O236" s="302">
        <f t="shared" si="107"/>
        <v>0.8600055936738511</v>
      </c>
    </row>
    <row r="237" spans="1:15" s="236" customFormat="1" x14ac:dyDescent="0.2">
      <c r="A237" s="237" t="str">
        <f>name!E$11</f>
        <v>Process, plant and machine operatives</v>
      </c>
      <c r="B237" s="302">
        <v>8.4320882637756459E-2</v>
      </c>
      <c r="C237" s="302">
        <v>4.6756414087555591E-2</v>
      </c>
      <c r="D237" s="302">
        <v>3.6634490657624356E-2</v>
      </c>
      <c r="E237" s="302">
        <f t="shared" si="105"/>
        <v>0.16771178738293641</v>
      </c>
      <c r="F237" s="303"/>
      <c r="G237" s="302">
        <v>4.6424047226441188E-2</v>
      </c>
      <c r="H237" s="302">
        <v>2.9582847599343914E-2</v>
      </c>
      <c r="I237" s="302">
        <v>1.866860514070029E-2</v>
      </c>
      <c r="J237" s="302">
        <f t="shared" si="108"/>
        <v>9.4675499966485388E-2</v>
      </c>
      <c r="K237" s="303"/>
      <c r="L237" s="302">
        <v>5.0597165781113944E-2</v>
      </c>
      <c r="M237" s="302">
        <v>3.6209531361750688E-2</v>
      </c>
      <c r="N237" s="302">
        <v>2.9813942001450763E-2</v>
      </c>
      <c r="O237" s="302">
        <f t="shared" si="107"/>
        <v>0.11662063914431539</v>
      </c>
    </row>
    <row r="238" spans="1:15" s="236" customFormat="1" x14ac:dyDescent="0.2">
      <c r="A238" s="237" t="str">
        <f>name!E$12</f>
        <v>Elementary occupations</v>
      </c>
      <c r="B238" s="302">
        <v>0.19325209094315601</v>
      </c>
      <c r="C238" s="302">
        <v>8.2626936455379649E-2</v>
      </c>
      <c r="D238" s="302">
        <v>9.6509866969961153E-2</v>
      </c>
      <c r="E238" s="302">
        <f t="shared" si="105"/>
        <v>0.37238889436849681</v>
      </c>
      <c r="F238" s="303"/>
      <c r="G238" s="302">
        <v>0.10174982598307701</v>
      </c>
      <c r="H238" s="302">
        <v>5.5589136261173823E-2</v>
      </c>
      <c r="I238" s="302">
        <v>6.3191442819180266E-2</v>
      </c>
      <c r="J238" s="302">
        <f t="shared" si="108"/>
        <v>0.22053040506343111</v>
      </c>
      <c r="K238" s="303"/>
      <c r="L238" s="302">
        <v>9.450977140751414E-2</v>
      </c>
      <c r="M238" s="302">
        <v>4.881460192118911E-2</v>
      </c>
      <c r="N238" s="302">
        <v>7.9208419560394761E-2</v>
      </c>
      <c r="O238" s="302">
        <f t="shared" si="107"/>
        <v>0.222532792889098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10.701735284353083</v>
      </c>
      <c r="C240" s="311">
        <f t="shared" ref="C240:E240" si="109">SUM(C230:C238)</f>
        <v>1.5552710390380764</v>
      </c>
      <c r="D240" s="311">
        <f t="shared" si="109"/>
        <v>0.83599367660885038</v>
      </c>
      <c r="E240" s="311">
        <f t="shared" si="109"/>
        <v>13.093000000000011</v>
      </c>
      <c r="F240" s="311"/>
      <c r="G240" s="311">
        <f t="shared" ref="G240:J240" si="110">SUM(G230:G238)</f>
        <v>8.9443922636463178</v>
      </c>
      <c r="H240" s="311">
        <f t="shared" si="110"/>
        <v>0.97666615977486104</v>
      </c>
      <c r="I240" s="311">
        <f t="shared" si="110"/>
        <v>0.32494157657882344</v>
      </c>
      <c r="J240" s="311">
        <f t="shared" si="110"/>
        <v>10.245999999999999</v>
      </c>
      <c r="K240" s="311"/>
      <c r="L240" s="311">
        <f t="shared" ref="L240:O240" si="111">SUM(L230:L238)</f>
        <v>10.303198355486799</v>
      </c>
      <c r="M240" s="311">
        <f t="shared" si="111"/>
        <v>1.1008244217212322</v>
      </c>
      <c r="N240" s="311">
        <f t="shared" si="111"/>
        <v>0.3879772227919383</v>
      </c>
      <c r="O240" s="311">
        <f t="shared" si="111"/>
        <v>11.791999999999973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1.5940036942298108</v>
      </c>
      <c r="C247" s="302">
        <v>0.23197149211084381</v>
      </c>
      <c r="D247" s="302">
        <v>6.4648798715278316E-2</v>
      </c>
      <c r="E247" s="302">
        <f>SUM(B247:D247)</f>
        <v>1.890623985055933</v>
      </c>
      <c r="F247" s="303"/>
      <c r="G247" s="302">
        <v>1.7762284169012679</v>
      </c>
      <c r="H247" s="302">
        <v>0.29043300502335823</v>
      </c>
      <c r="I247" s="302">
        <v>8.6528822986018022E-2</v>
      </c>
      <c r="J247" s="302">
        <f>SUM(G247:I247)</f>
        <v>2.1531902449106441</v>
      </c>
      <c r="K247" s="303"/>
      <c r="L247" s="302">
        <v>1.6905385472461907</v>
      </c>
      <c r="M247" s="302">
        <v>0.37038263672336885</v>
      </c>
      <c r="N247" s="302">
        <v>9.631913479646978E-2</v>
      </c>
      <c r="O247" s="302">
        <f>SUM(L247:N247)</f>
        <v>2.1572403187660294</v>
      </c>
    </row>
    <row r="248" spans="1:15" s="236" customFormat="1" x14ac:dyDescent="0.2">
      <c r="A248" s="237" t="str">
        <f>name!E$5</f>
        <v>Professional occupations</v>
      </c>
      <c r="B248" s="302">
        <v>2.4615262159940365</v>
      </c>
      <c r="C248" s="302">
        <v>0.17943632283989125</v>
      </c>
      <c r="D248" s="302">
        <v>0.14170459966928459</v>
      </c>
      <c r="E248" s="302">
        <f t="shared" ref="E248:E255" si="112">SUM(B248:D248)</f>
        <v>2.7826671385032125</v>
      </c>
      <c r="F248" s="303"/>
      <c r="G248" s="302">
        <v>3.1730781536803851</v>
      </c>
      <c r="H248" s="302">
        <v>0.20534989911847135</v>
      </c>
      <c r="I248" s="302">
        <v>0.14811684563799132</v>
      </c>
      <c r="J248" s="302">
        <f t="shared" ref="J248:J250" si="113">SUM(G248:I248)</f>
        <v>3.5265448984368479</v>
      </c>
      <c r="K248" s="303"/>
      <c r="L248" s="302">
        <v>3.7695167408122741</v>
      </c>
      <c r="M248" s="302">
        <v>0.25120307307082584</v>
      </c>
      <c r="N248" s="302">
        <v>0.15087211634547734</v>
      </c>
      <c r="O248" s="302">
        <f t="shared" ref="O248:O255" si="114">SUM(L248:N248)</f>
        <v>4.1715919302285771</v>
      </c>
    </row>
    <row r="249" spans="1:15" s="236" customFormat="1" x14ac:dyDescent="0.2">
      <c r="A249" s="237" t="str">
        <f>name!E$6</f>
        <v>Associate professional occupations</v>
      </c>
      <c r="B249" s="302">
        <v>2.7116524041014674</v>
      </c>
      <c r="C249" s="302">
        <v>0.37330643633206506</v>
      </c>
      <c r="D249" s="302">
        <v>0.12352498810660148</v>
      </c>
      <c r="E249" s="302">
        <f t="shared" si="112"/>
        <v>3.208483828540134</v>
      </c>
      <c r="F249" s="303"/>
      <c r="G249" s="302">
        <v>3.0672042931959069</v>
      </c>
      <c r="H249" s="302">
        <v>0.34459134757925092</v>
      </c>
      <c r="I249" s="302">
        <v>0.20189227639740973</v>
      </c>
      <c r="J249" s="302">
        <f t="shared" si="113"/>
        <v>3.6136879171725678</v>
      </c>
      <c r="K249" s="303"/>
      <c r="L249" s="302">
        <v>2.7470489204086044</v>
      </c>
      <c r="M249" s="302">
        <v>0.37702433108527267</v>
      </c>
      <c r="N249" s="302">
        <v>0.20963166141522097</v>
      </c>
      <c r="O249" s="302">
        <f t="shared" si="114"/>
        <v>3.3337049129090981</v>
      </c>
    </row>
    <row r="250" spans="1:15" s="236" customFormat="1" x14ac:dyDescent="0.2">
      <c r="A250" s="237" t="str">
        <f>name!E$7</f>
        <v>Administrative and secretarial occupations</v>
      </c>
      <c r="B250" s="302">
        <v>4.5526275010360306</v>
      </c>
      <c r="C250" s="302">
        <v>1.3867775526853234</v>
      </c>
      <c r="D250" s="302">
        <v>3.4587668005869758E-2</v>
      </c>
      <c r="E250" s="302">
        <f t="shared" si="112"/>
        <v>5.9739927217272237</v>
      </c>
      <c r="F250" s="303"/>
      <c r="G250" s="302">
        <v>4.4288062532618522</v>
      </c>
      <c r="H250" s="302">
        <v>1.1595834650257892</v>
      </c>
      <c r="I250" s="302">
        <v>9.0960587145903202E-2</v>
      </c>
      <c r="J250" s="302">
        <f t="shared" si="113"/>
        <v>5.6793503054335446</v>
      </c>
      <c r="K250" s="303"/>
      <c r="L250" s="302">
        <v>3.6609192299116673</v>
      </c>
      <c r="M250" s="302">
        <v>0.8476855067845116</v>
      </c>
      <c r="N250" s="302">
        <v>6.5951457378334286E-2</v>
      </c>
      <c r="O250" s="302">
        <f t="shared" si="114"/>
        <v>4.5745561940745132</v>
      </c>
    </row>
    <row r="251" spans="1:15" s="236" customFormat="1" x14ac:dyDescent="0.2">
      <c r="A251" s="237" t="str">
        <f>name!E$8</f>
        <v>Skilled trades occupations</v>
      </c>
      <c r="B251" s="302">
        <v>0.13990983867667295</v>
      </c>
      <c r="C251" s="302">
        <v>3.1410691305062528E-2</v>
      </c>
      <c r="D251" s="302">
        <v>3.92651511159616E-2</v>
      </c>
      <c r="E251" s="302">
        <f t="shared" si="112"/>
        <v>0.21058568109769707</v>
      </c>
      <c r="F251" s="303"/>
      <c r="G251" s="302">
        <v>0.11164624840151338</v>
      </c>
      <c r="H251" s="302">
        <v>1.7554758637862218E-2</v>
      </c>
      <c r="I251" s="302">
        <v>3.1785398170611691E-2</v>
      </c>
      <c r="J251" s="302">
        <f>SUM(G251:I251)</f>
        <v>0.16098640520998728</v>
      </c>
      <c r="K251" s="303"/>
      <c r="L251" s="302">
        <v>0.10503629037100395</v>
      </c>
      <c r="M251" s="302">
        <v>2.1595170011222586E-2</v>
      </c>
      <c r="N251" s="302">
        <v>3.4529916152248347E-2</v>
      </c>
      <c r="O251" s="302">
        <f t="shared" si="114"/>
        <v>0.16116137653447488</v>
      </c>
    </row>
    <row r="252" spans="1:15" s="236" customFormat="1" x14ac:dyDescent="0.2">
      <c r="A252" s="237" t="str">
        <f>name!E$9</f>
        <v>Caring, leisure and other service occupations</v>
      </c>
      <c r="B252" s="302">
        <v>7.6479281847293107E-2</v>
      </c>
      <c r="C252" s="302">
        <v>1.0129049511656397E-2</v>
      </c>
      <c r="D252" s="302">
        <v>4.0706283979584307E-3</v>
      </c>
      <c r="E252" s="302">
        <f t="shared" si="112"/>
        <v>9.0678959756907943E-2</v>
      </c>
      <c r="F252" s="303"/>
      <c r="G252" s="302">
        <v>6.5646595538226299E-2</v>
      </c>
      <c r="H252" s="302">
        <v>7.0094003267227581E-3</v>
      </c>
      <c r="I252" s="302">
        <v>2.807075952109014E-2</v>
      </c>
      <c r="J252" s="302">
        <f t="shared" ref="J252:J255" si="115">SUM(G252:I252)</f>
        <v>0.1007267553860392</v>
      </c>
      <c r="K252" s="303"/>
      <c r="L252" s="302">
        <v>7.3403242228439247E-2</v>
      </c>
      <c r="M252" s="302">
        <v>5.9447587591156788E-3</v>
      </c>
      <c r="N252" s="302">
        <v>4.2000592939710132E-2</v>
      </c>
      <c r="O252" s="302">
        <f t="shared" si="114"/>
        <v>0.12134859392726506</v>
      </c>
    </row>
    <row r="253" spans="1:15" s="236" customFormat="1" x14ac:dyDescent="0.2">
      <c r="A253" s="237" t="str">
        <f>name!E$10</f>
        <v>Sales and customer service occupations</v>
      </c>
      <c r="B253" s="302">
        <v>1.0708013371511433</v>
      </c>
      <c r="C253" s="302">
        <v>0.40221524754750226</v>
      </c>
      <c r="D253" s="302">
        <v>3.2292016669334171E-2</v>
      </c>
      <c r="E253" s="302">
        <f t="shared" si="112"/>
        <v>1.5053086013679797</v>
      </c>
      <c r="F253" s="303"/>
      <c r="G253" s="302">
        <v>0.98980767180642515</v>
      </c>
      <c r="H253" s="302">
        <v>0.35561796680996433</v>
      </c>
      <c r="I253" s="302">
        <v>7.0846921868518042E-2</v>
      </c>
      <c r="J253" s="302">
        <f t="shared" si="115"/>
        <v>1.4162725604849076</v>
      </c>
      <c r="K253" s="303"/>
      <c r="L253" s="302">
        <v>1.1548450121756151</v>
      </c>
      <c r="M253" s="302">
        <v>0.41467117024407696</v>
      </c>
      <c r="N253" s="302">
        <v>6.0281473981359177E-2</v>
      </c>
      <c r="O253" s="302">
        <f t="shared" si="114"/>
        <v>1.629797656401051</v>
      </c>
    </row>
    <row r="254" spans="1:15" s="236" customFormat="1" x14ac:dyDescent="0.2">
      <c r="A254" s="237" t="str">
        <f>name!E$11</f>
        <v>Process, plant and machine operatives</v>
      </c>
      <c r="B254" s="302">
        <v>6.0922657707764512E-2</v>
      </c>
      <c r="C254" s="302">
        <v>9.8290590141148597E-3</v>
      </c>
      <c r="D254" s="302">
        <v>1.769545363874506E-2</v>
      </c>
      <c r="E254" s="302">
        <f t="shared" si="112"/>
        <v>8.8447170360624425E-2</v>
      </c>
      <c r="F254" s="303"/>
      <c r="G254" s="302">
        <v>4.6653255600263954E-2</v>
      </c>
      <c r="H254" s="302">
        <v>5.749485382224368E-3</v>
      </c>
      <c r="I254" s="302">
        <v>2.8282077999116754E-2</v>
      </c>
      <c r="J254" s="302">
        <f t="shared" si="115"/>
        <v>8.068481898160508E-2</v>
      </c>
      <c r="K254" s="303"/>
      <c r="L254" s="302">
        <v>5.1726265387992014E-2</v>
      </c>
      <c r="M254" s="302">
        <v>1.147105003095073E-2</v>
      </c>
      <c r="N254" s="302">
        <v>4.5910648936873473E-2</v>
      </c>
      <c r="O254" s="302">
        <f t="shared" si="114"/>
        <v>0.10910796435581621</v>
      </c>
    </row>
    <row r="255" spans="1:15" s="236" customFormat="1" x14ac:dyDescent="0.2">
      <c r="A255" s="237" t="str">
        <f>name!E$12</f>
        <v>Elementary occupations</v>
      </c>
      <c r="B255" s="302">
        <v>0.18720544274384415</v>
      </c>
      <c r="C255" s="302">
        <v>4.4248052572119667E-2</v>
      </c>
      <c r="D255" s="302">
        <v>1.0758418274337114E-2</v>
      </c>
      <c r="E255" s="302">
        <f t="shared" si="112"/>
        <v>0.24221191359030092</v>
      </c>
      <c r="F255" s="303"/>
      <c r="G255" s="302">
        <v>0.14671053884677557</v>
      </c>
      <c r="H255" s="302">
        <v>2.6398586564459536E-2</v>
      </c>
      <c r="I255" s="302">
        <v>3.8446968572634514E-2</v>
      </c>
      <c r="J255" s="302">
        <f t="shared" si="115"/>
        <v>0.21155609398386963</v>
      </c>
      <c r="K255" s="303"/>
      <c r="L255" s="302">
        <v>0.13073645484896323</v>
      </c>
      <c r="M255" s="302">
        <v>2.1469710741708226E-2</v>
      </c>
      <c r="N255" s="302">
        <v>5.2284887212488786E-2</v>
      </c>
      <c r="O255" s="302">
        <f t="shared" si="114"/>
        <v>0.20449105280316024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12.855128373488064</v>
      </c>
      <c r="C257" s="311">
        <f t="shared" ref="C257:E257" si="116">SUM(C247:C255)</f>
        <v>2.6693239039185799</v>
      </c>
      <c r="D257" s="311">
        <f t="shared" si="116"/>
        <v>0.46854772259337057</v>
      </c>
      <c r="E257" s="311">
        <f t="shared" si="116"/>
        <v>15.993000000000011</v>
      </c>
      <c r="F257" s="311"/>
      <c r="G257" s="311">
        <f t="shared" ref="G257:J257" si="117">SUM(G247:G255)</f>
        <v>13.805781427232615</v>
      </c>
      <c r="H257" s="311">
        <f t="shared" si="117"/>
        <v>2.4122879144681031</v>
      </c>
      <c r="I257" s="311">
        <f t="shared" si="117"/>
        <v>0.72493065829929337</v>
      </c>
      <c r="J257" s="311">
        <f t="shared" si="117"/>
        <v>16.943000000000012</v>
      </c>
      <c r="K257" s="311"/>
      <c r="L257" s="311">
        <f t="shared" ref="L257:O257" si="118">SUM(L247:L255)</f>
        <v>13.383770703390748</v>
      </c>
      <c r="M257" s="311">
        <f t="shared" si="118"/>
        <v>2.3214474074510534</v>
      </c>
      <c r="N257" s="311">
        <f t="shared" si="118"/>
        <v>0.75778188915818234</v>
      </c>
      <c r="O257" s="311">
        <f t="shared" si="118"/>
        <v>16.462999999999983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1.0100769511604653</v>
      </c>
      <c r="C264" s="302">
        <v>0.42530697791449035</v>
      </c>
      <c r="D264" s="302">
        <v>0.5698528528316269</v>
      </c>
      <c r="E264" s="302">
        <f>SUM(B264:D264)</f>
        <v>2.0052367819065822</v>
      </c>
      <c r="F264" s="303"/>
      <c r="G264" s="302">
        <v>1.0886658859601521</v>
      </c>
      <c r="H264" s="302">
        <v>0.43692428376460668</v>
      </c>
      <c r="I264" s="302">
        <v>0.47146943119741264</v>
      </c>
      <c r="J264" s="302">
        <f>SUM(G264:I264)</f>
        <v>1.9970596009221715</v>
      </c>
      <c r="K264" s="303"/>
      <c r="L264" s="302">
        <v>1.3928401481632624</v>
      </c>
      <c r="M264" s="302">
        <v>0.53486580810763029</v>
      </c>
      <c r="N264" s="302">
        <v>0.64484466507423066</v>
      </c>
      <c r="O264" s="302">
        <f>SUM(L264:N264)</f>
        <v>2.5725506213451235</v>
      </c>
    </row>
    <row r="265" spans="1:15" s="236" customFormat="1" x14ac:dyDescent="0.2">
      <c r="A265" s="237" t="str">
        <f>name!E$5</f>
        <v>Professional occupations</v>
      </c>
      <c r="B265" s="302">
        <v>1.1015754654094541</v>
      </c>
      <c r="C265" s="302">
        <v>0.14948919769703373</v>
      </c>
      <c r="D265" s="302">
        <v>0.15270815733043866</v>
      </c>
      <c r="E265" s="302">
        <f t="shared" ref="E265:E272" si="119">SUM(B265:D265)</f>
        <v>1.4037728204369266</v>
      </c>
      <c r="F265" s="303"/>
      <c r="G265" s="302">
        <v>1.3733755534449046</v>
      </c>
      <c r="H265" s="302">
        <v>0.16115736966716326</v>
      </c>
      <c r="I265" s="302">
        <v>0.13140321391156862</v>
      </c>
      <c r="J265" s="302">
        <f t="shared" ref="J265:J267" si="120">SUM(G265:I265)</f>
        <v>1.6659361370236365</v>
      </c>
      <c r="K265" s="303"/>
      <c r="L265" s="302">
        <v>1.8232654586635226</v>
      </c>
      <c r="M265" s="302">
        <v>0.1848067507094292</v>
      </c>
      <c r="N265" s="302">
        <v>0.11593226882028358</v>
      </c>
      <c r="O265" s="302">
        <f t="shared" ref="O265:O272" si="121">SUM(L265:N265)</f>
        <v>2.1240044781932355</v>
      </c>
    </row>
    <row r="266" spans="1:15" s="236" customFormat="1" x14ac:dyDescent="0.2">
      <c r="A266" s="237" t="str">
        <f>name!E$6</f>
        <v>Associate professional occupations</v>
      </c>
      <c r="B266" s="302">
        <v>1.0817889173554016</v>
      </c>
      <c r="C266" s="302">
        <v>0.19433148191331043</v>
      </c>
      <c r="D266" s="302">
        <v>0.15270491054338009</v>
      </c>
      <c r="E266" s="302">
        <f t="shared" si="119"/>
        <v>1.4288253098120922</v>
      </c>
      <c r="F266" s="303"/>
      <c r="G266" s="302">
        <v>1.209210278070769</v>
      </c>
      <c r="H266" s="302">
        <v>0.18730800679872109</v>
      </c>
      <c r="I266" s="302">
        <v>0.11317898266398449</v>
      </c>
      <c r="J266" s="302">
        <f t="shared" si="120"/>
        <v>1.5096972675334746</v>
      </c>
      <c r="K266" s="303"/>
      <c r="L266" s="302">
        <v>1.3659622244096798</v>
      </c>
      <c r="M266" s="302">
        <v>0.18328308034697738</v>
      </c>
      <c r="N266" s="302">
        <v>0.11204253306594089</v>
      </c>
      <c r="O266" s="302">
        <f t="shared" si="121"/>
        <v>1.6612878378225981</v>
      </c>
    </row>
    <row r="267" spans="1:15" s="236" customFormat="1" x14ac:dyDescent="0.2">
      <c r="A267" s="237" t="str">
        <f>name!E$7</f>
        <v>Administrative and secretarial occupations</v>
      </c>
      <c r="B267" s="302">
        <v>1.7776880376608748</v>
      </c>
      <c r="C267" s="302">
        <v>0.73953813864817219</v>
      </c>
      <c r="D267" s="302">
        <v>0.11276335475954385</v>
      </c>
      <c r="E267" s="302">
        <f t="shared" si="119"/>
        <v>2.6299895310685906</v>
      </c>
      <c r="F267" s="303"/>
      <c r="G267" s="302">
        <v>1.750596637464056</v>
      </c>
      <c r="H267" s="302">
        <v>0.51183997981416507</v>
      </c>
      <c r="I267" s="302">
        <v>8.9884150275401128E-2</v>
      </c>
      <c r="J267" s="302">
        <f t="shared" si="120"/>
        <v>2.3523207675536222</v>
      </c>
      <c r="K267" s="303"/>
      <c r="L267" s="302">
        <v>1.7489804090644252</v>
      </c>
      <c r="M267" s="302">
        <v>0.34924691358783444</v>
      </c>
      <c r="N267" s="302">
        <v>9.8002545271334757E-2</v>
      </c>
      <c r="O267" s="302">
        <f t="shared" si="121"/>
        <v>2.1962298679235945</v>
      </c>
    </row>
    <row r="268" spans="1:15" s="236" customFormat="1" x14ac:dyDescent="0.2">
      <c r="A268" s="237" t="str">
        <f>name!E$8</f>
        <v>Skilled trades occupations</v>
      </c>
      <c r="B268" s="302">
        <v>0.43880609985609814</v>
      </c>
      <c r="C268" s="302">
        <v>0.10796373054233162</v>
      </c>
      <c r="D268" s="302">
        <v>0.41886031370812649</v>
      </c>
      <c r="E268" s="302">
        <f t="shared" si="119"/>
        <v>0.96563014410655623</v>
      </c>
      <c r="F268" s="303"/>
      <c r="G268" s="302">
        <v>0.34164316466327971</v>
      </c>
      <c r="H268" s="302">
        <v>8.4984662303498715E-2</v>
      </c>
      <c r="I268" s="302">
        <v>0.25522525138397478</v>
      </c>
      <c r="J268" s="302">
        <f>SUM(G268:I268)</f>
        <v>0.68185307835075326</v>
      </c>
      <c r="K268" s="303"/>
      <c r="L268" s="302">
        <v>0.42519348992946215</v>
      </c>
      <c r="M268" s="302">
        <v>0.18526784599685198</v>
      </c>
      <c r="N268" s="302">
        <v>0.31587892271070039</v>
      </c>
      <c r="O268" s="302">
        <f t="shared" si="121"/>
        <v>0.92634025863701452</v>
      </c>
    </row>
    <row r="269" spans="1:15" s="236" customFormat="1" x14ac:dyDescent="0.2">
      <c r="A269" s="237" t="str">
        <f>name!E$9</f>
        <v>Caring, leisure and other service occupations</v>
      </c>
      <c r="B269" s="302">
        <v>0.22320616604851257</v>
      </c>
      <c r="C269" s="302">
        <v>8.8132093979588225E-2</v>
      </c>
      <c r="D269" s="302">
        <v>5.5226262187438195E-2</v>
      </c>
      <c r="E269" s="302">
        <f t="shared" si="119"/>
        <v>0.36656452221553898</v>
      </c>
      <c r="F269" s="303"/>
      <c r="G269" s="302">
        <v>0.216446162278771</v>
      </c>
      <c r="H269" s="302">
        <v>6.3537976790935355E-2</v>
      </c>
      <c r="I269" s="302">
        <v>3.9859911101400428E-2</v>
      </c>
      <c r="J269" s="302">
        <f t="shared" ref="J269:J272" si="122">SUM(G269:I269)</f>
        <v>0.31984405017110679</v>
      </c>
      <c r="K269" s="303"/>
      <c r="L269" s="302">
        <v>0.27861224153577041</v>
      </c>
      <c r="M269" s="302">
        <v>6.1805636620553953E-2</v>
      </c>
      <c r="N269" s="302">
        <v>6.9909568964047139E-2</v>
      </c>
      <c r="O269" s="302">
        <f t="shared" si="121"/>
        <v>0.4103274471203715</v>
      </c>
    </row>
    <row r="270" spans="1:15" s="236" customFormat="1" x14ac:dyDescent="0.2">
      <c r="A270" s="237" t="str">
        <f>name!E$10</f>
        <v>Sales and customer service occupations</v>
      </c>
      <c r="B270" s="302">
        <v>1.3676729581108018</v>
      </c>
      <c r="C270" s="302">
        <v>0.4854958461383786</v>
      </c>
      <c r="D270" s="302">
        <v>0.15876283095876395</v>
      </c>
      <c r="E270" s="302">
        <f t="shared" si="119"/>
        <v>2.0119316352079442</v>
      </c>
      <c r="F270" s="303"/>
      <c r="G270" s="302">
        <v>1.1916539697073212</v>
      </c>
      <c r="H270" s="302">
        <v>0.33479296340720349</v>
      </c>
      <c r="I270" s="302">
        <v>0.10298875157169438</v>
      </c>
      <c r="J270" s="302">
        <f t="shared" si="122"/>
        <v>1.629435684686219</v>
      </c>
      <c r="K270" s="303"/>
      <c r="L270" s="302">
        <v>1.4167365281740831</v>
      </c>
      <c r="M270" s="302">
        <v>0.32463287371587157</v>
      </c>
      <c r="N270" s="302">
        <v>0.10316597290912462</v>
      </c>
      <c r="O270" s="302">
        <f t="shared" si="121"/>
        <v>1.8445353747990794</v>
      </c>
    </row>
    <row r="271" spans="1:15" s="236" customFormat="1" x14ac:dyDescent="0.2">
      <c r="A271" s="237" t="str">
        <f>name!E$11</f>
        <v>Process, plant and machine operatives</v>
      </c>
      <c r="B271" s="302">
        <v>0.16573719462983674</v>
      </c>
      <c r="C271" s="302">
        <v>1.215207235983376E-2</v>
      </c>
      <c r="D271" s="302">
        <v>1.7311133512751417E-2</v>
      </c>
      <c r="E271" s="302">
        <f t="shared" si="119"/>
        <v>0.19520040050242193</v>
      </c>
      <c r="F271" s="303"/>
      <c r="G271" s="302">
        <v>0.12504143960313979</v>
      </c>
      <c r="H271" s="302">
        <v>1.0538549256646714E-2</v>
      </c>
      <c r="I271" s="302">
        <v>1.5730450778266653E-2</v>
      </c>
      <c r="J271" s="302">
        <f t="shared" si="122"/>
        <v>0.15131043963805316</v>
      </c>
      <c r="K271" s="303"/>
      <c r="L271" s="302">
        <v>0.12958976926649882</v>
      </c>
      <c r="M271" s="302">
        <v>1.2649368743127956E-2</v>
      </c>
      <c r="N271" s="302">
        <v>2.4547850019072292E-2</v>
      </c>
      <c r="O271" s="302">
        <f t="shared" si="121"/>
        <v>0.16678698802869907</v>
      </c>
    </row>
    <row r="272" spans="1:15" s="236" customFormat="1" x14ac:dyDescent="0.2">
      <c r="A272" s="237" t="str">
        <f>name!E$12</f>
        <v>Elementary occupations</v>
      </c>
      <c r="B272" s="302">
        <v>0.33328375654627584</v>
      </c>
      <c r="C272" s="302">
        <v>9.4892054225454422E-2</v>
      </c>
      <c r="D272" s="302">
        <v>7.0673043971618388E-2</v>
      </c>
      <c r="E272" s="302">
        <f t="shared" si="119"/>
        <v>0.49884885474334867</v>
      </c>
      <c r="F272" s="303"/>
      <c r="G272" s="302">
        <v>0.26002081303999963</v>
      </c>
      <c r="H272" s="302">
        <v>5.9951171518394193E-2</v>
      </c>
      <c r="I272" s="302">
        <v>4.4570989562556791E-2</v>
      </c>
      <c r="J272" s="302">
        <f t="shared" si="122"/>
        <v>0.3645429741209506</v>
      </c>
      <c r="K272" s="303"/>
      <c r="L272" s="302">
        <v>0.26155148210593498</v>
      </c>
      <c r="M272" s="302">
        <v>3.1577696199051479E-2</v>
      </c>
      <c r="N272" s="302">
        <v>7.7807947825307644E-2</v>
      </c>
      <c r="O272" s="302">
        <f t="shared" si="121"/>
        <v>0.37093712613029411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7.4998355467777218</v>
      </c>
      <c r="C274" s="311">
        <f t="shared" ref="C274:E274" si="123">SUM(C264:C272)</f>
        <v>2.2973015934185934</v>
      </c>
      <c r="D274" s="311">
        <f t="shared" si="123"/>
        <v>1.7088628598036879</v>
      </c>
      <c r="E274" s="311">
        <f t="shared" si="123"/>
        <v>11.506000000000002</v>
      </c>
      <c r="F274" s="311"/>
      <c r="G274" s="311">
        <f t="shared" ref="G274:J274" si="124">SUM(G264:G272)</f>
        <v>7.5566539042323928</v>
      </c>
      <c r="H274" s="311">
        <f t="shared" si="124"/>
        <v>1.8510349633213348</v>
      </c>
      <c r="I274" s="311">
        <f t="shared" si="124"/>
        <v>1.2643111324462599</v>
      </c>
      <c r="J274" s="311">
        <f t="shared" si="124"/>
        <v>10.671999999999988</v>
      </c>
      <c r="K274" s="311"/>
      <c r="L274" s="311">
        <f t="shared" ref="L274:O274" si="125">SUM(L264:L272)</f>
        <v>8.8427317513126393</v>
      </c>
      <c r="M274" s="311">
        <f t="shared" si="125"/>
        <v>1.8681359740273282</v>
      </c>
      <c r="N274" s="311">
        <f t="shared" si="125"/>
        <v>1.5621322746600419</v>
      </c>
      <c r="O274" s="311">
        <f t="shared" si="125"/>
        <v>12.273000000000009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3.3171866682485587</v>
      </c>
      <c r="C281" s="302">
        <v>0.39137182570511281</v>
      </c>
      <c r="D281" s="302">
        <v>0.94512882939763043</v>
      </c>
      <c r="E281" s="302">
        <f>SUM(B281:D281)</f>
        <v>4.6536873233513019</v>
      </c>
      <c r="F281" s="303"/>
      <c r="G281" s="302">
        <v>4.0597016490183986</v>
      </c>
      <c r="H281" s="302">
        <v>1.1348490541706868</v>
      </c>
      <c r="I281" s="302">
        <v>1.0729341896384967</v>
      </c>
      <c r="J281" s="302">
        <f>SUM(G281:I281)</f>
        <v>6.2674848928275821</v>
      </c>
      <c r="K281" s="303"/>
      <c r="L281" s="302">
        <v>4.1869155871210779</v>
      </c>
      <c r="M281" s="302">
        <v>1.5197328194924422</v>
      </c>
      <c r="N281" s="302">
        <v>1.3884979160091311</v>
      </c>
      <c r="O281" s="302">
        <f>SUM(L281:N281)</f>
        <v>7.095146322622651</v>
      </c>
    </row>
    <row r="282" spans="1:15" s="236" customFormat="1" x14ac:dyDescent="0.2">
      <c r="A282" s="237" t="str">
        <f>name!E$5</f>
        <v>Professional occupations</v>
      </c>
      <c r="B282" s="302">
        <v>11.624355838356383</v>
      </c>
      <c r="C282" s="302">
        <v>0.81456392633000119</v>
      </c>
      <c r="D282" s="302">
        <v>3.3591650461427269</v>
      </c>
      <c r="E282" s="302">
        <f t="shared" ref="E282:E289" si="126">SUM(B282:D282)</f>
        <v>15.79808481082911</v>
      </c>
      <c r="F282" s="303"/>
      <c r="G282" s="302">
        <v>16.163928466576625</v>
      </c>
      <c r="H282" s="302">
        <v>2.2711643342344092</v>
      </c>
      <c r="I282" s="302">
        <v>3.1534745683013479</v>
      </c>
      <c r="J282" s="302">
        <f t="shared" ref="J282:J284" si="127">SUM(G282:I282)</f>
        <v>21.588567369112383</v>
      </c>
      <c r="K282" s="303"/>
      <c r="L282" s="302">
        <v>19.738609747337854</v>
      </c>
      <c r="M282" s="302">
        <v>3.0166271470594701</v>
      </c>
      <c r="N282" s="302">
        <v>3.1484236003362174</v>
      </c>
      <c r="O282" s="302">
        <f t="shared" ref="O282:O289" si="128">SUM(L282:N282)</f>
        <v>25.903660494733543</v>
      </c>
    </row>
    <row r="283" spans="1:15" s="236" customFormat="1" x14ac:dyDescent="0.2">
      <c r="A283" s="237" t="str">
        <f>name!E$6</f>
        <v>Associate professional occupations</v>
      </c>
      <c r="B283" s="302">
        <v>5.8455295335567063</v>
      </c>
      <c r="C283" s="302">
        <v>0.72843795853184401</v>
      </c>
      <c r="D283" s="302">
        <v>1.4400435441432013</v>
      </c>
      <c r="E283" s="302">
        <f t="shared" si="126"/>
        <v>8.0140110362317518</v>
      </c>
      <c r="F283" s="303"/>
      <c r="G283" s="302">
        <v>7.3941435001825369</v>
      </c>
      <c r="H283" s="302">
        <v>1.7771837285095602</v>
      </c>
      <c r="I283" s="302">
        <v>1.5020789925441205</v>
      </c>
      <c r="J283" s="302">
        <f t="shared" si="127"/>
        <v>10.673406221236217</v>
      </c>
      <c r="K283" s="303"/>
      <c r="L283" s="302">
        <v>7.5686268285804328</v>
      </c>
      <c r="M283" s="302">
        <v>1.9530735932690604</v>
      </c>
      <c r="N283" s="302">
        <v>1.7620725505909163</v>
      </c>
      <c r="O283" s="302">
        <f t="shared" si="128"/>
        <v>11.28377297244041</v>
      </c>
    </row>
    <row r="284" spans="1:15" s="236" customFormat="1" x14ac:dyDescent="0.2">
      <c r="A284" s="237" t="str">
        <f>name!E$7</f>
        <v>Administrative and secretarial occupations</v>
      </c>
      <c r="B284" s="302">
        <v>7.4213163177902342</v>
      </c>
      <c r="C284" s="302">
        <v>3.0181565496623497</v>
      </c>
      <c r="D284" s="302">
        <v>0.86963709180281501</v>
      </c>
      <c r="E284" s="302">
        <f t="shared" si="126"/>
        <v>11.309109959255398</v>
      </c>
      <c r="F284" s="303"/>
      <c r="G284" s="302">
        <v>7.7309277843456883</v>
      </c>
      <c r="H284" s="302">
        <v>6.047480049307902</v>
      </c>
      <c r="I284" s="302">
        <v>0.93480221494738358</v>
      </c>
      <c r="J284" s="302">
        <f t="shared" si="127"/>
        <v>14.713210048600974</v>
      </c>
      <c r="K284" s="303"/>
      <c r="L284" s="302">
        <v>7.0039821237495801</v>
      </c>
      <c r="M284" s="302">
        <v>6.1294196922667457</v>
      </c>
      <c r="N284" s="302">
        <v>1.0300234307803109</v>
      </c>
      <c r="O284" s="302">
        <f t="shared" si="128"/>
        <v>14.163425246796637</v>
      </c>
    </row>
    <row r="285" spans="1:15" s="236" customFormat="1" x14ac:dyDescent="0.2">
      <c r="A285" s="237" t="str">
        <f>name!E$8</f>
        <v>Skilled trades occupations</v>
      </c>
      <c r="B285" s="302">
        <v>0.98963445073405865</v>
      </c>
      <c r="C285" s="302">
        <v>0.12461396659315943</v>
      </c>
      <c r="D285" s="302">
        <v>0.3425710969777005</v>
      </c>
      <c r="E285" s="302">
        <f t="shared" si="126"/>
        <v>1.4568195143049185</v>
      </c>
      <c r="F285" s="303"/>
      <c r="G285" s="302">
        <v>0.89141199909466406</v>
      </c>
      <c r="H285" s="302">
        <v>0.17727947541140923</v>
      </c>
      <c r="I285" s="302">
        <v>0.26745437236096853</v>
      </c>
      <c r="J285" s="302">
        <f>SUM(G285:I285)</f>
        <v>1.336145846867042</v>
      </c>
      <c r="K285" s="303"/>
      <c r="L285" s="302">
        <v>0.71182663097467702</v>
      </c>
      <c r="M285" s="302">
        <v>0.23825599543649398</v>
      </c>
      <c r="N285" s="302">
        <v>0.36248693267969595</v>
      </c>
      <c r="O285" s="302">
        <f t="shared" si="128"/>
        <v>1.312569559090867</v>
      </c>
    </row>
    <row r="286" spans="1:15" s="236" customFormat="1" x14ac:dyDescent="0.2">
      <c r="A286" s="237" t="str">
        <f>name!E$9</f>
        <v>Caring, leisure and other service occupations</v>
      </c>
      <c r="B286" s="302">
        <v>0.43841353614280798</v>
      </c>
      <c r="C286" s="302">
        <v>0.14036269177406743</v>
      </c>
      <c r="D286" s="302">
        <v>0.24934443552593366</v>
      </c>
      <c r="E286" s="302">
        <f t="shared" si="126"/>
        <v>0.8281206634428091</v>
      </c>
      <c r="F286" s="303"/>
      <c r="G286" s="302">
        <v>0.41227474101487838</v>
      </c>
      <c r="H286" s="302">
        <v>0.24605931897646233</v>
      </c>
      <c r="I286" s="302">
        <v>0.31457186379344987</v>
      </c>
      <c r="J286" s="302">
        <f t="shared" ref="J286:J289" si="129">SUM(G286:I286)</f>
        <v>0.97290592378479057</v>
      </c>
      <c r="K286" s="303"/>
      <c r="L286" s="302">
        <v>0.4922556824481446</v>
      </c>
      <c r="M286" s="302">
        <v>0.31810375380359596</v>
      </c>
      <c r="N286" s="302">
        <v>0.46627656997904809</v>
      </c>
      <c r="O286" s="302">
        <f t="shared" si="128"/>
        <v>1.2766360062307887</v>
      </c>
    </row>
    <row r="287" spans="1:15" s="236" customFormat="1" x14ac:dyDescent="0.2">
      <c r="A287" s="237" t="str">
        <f>name!E$10</f>
        <v>Sales and customer service occupations</v>
      </c>
      <c r="B287" s="302">
        <v>1.4844490551342611</v>
      </c>
      <c r="C287" s="302">
        <v>0.55959007713914477</v>
      </c>
      <c r="D287" s="302">
        <v>0.28507934285116543</v>
      </c>
      <c r="E287" s="302">
        <f t="shared" si="126"/>
        <v>2.329118475124571</v>
      </c>
      <c r="F287" s="303"/>
      <c r="G287" s="302">
        <v>1.465186333709386</v>
      </c>
      <c r="H287" s="302">
        <v>1.0062399255077681</v>
      </c>
      <c r="I287" s="302">
        <v>0.2237900636690088</v>
      </c>
      <c r="J287" s="302">
        <f t="shared" si="129"/>
        <v>2.695216322886163</v>
      </c>
      <c r="K287" s="303"/>
      <c r="L287" s="302">
        <v>1.71394578880895</v>
      </c>
      <c r="M287" s="302">
        <v>1.3376089217103857</v>
      </c>
      <c r="N287" s="302">
        <v>0.22237473025734891</v>
      </c>
      <c r="O287" s="302">
        <f t="shared" si="128"/>
        <v>3.2739294407766848</v>
      </c>
    </row>
    <row r="288" spans="1:15" s="236" customFormat="1" x14ac:dyDescent="0.2">
      <c r="A288" s="237" t="str">
        <f>name!E$11</f>
        <v>Process, plant and machine operatives</v>
      </c>
      <c r="B288" s="302">
        <v>0.36176311023562796</v>
      </c>
      <c r="C288" s="302">
        <v>8.7001997617604326E-2</v>
      </c>
      <c r="D288" s="302">
        <v>9.4390839725561365E-2</v>
      </c>
      <c r="E288" s="302">
        <f t="shared" si="126"/>
        <v>0.54315594757879371</v>
      </c>
      <c r="F288" s="303"/>
      <c r="G288" s="302">
        <v>0.30969113061588793</v>
      </c>
      <c r="H288" s="302">
        <v>0.18349599352576496</v>
      </c>
      <c r="I288" s="302">
        <v>8.9502936662475496E-2</v>
      </c>
      <c r="J288" s="302">
        <f t="shared" si="129"/>
        <v>0.58269006080412833</v>
      </c>
      <c r="K288" s="303"/>
      <c r="L288" s="302">
        <v>0.26863300066247564</v>
      </c>
      <c r="M288" s="302">
        <v>0.23059139261692377</v>
      </c>
      <c r="N288" s="302">
        <v>0.13226581300026433</v>
      </c>
      <c r="O288" s="302">
        <f t="shared" si="128"/>
        <v>0.63149020627966368</v>
      </c>
    </row>
    <row r="289" spans="1:15" s="236" customFormat="1" x14ac:dyDescent="0.2">
      <c r="A289" s="237" t="str">
        <f>name!E$12</f>
        <v>Elementary occupations</v>
      </c>
      <c r="B289" s="302">
        <v>0.74740722974225127</v>
      </c>
      <c r="C289" s="302">
        <v>0.35502653640155346</v>
      </c>
      <c r="D289" s="302">
        <v>0.30345850373750238</v>
      </c>
      <c r="E289" s="302">
        <f t="shared" si="126"/>
        <v>1.4058922698813072</v>
      </c>
      <c r="F289" s="303"/>
      <c r="G289" s="302">
        <v>0.73338676893917354</v>
      </c>
      <c r="H289" s="302">
        <v>0.467992858903229</v>
      </c>
      <c r="I289" s="302">
        <v>0.28299368603834035</v>
      </c>
      <c r="J289" s="302">
        <f t="shared" si="129"/>
        <v>1.4843733138807429</v>
      </c>
      <c r="K289" s="303"/>
      <c r="L289" s="302">
        <v>0.58613030066280869</v>
      </c>
      <c r="M289" s="302">
        <v>0.46657767261601973</v>
      </c>
      <c r="N289" s="302">
        <v>0.42266177774986685</v>
      </c>
      <c r="O289" s="302">
        <f t="shared" si="128"/>
        <v>1.4753697510286954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32.230055739940887</v>
      </c>
      <c r="C291" s="311">
        <f t="shared" ref="C291:E291" si="130">SUM(C281:C289)</f>
        <v>6.2191255297548373</v>
      </c>
      <c r="D291" s="311">
        <f t="shared" si="130"/>
        <v>7.8888187303042372</v>
      </c>
      <c r="E291" s="311">
        <f t="shared" si="130"/>
        <v>46.337999999999965</v>
      </c>
      <c r="F291" s="311"/>
      <c r="G291" s="311">
        <f t="shared" ref="G291:J291" si="131">SUM(G281:G289)</f>
        <v>39.160652373497236</v>
      </c>
      <c r="H291" s="311">
        <f t="shared" si="131"/>
        <v>13.311744738547191</v>
      </c>
      <c r="I291" s="311">
        <f t="shared" si="131"/>
        <v>7.8416028879555917</v>
      </c>
      <c r="J291" s="311">
        <f t="shared" si="131"/>
        <v>60.314000000000021</v>
      </c>
      <c r="K291" s="311"/>
      <c r="L291" s="311">
        <f t="shared" ref="L291:O291" si="132">SUM(L281:L289)</f>
        <v>42.270925690346004</v>
      </c>
      <c r="M291" s="311">
        <f t="shared" si="132"/>
        <v>15.209990988271137</v>
      </c>
      <c r="N291" s="311">
        <f t="shared" si="132"/>
        <v>8.9350833213827983</v>
      </c>
      <c r="O291" s="311">
        <f t="shared" si="132"/>
        <v>66.41599999999994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2.4488672078701414</v>
      </c>
      <c r="C298" s="302">
        <v>0.93509067820170189</v>
      </c>
      <c r="D298" s="302">
        <v>0.69100026977386253</v>
      </c>
      <c r="E298" s="302">
        <f>SUM(B298:D298)</f>
        <v>4.0749581558457058</v>
      </c>
      <c r="F298" s="303"/>
      <c r="G298" s="302">
        <v>2.4580062031685688</v>
      </c>
      <c r="H298" s="302">
        <v>1.2038513004496145</v>
      </c>
      <c r="I298" s="302">
        <v>0.59447800115740346</v>
      </c>
      <c r="J298" s="302">
        <f>SUM(G298:I298)</f>
        <v>4.2563355047755866</v>
      </c>
      <c r="K298" s="303"/>
      <c r="L298" s="302">
        <v>2.971887969189658</v>
      </c>
      <c r="M298" s="302">
        <v>1.64409690524401</v>
      </c>
      <c r="N298" s="302">
        <v>0.73385426489998529</v>
      </c>
      <c r="O298" s="302">
        <f>SUM(L298:N298)</f>
        <v>5.3498391393336533</v>
      </c>
    </row>
    <row r="299" spans="1:15" s="236" customFormat="1" x14ac:dyDescent="0.2">
      <c r="A299" s="237" t="str">
        <f>name!E$5</f>
        <v>Professional occupations</v>
      </c>
      <c r="B299" s="302">
        <v>3.5995871168918776</v>
      </c>
      <c r="C299" s="302">
        <v>0.78413065178454688</v>
      </c>
      <c r="D299" s="302">
        <v>0.4358114164932938</v>
      </c>
      <c r="E299" s="302">
        <f t="shared" ref="E299:E306" si="133">SUM(B299:D299)</f>
        <v>4.8195291851697188</v>
      </c>
      <c r="F299" s="303"/>
      <c r="G299" s="302">
        <v>4.0812654202909773</v>
      </c>
      <c r="H299" s="302">
        <v>0.98683298352385052</v>
      </c>
      <c r="I299" s="302">
        <v>0.38613423278102849</v>
      </c>
      <c r="J299" s="302">
        <f t="shared" ref="J299:J301" si="134">SUM(G299:I299)</f>
        <v>5.4542326365958562</v>
      </c>
      <c r="K299" s="303"/>
      <c r="L299" s="302">
        <v>5.4273691329217852</v>
      </c>
      <c r="M299" s="302">
        <v>1.2351909550925289</v>
      </c>
      <c r="N299" s="302">
        <v>0.34026197079939446</v>
      </c>
      <c r="O299" s="302">
        <f t="shared" ref="O299:O306" si="135">SUM(L299:N299)</f>
        <v>7.0028220588137087</v>
      </c>
    </row>
    <row r="300" spans="1:15" s="236" customFormat="1" x14ac:dyDescent="0.2">
      <c r="A300" s="237" t="str">
        <f>name!E$6</f>
        <v>Associate professional occupations</v>
      </c>
      <c r="B300" s="302">
        <v>4.08704573099069</v>
      </c>
      <c r="C300" s="302">
        <v>0.86125563022107055</v>
      </c>
      <c r="D300" s="302">
        <v>1.0115235551742805</v>
      </c>
      <c r="E300" s="302">
        <f t="shared" si="133"/>
        <v>5.9598249163860411</v>
      </c>
      <c r="F300" s="303"/>
      <c r="G300" s="302">
        <v>4.2396594709541997</v>
      </c>
      <c r="H300" s="302">
        <v>0.96833520354656244</v>
      </c>
      <c r="I300" s="302">
        <v>0.89386126212151928</v>
      </c>
      <c r="J300" s="302">
        <f t="shared" si="134"/>
        <v>6.1018559366222815</v>
      </c>
      <c r="K300" s="303"/>
      <c r="L300" s="302">
        <v>4.324704796035336</v>
      </c>
      <c r="M300" s="302">
        <v>1.0563792546152955</v>
      </c>
      <c r="N300" s="302">
        <v>0.92863807294346179</v>
      </c>
      <c r="O300" s="302">
        <f t="shared" si="135"/>
        <v>6.3097221235940939</v>
      </c>
    </row>
    <row r="301" spans="1:15" s="236" customFormat="1" x14ac:dyDescent="0.2">
      <c r="A301" s="237" t="str">
        <f>name!E$7</f>
        <v>Administrative and secretarial occupations</v>
      </c>
      <c r="B301" s="302">
        <v>6.308211334820351</v>
      </c>
      <c r="C301" s="302">
        <v>2.5098318313609407</v>
      </c>
      <c r="D301" s="302">
        <v>0.24512399078350194</v>
      </c>
      <c r="E301" s="302">
        <f t="shared" si="133"/>
        <v>9.0631671569647949</v>
      </c>
      <c r="F301" s="303"/>
      <c r="G301" s="302">
        <v>5.8533073593021854</v>
      </c>
      <c r="H301" s="302">
        <v>2.4745109431460302</v>
      </c>
      <c r="I301" s="302">
        <v>0.2152658544096655</v>
      </c>
      <c r="J301" s="302">
        <f t="shared" si="134"/>
        <v>8.5430841568578799</v>
      </c>
      <c r="K301" s="303"/>
      <c r="L301" s="302">
        <v>6.2327736858882448</v>
      </c>
      <c r="M301" s="302">
        <v>2.1968170761237649</v>
      </c>
      <c r="N301" s="302">
        <v>0.2437450417437779</v>
      </c>
      <c r="O301" s="302">
        <f t="shared" si="135"/>
        <v>8.6733358037557888</v>
      </c>
    </row>
    <row r="302" spans="1:15" s="236" customFormat="1" x14ac:dyDescent="0.2">
      <c r="A302" s="237" t="str">
        <f>name!E$8</f>
        <v>Skilled trades occupations</v>
      </c>
      <c r="B302" s="302">
        <v>1.2472911822360329</v>
      </c>
      <c r="C302" s="302">
        <v>0.38976104861691452</v>
      </c>
      <c r="D302" s="302">
        <v>0.529154809088629</v>
      </c>
      <c r="E302" s="302">
        <f t="shared" si="133"/>
        <v>2.1662070399415763</v>
      </c>
      <c r="F302" s="303"/>
      <c r="G302" s="302">
        <v>0.85262855087879008</v>
      </c>
      <c r="H302" s="302">
        <v>0.3189867931031008</v>
      </c>
      <c r="I302" s="302">
        <v>0.36041263890459241</v>
      </c>
      <c r="J302" s="302">
        <f>SUM(G302:I302)</f>
        <v>1.5320279828864831</v>
      </c>
      <c r="K302" s="303"/>
      <c r="L302" s="302">
        <v>0.79705779051343528</v>
      </c>
      <c r="M302" s="302">
        <v>0.5973169234287663</v>
      </c>
      <c r="N302" s="302">
        <v>0.36373267262493075</v>
      </c>
      <c r="O302" s="302">
        <f t="shared" si="135"/>
        <v>1.7581073865671324</v>
      </c>
    </row>
    <row r="303" spans="1:15" s="236" customFormat="1" x14ac:dyDescent="0.2">
      <c r="A303" s="237" t="str">
        <f>name!E$9</f>
        <v>Caring, leisure and other service occupations</v>
      </c>
      <c r="B303" s="302">
        <v>1.7844231082440345</v>
      </c>
      <c r="C303" s="302">
        <v>1.420848875571864</v>
      </c>
      <c r="D303" s="302">
        <v>0.3941662156240569</v>
      </c>
      <c r="E303" s="302">
        <f t="shared" si="133"/>
        <v>3.5994381994399558</v>
      </c>
      <c r="F303" s="303"/>
      <c r="G303" s="302">
        <v>1.6362350241364725</v>
      </c>
      <c r="H303" s="302">
        <v>1.3171525997501523</v>
      </c>
      <c r="I303" s="302">
        <v>0.40110846212437401</v>
      </c>
      <c r="J303" s="302">
        <f t="shared" ref="J303:J306" si="136">SUM(G303:I303)</f>
        <v>3.3544960860109989</v>
      </c>
      <c r="K303" s="303"/>
      <c r="L303" s="302">
        <v>2.0492620284167495</v>
      </c>
      <c r="M303" s="302">
        <v>1.4157448185325221</v>
      </c>
      <c r="N303" s="302">
        <v>0.41001042975659957</v>
      </c>
      <c r="O303" s="302">
        <f t="shared" si="135"/>
        <v>3.8750172767058708</v>
      </c>
    </row>
    <row r="304" spans="1:15" s="236" customFormat="1" x14ac:dyDescent="0.2">
      <c r="A304" s="237" t="str">
        <f>name!E$10</f>
        <v>Sales and customer service occupations</v>
      </c>
      <c r="B304" s="302">
        <v>3.8608254311488959</v>
      </c>
      <c r="C304" s="302">
        <v>1.4380420797261542</v>
      </c>
      <c r="D304" s="302">
        <v>0.25037273738447136</v>
      </c>
      <c r="E304" s="302">
        <f t="shared" si="133"/>
        <v>5.5492402482595216</v>
      </c>
      <c r="F304" s="303"/>
      <c r="G304" s="302">
        <v>3.4516154984331542</v>
      </c>
      <c r="H304" s="302">
        <v>1.4520922192004326</v>
      </c>
      <c r="I304" s="302">
        <v>0.16338694848179056</v>
      </c>
      <c r="J304" s="302">
        <f t="shared" si="136"/>
        <v>5.067094666115378</v>
      </c>
      <c r="K304" s="303"/>
      <c r="L304" s="302">
        <v>4.6393459881547434</v>
      </c>
      <c r="M304" s="302">
        <v>2.0708539083249082</v>
      </c>
      <c r="N304" s="302">
        <v>0.14684633959156204</v>
      </c>
      <c r="O304" s="302">
        <f t="shared" si="135"/>
        <v>6.8570462360712137</v>
      </c>
    </row>
    <row r="305" spans="1:15" s="236" customFormat="1" x14ac:dyDescent="0.2">
      <c r="A305" s="237" t="str">
        <f>name!E$11</f>
        <v>Process, plant and machine operatives</v>
      </c>
      <c r="B305" s="302">
        <v>1.9909237342246009</v>
      </c>
      <c r="C305" s="302">
        <v>0.53580999750740232</v>
      </c>
      <c r="D305" s="302">
        <v>0.12008572522750045</v>
      </c>
      <c r="E305" s="302">
        <f t="shared" si="133"/>
        <v>2.6468194569595034</v>
      </c>
      <c r="F305" s="303"/>
      <c r="G305" s="302">
        <v>1.4347415993428398</v>
      </c>
      <c r="H305" s="302">
        <v>0.57088883860341455</v>
      </c>
      <c r="I305" s="302">
        <v>0.10750306366228855</v>
      </c>
      <c r="J305" s="302">
        <f t="shared" si="136"/>
        <v>2.1131335016085431</v>
      </c>
      <c r="K305" s="303"/>
      <c r="L305" s="302">
        <v>1.5178553081554995</v>
      </c>
      <c r="M305" s="302">
        <v>0.70030887502906713</v>
      </c>
      <c r="N305" s="302">
        <v>0.11896513871940234</v>
      </c>
      <c r="O305" s="302">
        <f t="shared" si="135"/>
        <v>2.3371293219039693</v>
      </c>
    </row>
    <row r="306" spans="1:15" s="236" customFormat="1" x14ac:dyDescent="0.2">
      <c r="A306" s="237" t="str">
        <f>name!E$12</f>
        <v>Elementary occupations</v>
      </c>
      <c r="B306" s="302">
        <v>8.7765238517588422</v>
      </c>
      <c r="C306" s="302">
        <v>5.873245174686704</v>
      </c>
      <c r="D306" s="302">
        <v>1.3270466145877544</v>
      </c>
      <c r="E306" s="302">
        <f t="shared" si="133"/>
        <v>15.976815641033301</v>
      </c>
      <c r="F306" s="303"/>
      <c r="G306" s="302">
        <v>6.9352141590234453</v>
      </c>
      <c r="H306" s="302">
        <v>4.7853973898960085</v>
      </c>
      <c r="I306" s="302">
        <v>1.0031279796075574</v>
      </c>
      <c r="J306" s="302">
        <f t="shared" si="136"/>
        <v>12.723739528527011</v>
      </c>
      <c r="K306" s="303"/>
      <c r="L306" s="302">
        <v>7.6612901947752237</v>
      </c>
      <c r="M306" s="302">
        <v>4.5179629160778942</v>
      </c>
      <c r="N306" s="302">
        <v>1.3497275424015323</v>
      </c>
      <c r="O306" s="302">
        <f t="shared" si="135"/>
        <v>13.528980653254649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34.103698698185468</v>
      </c>
      <c r="C308" s="311">
        <f t="shared" ref="C308:E308" si="137">SUM(C298:C306)</f>
        <v>14.748015967677301</v>
      </c>
      <c r="D308" s="311">
        <f t="shared" si="137"/>
        <v>5.004285334137351</v>
      </c>
      <c r="E308" s="311">
        <f t="shared" si="137"/>
        <v>53.856000000000122</v>
      </c>
      <c r="F308" s="311"/>
      <c r="G308" s="311">
        <f t="shared" ref="G308:J308" si="138">SUM(G298:G306)</f>
        <v>30.942673285530631</v>
      </c>
      <c r="H308" s="311">
        <f t="shared" si="138"/>
        <v>14.078048271219167</v>
      </c>
      <c r="I308" s="311">
        <f t="shared" si="138"/>
        <v>4.1252784432502203</v>
      </c>
      <c r="J308" s="311">
        <f t="shared" si="138"/>
        <v>49.146000000000022</v>
      </c>
      <c r="K308" s="311"/>
      <c r="L308" s="311">
        <f t="shared" ref="L308:O308" si="139">SUM(L298:L306)</f>
        <v>35.621546894050674</v>
      </c>
      <c r="M308" s="311">
        <f t="shared" si="139"/>
        <v>15.43467163246876</v>
      </c>
      <c r="N308" s="311">
        <f t="shared" si="139"/>
        <v>4.6357814734806464</v>
      </c>
      <c r="O308" s="311">
        <f t="shared" si="139"/>
        <v>55.692000000000078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1.7000784342961808</v>
      </c>
      <c r="C315" s="302">
        <v>0.49182688582907119</v>
      </c>
      <c r="D315" s="302">
        <v>0.18998993933798672</v>
      </c>
      <c r="E315" s="302">
        <f>SUM(B315:D315)</f>
        <v>2.3818952594632385</v>
      </c>
      <c r="F315" s="303"/>
      <c r="G315" s="302">
        <v>1.9469897485134766</v>
      </c>
      <c r="H315" s="302">
        <v>0.67653228910790719</v>
      </c>
      <c r="I315" s="302">
        <v>0.27637151657870029</v>
      </c>
      <c r="J315" s="302">
        <f>SUM(G315:I315)</f>
        <v>2.8998935542000841</v>
      </c>
      <c r="K315" s="303"/>
      <c r="L315" s="302">
        <v>1.8778543758818003</v>
      </c>
      <c r="M315" s="302">
        <v>0.79882097574589761</v>
      </c>
      <c r="N315" s="302">
        <v>0.28511825931911</v>
      </c>
      <c r="O315" s="302">
        <f>SUM(L315:N315)</f>
        <v>2.9617936109468079</v>
      </c>
    </row>
    <row r="316" spans="1:15" s="236" customFormat="1" x14ac:dyDescent="0.2">
      <c r="A316" s="237" t="str">
        <f>name!E$5</f>
        <v>Professional occupations</v>
      </c>
      <c r="B316" s="302">
        <v>5.159754111934288</v>
      </c>
      <c r="C316" s="302">
        <v>1.606710573120411</v>
      </c>
      <c r="D316" s="302">
        <v>0.55767973041434893</v>
      </c>
      <c r="E316" s="302">
        <f t="shared" ref="E316:E323" si="140">SUM(B316:D316)</f>
        <v>7.324144415469048</v>
      </c>
      <c r="F316" s="303"/>
      <c r="G316" s="302">
        <v>6.6366415522470561</v>
      </c>
      <c r="H316" s="302">
        <v>2.0504799043954245</v>
      </c>
      <c r="I316" s="302">
        <v>0.71286797630548493</v>
      </c>
      <c r="J316" s="302">
        <f t="shared" ref="J316:J318" si="141">SUM(G316:I316)</f>
        <v>9.3999894329479652</v>
      </c>
      <c r="K316" s="303"/>
      <c r="L316" s="302">
        <v>7.468106278643404</v>
      </c>
      <c r="M316" s="302">
        <v>2.613269555533162</v>
      </c>
      <c r="N316" s="302">
        <v>0.51950801050597417</v>
      </c>
      <c r="O316" s="302">
        <f t="shared" ref="O316:O323" si="142">SUM(L316:N316)</f>
        <v>10.60088384468254</v>
      </c>
    </row>
    <row r="317" spans="1:15" s="236" customFormat="1" x14ac:dyDescent="0.2">
      <c r="A317" s="237" t="str">
        <f>name!E$6</f>
        <v>Associate professional occupations</v>
      </c>
      <c r="B317" s="302">
        <v>8.0661489357755105</v>
      </c>
      <c r="C317" s="302">
        <v>1.9187003152240079</v>
      </c>
      <c r="D317" s="302">
        <v>0.29928557701822073</v>
      </c>
      <c r="E317" s="302">
        <f t="shared" si="140"/>
        <v>10.28413482801774</v>
      </c>
      <c r="F317" s="303"/>
      <c r="G317" s="302">
        <v>9.3027096424638955</v>
      </c>
      <c r="H317" s="302">
        <v>2.0664760123927457</v>
      </c>
      <c r="I317" s="302">
        <v>0.34542629600422498</v>
      </c>
      <c r="J317" s="302">
        <f t="shared" si="141"/>
        <v>11.714611950860867</v>
      </c>
      <c r="K317" s="303"/>
      <c r="L317" s="302">
        <v>9.9736437839712035</v>
      </c>
      <c r="M317" s="302">
        <v>2.377531233061783</v>
      </c>
      <c r="N317" s="302">
        <v>0.26668429010258909</v>
      </c>
      <c r="O317" s="302">
        <f t="shared" si="142"/>
        <v>12.617859307135575</v>
      </c>
    </row>
    <row r="318" spans="1:15" s="236" customFormat="1" x14ac:dyDescent="0.2">
      <c r="A318" s="237" t="str">
        <f>name!E$7</f>
        <v>Administrative and secretarial occupations</v>
      </c>
      <c r="B318" s="302">
        <v>6.1114487657116028</v>
      </c>
      <c r="C318" s="302">
        <v>5.7557724729105226</v>
      </c>
      <c r="D318" s="302">
        <v>9.9195413107085462E-2</v>
      </c>
      <c r="E318" s="302">
        <f t="shared" si="140"/>
        <v>11.966416651729212</v>
      </c>
      <c r="F318" s="303"/>
      <c r="G318" s="302">
        <v>6.0327934601396702</v>
      </c>
      <c r="H318" s="302">
        <v>5.2937630942034186</v>
      </c>
      <c r="I318" s="302">
        <v>0.10902985210041441</v>
      </c>
      <c r="J318" s="302">
        <f t="shared" si="141"/>
        <v>11.435586406443504</v>
      </c>
      <c r="K318" s="303"/>
      <c r="L318" s="302">
        <v>4.1091878926793477</v>
      </c>
      <c r="M318" s="302">
        <v>4.3495886666058432</v>
      </c>
      <c r="N318" s="302">
        <v>0.10350845132910197</v>
      </c>
      <c r="O318" s="302">
        <f t="shared" si="142"/>
        <v>8.5622850106142927</v>
      </c>
    </row>
    <row r="319" spans="1:15" s="236" customFormat="1" x14ac:dyDescent="0.2">
      <c r="A319" s="237" t="str">
        <f>name!E$8</f>
        <v>Skilled trades occupations</v>
      </c>
      <c r="B319" s="302">
        <v>0.27989547922524483</v>
      </c>
      <c r="C319" s="302">
        <v>5.4731980090482323E-2</v>
      </c>
      <c r="D319" s="302">
        <v>7.6007685985787374E-2</v>
      </c>
      <c r="E319" s="302">
        <f t="shared" si="140"/>
        <v>0.41063514530151451</v>
      </c>
      <c r="F319" s="303"/>
      <c r="G319" s="302">
        <v>0.23842904668777168</v>
      </c>
      <c r="H319" s="302">
        <v>4.966493298542015E-2</v>
      </c>
      <c r="I319" s="302">
        <v>7.5362260258121594E-2</v>
      </c>
      <c r="J319" s="302">
        <f>SUM(G319:I319)</f>
        <v>0.36345623993131343</v>
      </c>
      <c r="K319" s="303"/>
      <c r="L319" s="302">
        <v>0.23183008227338331</v>
      </c>
      <c r="M319" s="302">
        <v>0.12480654366961187</v>
      </c>
      <c r="N319" s="302">
        <v>8.790084873553515E-2</v>
      </c>
      <c r="O319" s="302">
        <f t="shared" si="142"/>
        <v>0.44453747467853033</v>
      </c>
    </row>
    <row r="320" spans="1:15" s="236" customFormat="1" x14ac:dyDescent="0.2">
      <c r="A320" s="237" t="str">
        <f>name!E$9</f>
        <v>Caring, leisure and other service occupations</v>
      </c>
      <c r="B320" s="302">
        <v>1.085003065673346</v>
      </c>
      <c r="C320" s="302">
        <v>1.131664027916411</v>
      </c>
      <c r="D320" s="302">
        <v>0.11254159374758521</v>
      </c>
      <c r="E320" s="302">
        <f t="shared" si="140"/>
        <v>2.3292086873373421</v>
      </c>
      <c r="F320" s="303"/>
      <c r="G320" s="302">
        <v>1.0722176281959863</v>
      </c>
      <c r="H320" s="302">
        <v>1.0637413942983731</v>
      </c>
      <c r="I320" s="302">
        <v>0.15482164566456497</v>
      </c>
      <c r="J320" s="302">
        <f t="shared" ref="J320:J323" si="143">SUM(G320:I320)</f>
        <v>2.2907806681589244</v>
      </c>
      <c r="K320" s="303"/>
      <c r="L320" s="302">
        <v>1.1645306556095807</v>
      </c>
      <c r="M320" s="302">
        <v>1.1693141860680729</v>
      </c>
      <c r="N320" s="302">
        <v>0.13403212065488526</v>
      </c>
      <c r="O320" s="302">
        <f t="shared" si="142"/>
        <v>2.4678769623325389</v>
      </c>
    </row>
    <row r="321" spans="1:15" s="236" customFormat="1" x14ac:dyDescent="0.2">
      <c r="A321" s="237" t="str">
        <f>name!E$10</f>
        <v>Sales and customer service occupations</v>
      </c>
      <c r="B321" s="302">
        <v>0.49649305656085385</v>
      </c>
      <c r="C321" s="302">
        <v>0.61392451391609559</v>
      </c>
      <c r="D321" s="302">
        <v>6.9464144447879267E-2</v>
      </c>
      <c r="E321" s="302">
        <f t="shared" si="140"/>
        <v>1.1798817149248286</v>
      </c>
      <c r="F321" s="303"/>
      <c r="G321" s="302">
        <v>0.49324484862570911</v>
      </c>
      <c r="H321" s="302">
        <v>0.60099113804744053</v>
      </c>
      <c r="I321" s="302">
        <v>5.8233985830164037E-2</v>
      </c>
      <c r="J321" s="302">
        <f t="shared" si="143"/>
        <v>1.1524699725033138</v>
      </c>
      <c r="K321" s="303"/>
      <c r="L321" s="302">
        <v>0.538890862506754</v>
      </c>
      <c r="M321" s="302">
        <v>0.75668692848575303</v>
      </c>
      <c r="N321" s="302">
        <v>5.5480162429446242E-2</v>
      </c>
      <c r="O321" s="302">
        <f t="shared" si="142"/>
        <v>1.3510579534219533</v>
      </c>
    </row>
    <row r="322" spans="1:15" s="236" customFormat="1" x14ac:dyDescent="0.2">
      <c r="A322" s="237" t="str">
        <f>name!E$11</f>
        <v>Process, plant and machine operatives</v>
      </c>
      <c r="B322" s="302">
        <v>0.15614855700909575</v>
      </c>
      <c r="C322" s="302">
        <v>0.12625159497738317</v>
      </c>
      <c r="D322" s="302">
        <v>3.0904747704219117E-2</v>
      </c>
      <c r="E322" s="302">
        <f t="shared" si="140"/>
        <v>0.31330489969069808</v>
      </c>
      <c r="F322" s="303"/>
      <c r="G322" s="302">
        <v>0.12319673048696296</v>
      </c>
      <c r="H322" s="302">
        <v>9.4192185342296703E-2</v>
      </c>
      <c r="I322" s="302">
        <v>4.5405414555179137E-2</v>
      </c>
      <c r="J322" s="302">
        <f t="shared" si="143"/>
        <v>0.26279433038443883</v>
      </c>
      <c r="K322" s="303"/>
      <c r="L322" s="302">
        <v>0.10213853554982424</v>
      </c>
      <c r="M322" s="302">
        <v>0.1417436358762674</v>
      </c>
      <c r="N322" s="302">
        <v>9.579784428398494E-2</v>
      </c>
      <c r="O322" s="302">
        <f t="shared" si="142"/>
        <v>0.33968001571007655</v>
      </c>
    </row>
    <row r="323" spans="1:15" s="236" customFormat="1" x14ac:dyDescent="0.2">
      <c r="A323" s="237" t="str">
        <f>name!E$12</f>
        <v>Elementary occupations</v>
      </c>
      <c r="B323" s="302">
        <v>0.53841630237407068</v>
      </c>
      <c r="C323" s="302">
        <v>0.95825591624631379</v>
      </c>
      <c r="D323" s="302">
        <v>0.44470617944602253</v>
      </c>
      <c r="E323" s="302">
        <f t="shared" si="140"/>
        <v>1.941378398066407</v>
      </c>
      <c r="F323" s="303"/>
      <c r="G323" s="302">
        <v>0.44270763797512175</v>
      </c>
      <c r="H323" s="302">
        <v>0.71144291132721116</v>
      </c>
      <c r="I323" s="302">
        <v>0.39526689526736158</v>
      </c>
      <c r="J323" s="302">
        <f t="shared" si="143"/>
        <v>1.5494174445696944</v>
      </c>
      <c r="K323" s="303"/>
      <c r="L323" s="302">
        <v>0.31203754539512552</v>
      </c>
      <c r="M323" s="302">
        <v>0.77541035701226657</v>
      </c>
      <c r="N323" s="302">
        <v>0.67557791807028533</v>
      </c>
      <c r="O323" s="302">
        <f t="shared" si="142"/>
        <v>1.7630258204776772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23.593386708560196</v>
      </c>
      <c r="C325" s="311">
        <f t="shared" ref="C325:E325" si="144">SUM(C315:C323)</f>
        <v>12.657838280230699</v>
      </c>
      <c r="D325" s="311">
        <f t="shared" si="144"/>
        <v>1.8797750112091351</v>
      </c>
      <c r="E325" s="311">
        <f t="shared" si="144"/>
        <v>38.131000000000022</v>
      </c>
      <c r="F325" s="311"/>
      <c r="G325" s="311">
        <f t="shared" ref="G325:J325" si="145">SUM(G315:G323)</f>
        <v>26.28893029533565</v>
      </c>
      <c r="H325" s="311">
        <f t="shared" si="145"/>
        <v>12.607283862100239</v>
      </c>
      <c r="I325" s="311">
        <f t="shared" si="145"/>
        <v>2.1727858425642159</v>
      </c>
      <c r="J325" s="311">
        <f t="shared" si="145"/>
        <v>41.069000000000102</v>
      </c>
      <c r="K325" s="311"/>
      <c r="L325" s="311">
        <f t="shared" ref="L325:O325" si="146">SUM(L315:L323)</f>
        <v>25.77822001251042</v>
      </c>
      <c r="M325" s="311">
        <f t="shared" si="146"/>
        <v>13.107172082058657</v>
      </c>
      <c r="N325" s="311">
        <f t="shared" si="146"/>
        <v>2.2236079054309119</v>
      </c>
      <c r="O325" s="311">
        <f t="shared" si="146"/>
        <v>41.109000000000002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0.66976716849571438</v>
      </c>
      <c r="C332" s="302">
        <v>0.27052941541763209</v>
      </c>
      <c r="D332" s="302">
        <v>0.22769578061747917</v>
      </c>
      <c r="E332" s="302">
        <f>SUM(B332:D332)</f>
        <v>1.1679923645308257</v>
      </c>
      <c r="F332" s="303"/>
      <c r="G332" s="302">
        <v>0.68529977004751819</v>
      </c>
      <c r="H332" s="302">
        <v>0.35725559582071664</v>
      </c>
      <c r="I332" s="302">
        <v>0.25457024658730465</v>
      </c>
      <c r="J332" s="302">
        <f>SUM(G332:I332)</f>
        <v>1.2971256124555395</v>
      </c>
      <c r="K332" s="303"/>
      <c r="L332" s="302">
        <v>0.72345177044226283</v>
      </c>
      <c r="M332" s="302">
        <v>0.44428526421181469</v>
      </c>
      <c r="N332" s="302">
        <v>0.26007268104637005</v>
      </c>
      <c r="O332" s="302">
        <f>SUM(L332:N332)</f>
        <v>1.4278097157004477</v>
      </c>
    </row>
    <row r="333" spans="1:15" s="236" customFormat="1" x14ac:dyDescent="0.2">
      <c r="A333" s="237" t="str">
        <f>name!E$5</f>
        <v>Professional occupations</v>
      </c>
      <c r="B333" s="302">
        <v>21.089589947597361</v>
      </c>
      <c r="C333" s="302">
        <v>8.8348475216017217</v>
      </c>
      <c r="D333" s="302">
        <v>2.1016194846619842</v>
      </c>
      <c r="E333" s="302">
        <f t="shared" ref="E333:E340" si="147">SUM(B333:D333)</f>
        <v>32.026056953861065</v>
      </c>
      <c r="F333" s="303"/>
      <c r="G333" s="302">
        <v>22.613160138516754</v>
      </c>
      <c r="H333" s="302">
        <v>10.307184147753118</v>
      </c>
      <c r="I333" s="302">
        <v>2.7713189210964502</v>
      </c>
      <c r="J333" s="302">
        <f t="shared" ref="J333:J335" si="148">SUM(G333:I333)</f>
        <v>35.691663207366325</v>
      </c>
      <c r="K333" s="303"/>
      <c r="L333" s="302">
        <v>26.491562838842277</v>
      </c>
      <c r="M333" s="302">
        <v>13.453410647930049</v>
      </c>
      <c r="N333" s="302">
        <v>2.9984616190490292</v>
      </c>
      <c r="O333" s="302">
        <f t="shared" ref="O333:O340" si="149">SUM(L333:N333)</f>
        <v>42.943435105821358</v>
      </c>
    </row>
    <row r="334" spans="1:15" s="236" customFormat="1" x14ac:dyDescent="0.2">
      <c r="A334" s="237" t="str">
        <f>name!E$6</f>
        <v>Associate professional occupations</v>
      </c>
      <c r="B334" s="302">
        <v>1.8143025689578212</v>
      </c>
      <c r="C334" s="302">
        <v>1.7457666265257146</v>
      </c>
      <c r="D334" s="302">
        <v>0.82263376919006059</v>
      </c>
      <c r="E334" s="302">
        <f t="shared" si="147"/>
        <v>4.3827029646735962</v>
      </c>
      <c r="F334" s="303"/>
      <c r="G334" s="302">
        <v>1.9639840094884107</v>
      </c>
      <c r="H334" s="302">
        <v>1.9965318092512447</v>
      </c>
      <c r="I334" s="302">
        <v>0.74975796303548325</v>
      </c>
      <c r="J334" s="302">
        <f t="shared" si="148"/>
        <v>4.7102737817751388</v>
      </c>
      <c r="K334" s="303"/>
      <c r="L334" s="302">
        <v>1.8447275722406296</v>
      </c>
      <c r="M334" s="302">
        <v>2.0592168502996473</v>
      </c>
      <c r="N334" s="302">
        <v>0.7442301608598676</v>
      </c>
      <c r="O334" s="302">
        <f t="shared" si="149"/>
        <v>4.6481745834001442</v>
      </c>
    </row>
    <row r="335" spans="1:15" s="236" customFormat="1" x14ac:dyDescent="0.2">
      <c r="A335" s="237" t="str">
        <f>name!E$7</f>
        <v>Administrative and secretarial occupations</v>
      </c>
      <c r="B335" s="302">
        <v>0.90643767112885443</v>
      </c>
      <c r="C335" s="302">
        <v>2.4851901938909866</v>
      </c>
      <c r="D335" s="302">
        <v>9.0745725491427828E-2</v>
      </c>
      <c r="E335" s="302">
        <f t="shared" si="147"/>
        <v>3.4823735905112692</v>
      </c>
      <c r="F335" s="303"/>
      <c r="G335" s="302">
        <v>0.77314830644959531</v>
      </c>
      <c r="H335" s="302">
        <v>2.2699060454495252</v>
      </c>
      <c r="I335" s="302">
        <v>7.6780850395348668E-2</v>
      </c>
      <c r="J335" s="302">
        <f t="shared" si="148"/>
        <v>3.1198352022944693</v>
      </c>
      <c r="K335" s="303"/>
      <c r="L335" s="302">
        <v>0.39084208784782976</v>
      </c>
      <c r="M335" s="302">
        <v>1.2537284773047059</v>
      </c>
      <c r="N335" s="302">
        <v>4.8230856379539958E-2</v>
      </c>
      <c r="O335" s="302">
        <f t="shared" si="149"/>
        <v>1.6928014215320757</v>
      </c>
    </row>
    <row r="336" spans="1:15" s="236" customFormat="1" x14ac:dyDescent="0.2">
      <c r="A336" s="237" t="str">
        <f>name!E$8</f>
        <v>Skilled trades occupations</v>
      </c>
      <c r="B336" s="302">
        <v>0.29221685646309031</v>
      </c>
      <c r="C336" s="302">
        <v>0.31797964099181142</v>
      </c>
      <c r="D336" s="302">
        <v>0.21162341204476312</v>
      </c>
      <c r="E336" s="302">
        <f t="shared" si="147"/>
        <v>0.82181990949966477</v>
      </c>
      <c r="F336" s="303"/>
      <c r="G336" s="302">
        <v>0.21137634844495029</v>
      </c>
      <c r="H336" s="302">
        <v>0.23396210291408745</v>
      </c>
      <c r="I336" s="302">
        <v>0.19532964481414761</v>
      </c>
      <c r="J336" s="302">
        <f>SUM(G336:I336)</f>
        <v>0.64066809617318532</v>
      </c>
      <c r="K336" s="303"/>
      <c r="L336" s="302">
        <v>9.8502356083396178E-2</v>
      </c>
      <c r="M336" s="302">
        <v>0.10242088315191511</v>
      </c>
      <c r="N336" s="302">
        <v>0.31126576722301574</v>
      </c>
      <c r="O336" s="302">
        <f t="shared" si="149"/>
        <v>0.51218900645832699</v>
      </c>
    </row>
    <row r="337" spans="1:15" s="236" customFormat="1" x14ac:dyDescent="0.2">
      <c r="A337" s="237" t="str">
        <f>name!E$9</f>
        <v>Caring, leisure and other service occupations</v>
      </c>
      <c r="B337" s="302">
        <v>6.0283447671746089</v>
      </c>
      <c r="C337" s="302">
        <v>8.1016153439454435</v>
      </c>
      <c r="D337" s="302">
        <v>0.4460813601898504</v>
      </c>
      <c r="E337" s="302">
        <f t="shared" si="147"/>
        <v>14.576041471309903</v>
      </c>
      <c r="F337" s="303"/>
      <c r="G337" s="302">
        <v>5.2666282175245458</v>
      </c>
      <c r="H337" s="302">
        <v>7.9123617071750543</v>
      </c>
      <c r="I337" s="302">
        <v>0.40859886644803678</v>
      </c>
      <c r="J337" s="302">
        <f t="shared" ref="J337:J340" si="150">SUM(G337:I337)</f>
        <v>13.587588791147637</v>
      </c>
      <c r="K337" s="303"/>
      <c r="L337" s="302">
        <v>6.3634017996882166</v>
      </c>
      <c r="M337" s="302">
        <v>8.7079864449263731</v>
      </c>
      <c r="N337" s="302">
        <v>0.37801331427784202</v>
      </c>
      <c r="O337" s="302">
        <f t="shared" si="149"/>
        <v>15.449401558892431</v>
      </c>
    </row>
    <row r="338" spans="1:15" s="236" customFormat="1" x14ac:dyDescent="0.2">
      <c r="A338" s="237" t="str">
        <f>name!E$10</f>
        <v>Sales and customer service occupations</v>
      </c>
      <c r="B338" s="302">
        <v>9.151278678834289E-2</v>
      </c>
      <c r="C338" s="302">
        <v>0.25907444363246157</v>
      </c>
      <c r="D338" s="302">
        <v>9.7460948042915857E-2</v>
      </c>
      <c r="E338" s="302">
        <f t="shared" si="147"/>
        <v>0.44804817846372036</v>
      </c>
      <c r="F338" s="303"/>
      <c r="G338" s="302">
        <v>7.900806115813E-2</v>
      </c>
      <c r="H338" s="302">
        <v>0.23073115472065303</v>
      </c>
      <c r="I338" s="302">
        <v>7.5056575739935807E-2</v>
      </c>
      <c r="J338" s="302">
        <f t="shared" si="150"/>
        <v>0.38479579161871885</v>
      </c>
      <c r="K338" s="303"/>
      <c r="L338" s="302">
        <v>7.8275700607071827E-2</v>
      </c>
      <c r="M338" s="302">
        <v>0.21548133203588141</v>
      </c>
      <c r="N338" s="302">
        <v>0.1016146761636879</v>
      </c>
      <c r="O338" s="302">
        <f t="shared" si="149"/>
        <v>0.39537170880664113</v>
      </c>
    </row>
    <row r="339" spans="1:15" s="236" customFormat="1" x14ac:dyDescent="0.2">
      <c r="A339" s="237" t="str">
        <f>name!E$11</f>
        <v>Process, plant and machine operatives</v>
      </c>
      <c r="B339" s="302">
        <v>5.3359739992367948E-2</v>
      </c>
      <c r="C339" s="302">
        <v>0.11374380263402585</v>
      </c>
      <c r="D339" s="302">
        <v>0.81127260948552704</v>
      </c>
      <c r="E339" s="302">
        <f t="shared" si="147"/>
        <v>0.97837615211192086</v>
      </c>
      <c r="F339" s="303"/>
      <c r="G339" s="302">
        <v>3.7911409364645404E-2</v>
      </c>
      <c r="H339" s="302">
        <v>8.440071700805428E-2</v>
      </c>
      <c r="I339" s="302">
        <v>1.0044226854565099</v>
      </c>
      <c r="J339" s="302">
        <f t="shared" si="150"/>
        <v>1.1267348118292095</v>
      </c>
      <c r="K339" s="303"/>
      <c r="L339" s="302">
        <v>2.4755548302356524E-2</v>
      </c>
      <c r="M339" s="302">
        <v>9.5002695792670205E-2</v>
      </c>
      <c r="N339" s="302">
        <v>1.2906084474574262</v>
      </c>
      <c r="O339" s="302">
        <f t="shared" si="149"/>
        <v>1.4103666915524529</v>
      </c>
    </row>
    <row r="340" spans="1:15" s="236" customFormat="1" x14ac:dyDescent="0.2">
      <c r="A340" s="237" t="str">
        <f>name!E$12</f>
        <v>Elementary occupations</v>
      </c>
      <c r="B340" s="302">
        <v>0.1537369971303453</v>
      </c>
      <c r="C340" s="302">
        <v>3.5653636450578108</v>
      </c>
      <c r="D340" s="302">
        <v>0.27648777284994203</v>
      </c>
      <c r="E340" s="302">
        <f t="shared" si="147"/>
        <v>3.9955884150380983</v>
      </c>
      <c r="F340" s="303"/>
      <c r="G340" s="302">
        <v>0.111740059403224</v>
      </c>
      <c r="H340" s="302">
        <v>2.8135479295597445</v>
      </c>
      <c r="I340" s="302">
        <v>0.2080267163767428</v>
      </c>
      <c r="J340" s="302">
        <f t="shared" si="150"/>
        <v>3.133314705339711</v>
      </c>
      <c r="K340" s="303"/>
      <c r="L340" s="302">
        <v>4.9114540876705748E-2</v>
      </c>
      <c r="M340" s="302">
        <v>1.3087290379621495</v>
      </c>
      <c r="N340" s="302">
        <v>0.40760662899715383</v>
      </c>
      <c r="O340" s="302">
        <f t="shared" si="149"/>
        <v>1.765450207836009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31.099268503728503</v>
      </c>
      <c r="C342" s="311">
        <f t="shared" ref="C342:E342" si="151">SUM(C332:C340)</f>
        <v>25.694110633697608</v>
      </c>
      <c r="D342" s="311">
        <f t="shared" si="151"/>
        <v>5.0856208625739505</v>
      </c>
      <c r="E342" s="311">
        <f t="shared" si="151"/>
        <v>61.879000000000076</v>
      </c>
      <c r="F342" s="311"/>
      <c r="G342" s="311">
        <f t="shared" ref="G342:J342" si="152">SUM(G332:G340)</f>
        <v>31.742256320397775</v>
      </c>
      <c r="H342" s="311">
        <f t="shared" si="152"/>
        <v>26.205881209652198</v>
      </c>
      <c r="I342" s="311">
        <f t="shared" si="152"/>
        <v>5.7438624699499599</v>
      </c>
      <c r="J342" s="311">
        <f t="shared" si="152"/>
        <v>63.691999999999936</v>
      </c>
      <c r="K342" s="311"/>
      <c r="L342" s="311">
        <f t="shared" ref="L342:O342" si="153">SUM(L332:L340)</f>
        <v>36.064634214930756</v>
      </c>
      <c r="M342" s="311">
        <f t="shared" si="153"/>
        <v>27.640261633615204</v>
      </c>
      <c r="N342" s="311">
        <f t="shared" si="153"/>
        <v>6.5401041514539333</v>
      </c>
      <c r="O342" s="311">
        <f t="shared" si="153"/>
        <v>70.244999999999877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2.7846591251859771</v>
      </c>
      <c r="C349" s="302">
        <v>0.82455564905558298</v>
      </c>
      <c r="D349" s="302">
        <v>0.57521807621309062</v>
      </c>
      <c r="E349" s="302">
        <f>SUM(B349:D349)</f>
        <v>4.1844328504546509</v>
      </c>
      <c r="F349" s="303"/>
      <c r="G349" s="302">
        <v>3.1772753481376861</v>
      </c>
      <c r="H349" s="302">
        <v>1.1692936466748898</v>
      </c>
      <c r="I349" s="302">
        <v>0.60469043096914432</v>
      </c>
      <c r="J349" s="302">
        <f>SUM(G349:I349)</f>
        <v>4.9512594257817204</v>
      </c>
      <c r="K349" s="303"/>
      <c r="L349" s="302">
        <v>4.004709732865865</v>
      </c>
      <c r="M349" s="302">
        <v>1.4585297679291498</v>
      </c>
      <c r="N349" s="302">
        <v>0.66981005680103023</v>
      </c>
      <c r="O349" s="302">
        <f>SUM(L349:N349)</f>
        <v>6.1330495575960455</v>
      </c>
    </row>
    <row r="350" spans="1:15" s="236" customFormat="1" x14ac:dyDescent="0.2">
      <c r="A350" s="237" t="str">
        <f>name!E$5</f>
        <v>Professional occupations</v>
      </c>
      <c r="B350" s="302">
        <v>20.8815737150857</v>
      </c>
      <c r="C350" s="302">
        <v>9.2478973218682956</v>
      </c>
      <c r="D350" s="302">
        <v>3.6550981621223646</v>
      </c>
      <c r="E350" s="302">
        <f t="shared" ref="E350:E357" si="154">SUM(B350:D350)</f>
        <v>33.784569199076358</v>
      </c>
      <c r="F350" s="303"/>
      <c r="G350" s="302">
        <v>25.008376948404504</v>
      </c>
      <c r="H350" s="302">
        <v>11.780331469939336</v>
      </c>
      <c r="I350" s="302">
        <v>3.9259273088706079</v>
      </c>
      <c r="J350" s="302">
        <f t="shared" ref="J350:J352" si="155">SUM(G350:I350)</f>
        <v>40.714635727214443</v>
      </c>
      <c r="K350" s="303"/>
      <c r="L350" s="302">
        <v>31.970717297186948</v>
      </c>
      <c r="M350" s="302">
        <v>14.757224781936307</v>
      </c>
      <c r="N350" s="302">
        <v>4.8963970609355894</v>
      </c>
      <c r="O350" s="302">
        <f t="shared" ref="O350:O357" si="156">SUM(L350:N350)</f>
        <v>51.624339140058844</v>
      </c>
    </row>
    <row r="351" spans="1:15" s="236" customFormat="1" x14ac:dyDescent="0.2">
      <c r="A351" s="237" t="str">
        <f>name!E$6</f>
        <v>Associate professional occupations</v>
      </c>
      <c r="B351" s="302">
        <v>8.4850235956123452</v>
      </c>
      <c r="C351" s="302">
        <v>5.2773078578160195</v>
      </c>
      <c r="D351" s="302">
        <v>1.3924078469501047</v>
      </c>
      <c r="E351" s="302">
        <f t="shared" si="154"/>
        <v>15.15473930037847</v>
      </c>
      <c r="F351" s="303"/>
      <c r="G351" s="302">
        <v>9.9233336156136662</v>
      </c>
      <c r="H351" s="302">
        <v>6.6375116371477683</v>
      </c>
      <c r="I351" s="302">
        <v>1.359397826625782</v>
      </c>
      <c r="J351" s="302">
        <f t="shared" si="155"/>
        <v>17.920243079387216</v>
      </c>
      <c r="K351" s="303"/>
      <c r="L351" s="302">
        <v>11.509627036160742</v>
      </c>
      <c r="M351" s="302">
        <v>7.4001050593348108</v>
      </c>
      <c r="N351" s="302">
        <v>1.9582896656561952</v>
      </c>
      <c r="O351" s="302">
        <f t="shared" si="156"/>
        <v>20.868021761151748</v>
      </c>
    </row>
    <row r="352" spans="1:15" s="236" customFormat="1" x14ac:dyDescent="0.2">
      <c r="A352" s="237" t="str">
        <f>name!E$7</f>
        <v>Administrative and secretarial occupations</v>
      </c>
      <c r="B352" s="302">
        <v>4.2367023870318583</v>
      </c>
      <c r="C352" s="302">
        <v>6.1871981472095614</v>
      </c>
      <c r="D352" s="302">
        <v>0.25717437914979213</v>
      </c>
      <c r="E352" s="302">
        <f t="shared" si="154"/>
        <v>10.68107491339121</v>
      </c>
      <c r="F352" s="303"/>
      <c r="G352" s="302">
        <v>4.1403012459955484</v>
      </c>
      <c r="H352" s="302">
        <v>5.9724765651387077</v>
      </c>
      <c r="I352" s="302">
        <v>0.21395977356090709</v>
      </c>
      <c r="J352" s="302">
        <f t="shared" si="155"/>
        <v>10.326737584695163</v>
      </c>
      <c r="K352" s="303"/>
      <c r="L352" s="302">
        <v>3.3252222144087606</v>
      </c>
      <c r="M352" s="302">
        <v>2.7105173947502474</v>
      </c>
      <c r="N352" s="302">
        <v>0.12707804389899766</v>
      </c>
      <c r="O352" s="302">
        <f t="shared" si="156"/>
        <v>6.1628176530580054</v>
      </c>
    </row>
    <row r="353" spans="1:15" s="236" customFormat="1" x14ac:dyDescent="0.2">
      <c r="A353" s="237" t="str">
        <f>name!E$8</f>
        <v>Skilled trades occupations</v>
      </c>
      <c r="B353" s="302">
        <v>0.46704419116227375</v>
      </c>
      <c r="C353" s="302">
        <v>0.69807110018357832</v>
      </c>
      <c r="D353" s="302">
        <v>0.22822690820178715</v>
      </c>
      <c r="E353" s="302">
        <f t="shared" si="154"/>
        <v>1.3933421995476392</v>
      </c>
      <c r="F353" s="303"/>
      <c r="G353" s="302">
        <v>0.38384334572705747</v>
      </c>
      <c r="H353" s="302">
        <v>0.54395282987188276</v>
      </c>
      <c r="I353" s="302">
        <v>0.17054787801247512</v>
      </c>
      <c r="J353" s="302">
        <f>SUM(G353:I353)</f>
        <v>1.0983440536114153</v>
      </c>
      <c r="K353" s="303"/>
      <c r="L353" s="302">
        <v>0.23031097560380792</v>
      </c>
      <c r="M353" s="302">
        <v>0.37993407387425954</v>
      </c>
      <c r="N353" s="302">
        <v>0.16287201963482201</v>
      </c>
      <c r="O353" s="302">
        <f t="shared" si="156"/>
        <v>0.77311706911288947</v>
      </c>
    </row>
    <row r="354" spans="1:15" s="236" customFormat="1" x14ac:dyDescent="0.2">
      <c r="A354" s="237" t="str">
        <f>name!E$9</f>
        <v>Caring, leisure and other service occupations</v>
      </c>
      <c r="B354" s="302">
        <v>22.201652718044297</v>
      </c>
      <c r="C354" s="302">
        <v>19.723990814145267</v>
      </c>
      <c r="D354" s="302">
        <v>2.3812324359176573</v>
      </c>
      <c r="E354" s="302">
        <f t="shared" si="154"/>
        <v>44.306875968107228</v>
      </c>
      <c r="F354" s="303"/>
      <c r="G354" s="302">
        <v>23.01042423848811</v>
      </c>
      <c r="H354" s="302">
        <v>20.704322969998632</v>
      </c>
      <c r="I354" s="302">
        <v>3.2276319201030939</v>
      </c>
      <c r="J354" s="302">
        <f t="shared" ref="J354:J357" si="157">SUM(G354:I354)</f>
        <v>46.942379128589835</v>
      </c>
      <c r="K354" s="303"/>
      <c r="L354" s="302">
        <v>29.985534528186225</v>
      </c>
      <c r="M354" s="302">
        <v>24.696537010816648</v>
      </c>
      <c r="N354" s="302">
        <v>4.1049819192851533</v>
      </c>
      <c r="O354" s="302">
        <f t="shared" si="156"/>
        <v>58.787053458288028</v>
      </c>
    </row>
    <row r="355" spans="1:15" s="236" customFormat="1" x14ac:dyDescent="0.2">
      <c r="A355" s="237" t="str">
        <f>name!E$10</f>
        <v>Sales and customer service occupations</v>
      </c>
      <c r="B355" s="302">
        <v>0.65444063556455767</v>
      </c>
      <c r="C355" s="302">
        <v>0.95958007916660359</v>
      </c>
      <c r="D355" s="302">
        <v>0.10370744983135712</v>
      </c>
      <c r="E355" s="302">
        <f t="shared" si="154"/>
        <v>1.7177281645625184</v>
      </c>
      <c r="F355" s="303"/>
      <c r="G355" s="302">
        <v>0.63577491761281979</v>
      </c>
      <c r="H355" s="302">
        <v>0.90481820316037298</v>
      </c>
      <c r="I355" s="302">
        <v>7.1039029817267021E-2</v>
      </c>
      <c r="J355" s="302">
        <f t="shared" si="157"/>
        <v>1.6116321505904596</v>
      </c>
      <c r="K355" s="303"/>
      <c r="L355" s="302">
        <v>0.74532826734853186</v>
      </c>
      <c r="M355" s="302">
        <v>0.96148041807358642</v>
      </c>
      <c r="N355" s="302">
        <v>0.10362876074219575</v>
      </c>
      <c r="O355" s="302">
        <f t="shared" si="156"/>
        <v>1.810437446164314</v>
      </c>
    </row>
    <row r="356" spans="1:15" s="236" customFormat="1" x14ac:dyDescent="0.2">
      <c r="A356" s="237" t="str">
        <f>name!E$11</f>
        <v>Process, plant and machine operatives</v>
      </c>
      <c r="B356" s="302">
        <v>0.1865161627431719</v>
      </c>
      <c r="C356" s="302">
        <v>0.41769458165642881</v>
      </c>
      <c r="D356" s="302">
        <v>3.0551435890851519E-2</v>
      </c>
      <c r="E356" s="302">
        <f t="shared" si="154"/>
        <v>0.63476218029045228</v>
      </c>
      <c r="F356" s="303"/>
      <c r="G356" s="302">
        <v>0.14904485883585558</v>
      </c>
      <c r="H356" s="302">
        <v>0.34151807153855757</v>
      </c>
      <c r="I356" s="302">
        <v>2.4900483975784971E-2</v>
      </c>
      <c r="J356" s="302">
        <f t="shared" si="157"/>
        <v>0.51546341435019805</v>
      </c>
      <c r="K356" s="303"/>
      <c r="L356" s="302">
        <v>6.6766528762722446E-2</v>
      </c>
      <c r="M356" s="302">
        <v>0.25116814978549279</v>
      </c>
      <c r="N356" s="302">
        <v>1.4593684236853342E-2</v>
      </c>
      <c r="O356" s="302">
        <f t="shared" si="156"/>
        <v>0.33252836278506859</v>
      </c>
    </row>
    <row r="357" spans="1:15" s="236" customFormat="1" x14ac:dyDescent="0.2">
      <c r="A357" s="237" t="str">
        <f>name!E$12</f>
        <v>Elementary occupations</v>
      </c>
      <c r="B357" s="302">
        <v>0.71268863524091042</v>
      </c>
      <c r="C357" s="302">
        <v>2.6377810110062065</v>
      </c>
      <c r="D357" s="302">
        <v>6.7005577944349887E-2</v>
      </c>
      <c r="E357" s="302">
        <f t="shared" si="154"/>
        <v>3.4174752241914668</v>
      </c>
      <c r="F357" s="303"/>
      <c r="G357" s="302">
        <v>0.64329777239353114</v>
      </c>
      <c r="H357" s="302">
        <v>2.0564652731110917</v>
      </c>
      <c r="I357" s="302">
        <v>4.354239027488653E-2</v>
      </c>
      <c r="J357" s="302">
        <f t="shared" si="157"/>
        <v>2.7433054357795097</v>
      </c>
      <c r="K357" s="303"/>
      <c r="L357" s="302">
        <v>0.36504800187846742</v>
      </c>
      <c r="M357" s="302">
        <v>1.0427652506887912</v>
      </c>
      <c r="N357" s="302">
        <v>8.8222992175758363E-3</v>
      </c>
      <c r="O357" s="302">
        <f t="shared" si="156"/>
        <v>1.4166355517848346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60.610301165671089</v>
      </c>
      <c r="C359" s="311">
        <f t="shared" ref="C359:E359" si="158">SUM(C349:C357)</f>
        <v>45.974076562107548</v>
      </c>
      <c r="D359" s="311">
        <f t="shared" si="158"/>
        <v>8.690622272221356</v>
      </c>
      <c r="E359" s="311">
        <f t="shared" si="158"/>
        <v>115.27499999999999</v>
      </c>
      <c r="F359" s="311"/>
      <c r="G359" s="311">
        <f t="shared" ref="G359:J359" si="159">SUM(G349:G357)</f>
        <v>67.071672291208785</v>
      </c>
      <c r="H359" s="311">
        <f t="shared" si="159"/>
        <v>50.110690666581242</v>
      </c>
      <c r="I359" s="311">
        <f t="shared" si="159"/>
        <v>9.6416370422099487</v>
      </c>
      <c r="J359" s="311">
        <f t="shared" si="159"/>
        <v>126.82399999999996</v>
      </c>
      <c r="K359" s="311"/>
      <c r="L359" s="311">
        <f t="shared" ref="L359:O359" si="160">SUM(L349:L357)</f>
        <v>82.20326458240207</v>
      </c>
      <c r="M359" s="311">
        <f t="shared" si="160"/>
        <v>53.658261907189285</v>
      </c>
      <c r="N359" s="311">
        <f t="shared" si="160"/>
        <v>12.046473510408411</v>
      </c>
      <c r="O359" s="311">
        <f t="shared" si="160"/>
        <v>147.90799999999976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0.93714153024796321</v>
      </c>
      <c r="C366" s="302">
        <v>0.35455631785245539</v>
      </c>
      <c r="D366" s="302">
        <v>0.10819820201377192</v>
      </c>
      <c r="E366" s="302">
        <f>SUM(B366:D366)</f>
        <v>1.3998960501141906</v>
      </c>
      <c r="F366" s="303"/>
      <c r="G366" s="302">
        <v>1.1279263644675575</v>
      </c>
      <c r="H366" s="302">
        <v>0.78427798229085555</v>
      </c>
      <c r="I366" s="302">
        <v>0.17142032551482922</v>
      </c>
      <c r="J366" s="302">
        <f>SUM(G366:I366)</f>
        <v>2.0836246722732423</v>
      </c>
      <c r="K366" s="303"/>
      <c r="L366" s="302">
        <v>1.1880416115304147</v>
      </c>
      <c r="M366" s="302">
        <v>0.99511726130618405</v>
      </c>
      <c r="N366" s="302">
        <v>0.14044859010642427</v>
      </c>
      <c r="O366" s="302">
        <f>SUM(L366:N366)</f>
        <v>2.323607462943023</v>
      </c>
    </row>
    <row r="367" spans="1:15" s="236" customFormat="1" x14ac:dyDescent="0.2">
      <c r="A367" s="237" t="str">
        <f>name!E$5</f>
        <v>Professional occupations</v>
      </c>
      <c r="B367" s="302">
        <v>0.83053018028357606</v>
      </c>
      <c r="C367" s="302">
        <v>0.32479192274283603</v>
      </c>
      <c r="D367" s="302">
        <v>0.46670154436367994</v>
      </c>
      <c r="E367" s="302">
        <f t="shared" ref="E367:E374" si="161">SUM(B367:D367)</f>
        <v>1.622023647390092</v>
      </c>
      <c r="F367" s="303"/>
      <c r="G367" s="302">
        <v>1.1722781077013666</v>
      </c>
      <c r="H367" s="302">
        <v>0.7966386524927398</v>
      </c>
      <c r="I367" s="302">
        <v>0.73171529736118479</v>
      </c>
      <c r="J367" s="302">
        <f t="shared" ref="J367:J369" si="162">SUM(G367:I367)</f>
        <v>2.7006320575552913</v>
      </c>
      <c r="K367" s="303"/>
      <c r="L367" s="302">
        <v>1.2217313684752573</v>
      </c>
      <c r="M367" s="302">
        <v>0.99164725801368803</v>
      </c>
      <c r="N367" s="302">
        <v>0.57302103234994572</v>
      </c>
      <c r="O367" s="302">
        <f t="shared" ref="O367:O374" si="163">SUM(L367:N367)</f>
        <v>2.7863996588388908</v>
      </c>
    </row>
    <row r="368" spans="1:15" s="236" customFormat="1" x14ac:dyDescent="0.2">
      <c r="A368" s="237" t="str">
        <f>name!E$6</f>
        <v>Associate professional occupations</v>
      </c>
      <c r="B368" s="302">
        <v>0.85425599283241072</v>
      </c>
      <c r="C368" s="302">
        <v>0.53078209548999256</v>
      </c>
      <c r="D368" s="302">
        <v>1.3117669332434105</v>
      </c>
      <c r="E368" s="302">
        <f t="shared" si="161"/>
        <v>2.6968050215658139</v>
      </c>
      <c r="F368" s="303"/>
      <c r="G368" s="302">
        <v>1.0722979082809254</v>
      </c>
      <c r="H368" s="302">
        <v>1.0082413640869516</v>
      </c>
      <c r="I368" s="302">
        <v>2.0372948525175096</v>
      </c>
      <c r="J368" s="302">
        <f t="shared" si="162"/>
        <v>4.1178341248853867</v>
      </c>
      <c r="K368" s="303"/>
      <c r="L368" s="302">
        <v>0.97600098582096539</v>
      </c>
      <c r="M368" s="302">
        <v>0.9958144766337631</v>
      </c>
      <c r="N368" s="302">
        <v>1.8464839710796552</v>
      </c>
      <c r="O368" s="302">
        <f t="shared" si="163"/>
        <v>3.8182994335343841</v>
      </c>
    </row>
    <row r="369" spans="1:15" s="236" customFormat="1" x14ac:dyDescent="0.2">
      <c r="A369" s="237" t="str">
        <f>name!E$7</f>
        <v>Administrative and secretarial occupations</v>
      </c>
      <c r="B369" s="302">
        <v>1.1435863538651687</v>
      </c>
      <c r="C369" s="302">
        <v>2.2587728088329424</v>
      </c>
      <c r="D369" s="302">
        <v>5.2749777058833491E-2</v>
      </c>
      <c r="E369" s="302">
        <f t="shared" si="161"/>
        <v>3.4551089397569448</v>
      </c>
      <c r="F369" s="303"/>
      <c r="G369" s="302">
        <v>1.264232291137857</v>
      </c>
      <c r="H369" s="302">
        <v>3.5890054396135627</v>
      </c>
      <c r="I369" s="302">
        <v>6.8191104957911933E-2</v>
      </c>
      <c r="J369" s="302">
        <f t="shared" si="162"/>
        <v>4.9214288357093317</v>
      </c>
      <c r="K369" s="303"/>
      <c r="L369" s="302">
        <v>1.1855685346093665</v>
      </c>
      <c r="M369" s="302">
        <v>3.6549493331107783</v>
      </c>
      <c r="N369" s="302">
        <v>4.2034092367278612E-2</v>
      </c>
      <c r="O369" s="302">
        <f t="shared" si="163"/>
        <v>4.8825519600874232</v>
      </c>
    </row>
    <row r="370" spans="1:15" s="236" customFormat="1" x14ac:dyDescent="0.2">
      <c r="A370" s="237" t="str">
        <f>name!E$8</f>
        <v>Skilled trades occupations</v>
      </c>
      <c r="B370" s="302">
        <v>0.68161611909234854</v>
      </c>
      <c r="C370" s="302">
        <v>0.3183957836395665</v>
      </c>
      <c r="D370" s="302">
        <v>0.32213888857288958</v>
      </c>
      <c r="E370" s="302">
        <f t="shared" si="161"/>
        <v>1.3221507913048045</v>
      </c>
      <c r="F370" s="303"/>
      <c r="G370" s="302">
        <v>0.67466341104531902</v>
      </c>
      <c r="H370" s="302">
        <v>0.42644648380428113</v>
      </c>
      <c r="I370" s="302">
        <v>0.44920634018728567</v>
      </c>
      <c r="J370" s="302">
        <f>SUM(G370:I370)</f>
        <v>1.5503162350368858</v>
      </c>
      <c r="K370" s="303"/>
      <c r="L370" s="302">
        <v>0.52189145219282418</v>
      </c>
      <c r="M370" s="302">
        <v>0.60174910073286181</v>
      </c>
      <c r="N370" s="302">
        <v>0.41549502329246923</v>
      </c>
      <c r="O370" s="302">
        <f t="shared" si="163"/>
        <v>1.5391355762181553</v>
      </c>
    </row>
    <row r="371" spans="1:15" s="236" customFormat="1" x14ac:dyDescent="0.2">
      <c r="A371" s="237" t="str">
        <f>name!E$9</f>
        <v>Caring, leisure and other service occupations</v>
      </c>
      <c r="B371" s="302">
        <v>0.66381226333028354</v>
      </c>
      <c r="C371" s="302">
        <v>1.0076686183441215</v>
      </c>
      <c r="D371" s="302">
        <v>9.2155838680157129E-2</v>
      </c>
      <c r="E371" s="302">
        <f t="shared" si="161"/>
        <v>1.763636720354562</v>
      </c>
      <c r="F371" s="303"/>
      <c r="G371" s="302">
        <v>0.66151363228657012</v>
      </c>
      <c r="H371" s="302">
        <v>1.4160398840965929</v>
      </c>
      <c r="I371" s="302">
        <v>0.1328245699837291</v>
      </c>
      <c r="J371" s="302">
        <f t="shared" ref="J371:J374" si="164">SUM(G371:I371)</f>
        <v>2.2103780863668918</v>
      </c>
      <c r="K371" s="303"/>
      <c r="L371" s="302">
        <v>0.61762631863504236</v>
      </c>
      <c r="M371" s="302">
        <v>1.4009238614924242</v>
      </c>
      <c r="N371" s="302">
        <v>0.11170382600811882</v>
      </c>
      <c r="O371" s="302">
        <f t="shared" si="163"/>
        <v>2.1302540061355852</v>
      </c>
    </row>
    <row r="372" spans="1:15" s="236" customFormat="1" x14ac:dyDescent="0.2">
      <c r="A372" s="237" t="str">
        <f>name!E$10</f>
        <v>Sales and customer service occupations</v>
      </c>
      <c r="B372" s="302">
        <v>0.5877612378045296</v>
      </c>
      <c r="C372" s="302">
        <v>1.0236251124674047</v>
      </c>
      <c r="D372" s="302">
        <v>2.6815098043993936E-2</v>
      </c>
      <c r="E372" s="302">
        <f t="shared" si="161"/>
        <v>1.6382014483159282</v>
      </c>
      <c r="F372" s="303"/>
      <c r="G372" s="302">
        <v>0.6279580223917024</v>
      </c>
      <c r="H372" s="302">
        <v>1.574345631646056</v>
      </c>
      <c r="I372" s="302">
        <v>3.0987935419079262E-2</v>
      </c>
      <c r="J372" s="302">
        <f t="shared" si="164"/>
        <v>2.2332915894568375</v>
      </c>
      <c r="K372" s="303"/>
      <c r="L372" s="302">
        <v>0.70744918114155075</v>
      </c>
      <c r="M372" s="302">
        <v>1.9172711480982165</v>
      </c>
      <c r="N372" s="302">
        <v>2.1503571083835295E-2</v>
      </c>
      <c r="O372" s="302">
        <f t="shared" si="163"/>
        <v>2.6462239003236028</v>
      </c>
    </row>
    <row r="373" spans="1:15" s="236" customFormat="1" x14ac:dyDescent="0.2">
      <c r="A373" s="237" t="str">
        <f>name!E$11</f>
        <v>Process, plant and machine operatives</v>
      </c>
      <c r="B373" s="302">
        <v>9.6332801120146194E-2</v>
      </c>
      <c r="C373" s="302">
        <v>7.6625336266781419E-2</v>
      </c>
      <c r="D373" s="302">
        <v>1.5011145438067192E-2</v>
      </c>
      <c r="E373" s="302">
        <f t="shared" si="161"/>
        <v>0.18796928282499481</v>
      </c>
      <c r="F373" s="303"/>
      <c r="G373" s="302">
        <v>8.3999469544827829E-2</v>
      </c>
      <c r="H373" s="302">
        <v>0.11693349119447527</v>
      </c>
      <c r="I373" s="302">
        <v>2.2771815144763511E-2</v>
      </c>
      <c r="J373" s="302">
        <f t="shared" si="164"/>
        <v>0.22370477588406662</v>
      </c>
      <c r="K373" s="303"/>
      <c r="L373" s="302">
        <v>6.7521400154987754E-2</v>
      </c>
      <c r="M373" s="302">
        <v>0.15940666060084333</v>
      </c>
      <c r="N373" s="302">
        <v>2.4229578219835693E-2</v>
      </c>
      <c r="O373" s="302">
        <f t="shared" si="163"/>
        <v>0.25115763897566679</v>
      </c>
    </row>
    <row r="374" spans="1:15" s="236" customFormat="1" x14ac:dyDescent="0.2">
      <c r="A374" s="237" t="str">
        <f>name!E$12</f>
        <v>Elementary occupations</v>
      </c>
      <c r="B374" s="302">
        <v>0.41591396294571198</v>
      </c>
      <c r="C374" s="302">
        <v>1.4260025352441228</v>
      </c>
      <c r="D374" s="302">
        <v>6.429160018283854E-2</v>
      </c>
      <c r="E374" s="302">
        <f t="shared" si="161"/>
        <v>1.9062080983726735</v>
      </c>
      <c r="F374" s="303"/>
      <c r="G374" s="302">
        <v>0.37716302627693227</v>
      </c>
      <c r="H374" s="302">
        <v>1.8334835403368586</v>
      </c>
      <c r="I374" s="302">
        <v>6.9143056218256144E-2</v>
      </c>
      <c r="J374" s="302">
        <f t="shared" si="164"/>
        <v>2.2797896228320469</v>
      </c>
      <c r="K374" s="303"/>
      <c r="L374" s="302">
        <v>0.29497407692542016</v>
      </c>
      <c r="M374" s="302">
        <v>1.3182788802206986</v>
      </c>
      <c r="N374" s="302">
        <v>8.1117405797193357E-2</v>
      </c>
      <c r="O374" s="302">
        <f t="shared" si="163"/>
        <v>1.694370362943312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6.2109504415221393</v>
      </c>
      <c r="C376" s="311">
        <f t="shared" ref="C376:E376" si="165">SUM(C366:C374)</f>
        <v>7.3212205308802236</v>
      </c>
      <c r="D376" s="311">
        <f t="shared" si="165"/>
        <v>2.4598290275976424</v>
      </c>
      <c r="E376" s="311">
        <f t="shared" si="165"/>
        <v>15.992000000000004</v>
      </c>
      <c r="F376" s="311"/>
      <c r="G376" s="311">
        <f t="shared" ref="G376:J376" si="166">SUM(G366:G374)</f>
        <v>7.0620322331330581</v>
      </c>
      <c r="H376" s="311">
        <f t="shared" si="166"/>
        <v>11.545412469562374</v>
      </c>
      <c r="I376" s="311">
        <f t="shared" si="166"/>
        <v>3.7135552973045489</v>
      </c>
      <c r="J376" s="311">
        <f t="shared" si="166"/>
        <v>22.32099999999998</v>
      </c>
      <c r="K376" s="311"/>
      <c r="L376" s="311">
        <f t="shared" ref="L376:O376" si="167">SUM(L366:L374)</f>
        <v>6.7808049294858286</v>
      </c>
      <c r="M376" s="311">
        <f t="shared" si="167"/>
        <v>12.035157980209458</v>
      </c>
      <c r="N376" s="311">
        <f t="shared" si="167"/>
        <v>3.2560370903047562</v>
      </c>
      <c r="O376" s="311">
        <f t="shared" si="167"/>
        <v>22.072000000000038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0.97768575262855517</v>
      </c>
      <c r="C383" s="302">
        <v>0.1651652598923099</v>
      </c>
      <c r="D383" s="302">
        <v>0.29600558711737135</v>
      </c>
      <c r="E383" s="302">
        <f>SUM(B383:D383)</f>
        <v>1.4388565996382363</v>
      </c>
      <c r="F383" s="303"/>
      <c r="G383" s="302">
        <v>0.95393510783817226</v>
      </c>
      <c r="H383" s="302">
        <v>0.24853215854009841</v>
      </c>
      <c r="I383" s="302">
        <v>0.75777750669207855</v>
      </c>
      <c r="J383" s="302">
        <f>SUM(G383:I383)</f>
        <v>1.9602447730703494</v>
      </c>
      <c r="K383" s="303"/>
      <c r="L383" s="302">
        <v>1.0316619425355296</v>
      </c>
      <c r="M383" s="302">
        <v>0.29653169573392751</v>
      </c>
      <c r="N383" s="302">
        <v>0.86402671673429177</v>
      </c>
      <c r="O383" s="302">
        <f>SUM(L383:N383)</f>
        <v>2.1922203550037489</v>
      </c>
    </row>
    <row r="384" spans="1:15" s="236" customFormat="1" x14ac:dyDescent="0.2">
      <c r="A384" s="237" t="str">
        <f>name!E$5</f>
        <v>Professional occupations</v>
      </c>
      <c r="B384" s="302">
        <v>1.7486753856154065</v>
      </c>
      <c r="C384" s="302">
        <v>0.32793207580953504</v>
      </c>
      <c r="D384" s="302">
        <v>0.83700528519320827</v>
      </c>
      <c r="E384" s="302">
        <f t="shared" ref="E384:E391" si="168">SUM(B384:D384)</f>
        <v>2.9136127466181496</v>
      </c>
      <c r="F384" s="303"/>
      <c r="G384" s="302">
        <v>1.8654475802826891</v>
      </c>
      <c r="H384" s="302">
        <v>0.41444677771876126</v>
      </c>
      <c r="I384" s="302">
        <v>1.1377911033819279</v>
      </c>
      <c r="J384" s="302">
        <f t="shared" ref="J384:J386" si="169">SUM(G384:I384)</f>
        <v>3.4176854613833783</v>
      </c>
      <c r="K384" s="303"/>
      <c r="L384" s="302">
        <v>2.1103953047993609</v>
      </c>
      <c r="M384" s="302">
        <v>0.43097739957925679</v>
      </c>
      <c r="N384" s="302">
        <v>1.109798200302192</v>
      </c>
      <c r="O384" s="302">
        <f t="shared" ref="O384:O391" si="170">SUM(L384:N384)</f>
        <v>3.6511709046808098</v>
      </c>
    </row>
    <row r="385" spans="1:15" s="236" customFormat="1" x14ac:dyDescent="0.2">
      <c r="A385" s="237" t="str">
        <f>name!E$6</f>
        <v>Associate professional occupations</v>
      </c>
      <c r="B385" s="302">
        <v>0.88648716970769148</v>
      </c>
      <c r="C385" s="302">
        <v>0.26795861730915704</v>
      </c>
      <c r="D385" s="302">
        <v>0.69437932674056402</v>
      </c>
      <c r="E385" s="302">
        <f t="shared" si="168"/>
        <v>1.8488251137574125</v>
      </c>
      <c r="F385" s="303"/>
      <c r="G385" s="302">
        <v>0.87806027081257454</v>
      </c>
      <c r="H385" s="302">
        <v>0.30258119612373902</v>
      </c>
      <c r="I385" s="302">
        <v>0.88983758658806433</v>
      </c>
      <c r="J385" s="302">
        <f t="shared" si="169"/>
        <v>2.070479053524378</v>
      </c>
      <c r="K385" s="303"/>
      <c r="L385" s="302">
        <v>0.86120150162330023</v>
      </c>
      <c r="M385" s="302">
        <v>0.3163074559760114</v>
      </c>
      <c r="N385" s="302">
        <v>0.99910003621545596</v>
      </c>
      <c r="O385" s="302">
        <f t="shared" si="170"/>
        <v>2.1766089938147677</v>
      </c>
    </row>
    <row r="386" spans="1:15" s="236" customFormat="1" x14ac:dyDescent="0.2">
      <c r="A386" s="237" t="str">
        <f>name!E$7</f>
        <v>Administrative and secretarial occupations</v>
      </c>
      <c r="B386" s="302">
        <v>1.6201008598074276</v>
      </c>
      <c r="C386" s="302">
        <v>1.1384364488381815</v>
      </c>
      <c r="D386" s="302">
        <v>0.28211932939979972</v>
      </c>
      <c r="E386" s="302">
        <f t="shared" si="168"/>
        <v>3.0406566380454088</v>
      </c>
      <c r="F386" s="303"/>
      <c r="G386" s="302">
        <v>1.2867485657455022</v>
      </c>
      <c r="H386" s="302">
        <v>1.1744420067952925</v>
      </c>
      <c r="I386" s="302">
        <v>0.25636507977560474</v>
      </c>
      <c r="J386" s="302">
        <f t="shared" si="169"/>
        <v>2.7175556523163991</v>
      </c>
      <c r="K386" s="303"/>
      <c r="L386" s="302">
        <v>1.0757414910400938</v>
      </c>
      <c r="M386" s="302">
        <v>1.2969916040160285</v>
      </c>
      <c r="N386" s="302">
        <v>0.15344976212744174</v>
      </c>
      <c r="O386" s="302">
        <f t="shared" si="170"/>
        <v>2.5261828571835641</v>
      </c>
    </row>
    <row r="387" spans="1:15" s="236" customFormat="1" x14ac:dyDescent="0.2">
      <c r="A387" s="237" t="str">
        <f>name!E$8</f>
        <v>Skilled trades occupations</v>
      </c>
      <c r="B387" s="302">
        <v>0.34764902789467017</v>
      </c>
      <c r="C387" s="302">
        <v>0.11905482383559851</v>
      </c>
      <c r="D387" s="302">
        <v>0.25599561701495249</v>
      </c>
      <c r="E387" s="302">
        <f t="shared" si="168"/>
        <v>0.72269946874522117</v>
      </c>
      <c r="F387" s="303"/>
      <c r="G387" s="302">
        <v>0.26858461136811235</v>
      </c>
      <c r="H387" s="302">
        <v>8.2556458412755024E-2</v>
      </c>
      <c r="I387" s="302">
        <v>0.4652777941730552</v>
      </c>
      <c r="J387" s="302">
        <f>SUM(G387:I387)</f>
        <v>0.81641886395392249</v>
      </c>
      <c r="K387" s="303"/>
      <c r="L387" s="302">
        <v>0.25722351744823696</v>
      </c>
      <c r="M387" s="302">
        <v>0.1119703680446778</v>
      </c>
      <c r="N387" s="302">
        <v>0.59114494872691825</v>
      </c>
      <c r="O387" s="302">
        <f t="shared" si="170"/>
        <v>0.96033883421983302</v>
      </c>
    </row>
    <row r="388" spans="1:15" s="236" customFormat="1" x14ac:dyDescent="0.2">
      <c r="A388" s="237" t="str">
        <f>name!E$9</f>
        <v>Caring, leisure and other service occupations</v>
      </c>
      <c r="B388" s="302">
        <v>2.2850970763029883</v>
      </c>
      <c r="C388" s="302">
        <v>1.1851637574759573</v>
      </c>
      <c r="D388" s="302">
        <v>2.2011309309146827</v>
      </c>
      <c r="E388" s="302">
        <f t="shared" si="168"/>
        <v>5.6713917646936283</v>
      </c>
      <c r="F388" s="303"/>
      <c r="G388" s="302">
        <v>1.749470130048089</v>
      </c>
      <c r="H388" s="302">
        <v>1.0124284963473866</v>
      </c>
      <c r="I388" s="302">
        <v>2.2244877579549605</v>
      </c>
      <c r="J388" s="302">
        <f t="shared" ref="J388:J391" si="171">SUM(G388:I388)</f>
        <v>4.9863863843504355</v>
      </c>
      <c r="K388" s="303"/>
      <c r="L388" s="302">
        <v>1.6475178607706886</v>
      </c>
      <c r="M388" s="302">
        <v>0.64418435398107066</v>
      </c>
      <c r="N388" s="302">
        <v>2.1662414847387219</v>
      </c>
      <c r="O388" s="302">
        <f t="shared" si="170"/>
        <v>4.4579436994904817</v>
      </c>
    </row>
    <row r="389" spans="1:15" s="236" customFormat="1" x14ac:dyDescent="0.2">
      <c r="A389" s="237" t="str">
        <f>name!E$10</f>
        <v>Sales and customer service occupations</v>
      </c>
      <c r="B389" s="302">
        <v>0.53805885010658272</v>
      </c>
      <c r="C389" s="302">
        <v>0.43604577864742861</v>
      </c>
      <c r="D389" s="302">
        <v>0.16110735181527536</v>
      </c>
      <c r="E389" s="302">
        <f t="shared" si="168"/>
        <v>1.1352119805692866</v>
      </c>
      <c r="F389" s="303"/>
      <c r="G389" s="302">
        <v>0.47544005347357993</v>
      </c>
      <c r="H389" s="302">
        <v>0.48713087847107578</v>
      </c>
      <c r="I389" s="302">
        <v>0.26722474630987342</v>
      </c>
      <c r="J389" s="302">
        <f t="shared" si="171"/>
        <v>1.2297956782545292</v>
      </c>
      <c r="K389" s="303"/>
      <c r="L389" s="302">
        <v>0.45238209368008553</v>
      </c>
      <c r="M389" s="302">
        <v>0.50086867083328113</v>
      </c>
      <c r="N389" s="302">
        <v>0.17772683941078546</v>
      </c>
      <c r="O389" s="302">
        <f t="shared" si="170"/>
        <v>1.1309776039241521</v>
      </c>
    </row>
    <row r="390" spans="1:15" s="236" customFormat="1" x14ac:dyDescent="0.2">
      <c r="A390" s="237" t="str">
        <f>name!E$11</f>
        <v>Process, plant and machine operatives</v>
      </c>
      <c r="B390" s="302">
        <v>0.30222455901130973</v>
      </c>
      <c r="C390" s="302">
        <v>0.13185719393353007</v>
      </c>
      <c r="D390" s="302">
        <v>8.3113518242806009E-2</v>
      </c>
      <c r="E390" s="302">
        <f t="shared" si="168"/>
        <v>0.51719527118764586</v>
      </c>
      <c r="F390" s="303"/>
      <c r="G390" s="302">
        <v>0.21306516597710623</v>
      </c>
      <c r="H390" s="302">
        <v>9.2311515234716549E-2</v>
      </c>
      <c r="I390" s="302">
        <v>0.11878722660482977</v>
      </c>
      <c r="J390" s="302">
        <f t="shared" si="171"/>
        <v>0.42416390781665253</v>
      </c>
      <c r="K390" s="303"/>
      <c r="L390" s="302">
        <v>0.16828070397625522</v>
      </c>
      <c r="M390" s="302">
        <v>0.17755082829797389</v>
      </c>
      <c r="N390" s="302">
        <v>0.11250151146782889</v>
      </c>
      <c r="O390" s="302">
        <f t="shared" si="170"/>
        <v>0.45833304374205802</v>
      </c>
    </row>
    <row r="391" spans="1:15" s="236" customFormat="1" x14ac:dyDescent="0.2">
      <c r="A391" s="237" t="str">
        <f>name!E$12</f>
        <v>Elementary occupations</v>
      </c>
      <c r="B391" s="302">
        <v>0.63612609209123094</v>
      </c>
      <c r="C391" s="302">
        <v>0.54748243261224827</v>
      </c>
      <c r="D391" s="302">
        <v>0.43394189204153183</v>
      </c>
      <c r="E391" s="302">
        <f t="shared" si="168"/>
        <v>1.6175504167450112</v>
      </c>
      <c r="F391" s="303"/>
      <c r="G391" s="302">
        <v>0.48065409623569721</v>
      </c>
      <c r="H391" s="302">
        <v>0.3920602331278305</v>
      </c>
      <c r="I391" s="302">
        <v>0.35255589596645825</v>
      </c>
      <c r="J391" s="302">
        <f t="shared" si="171"/>
        <v>1.2252702253299861</v>
      </c>
      <c r="K391" s="303"/>
      <c r="L391" s="302">
        <v>0.45015383917525725</v>
      </c>
      <c r="M391" s="302">
        <v>0.19933352735972756</v>
      </c>
      <c r="N391" s="302">
        <v>0.32473634140559254</v>
      </c>
      <c r="O391" s="302">
        <f t="shared" si="170"/>
        <v>0.97422370794057733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9.3421047731658629</v>
      </c>
      <c r="C393" s="311">
        <f t="shared" ref="C393:E393" si="172">SUM(C383:C391)</f>
        <v>4.3190963883539464</v>
      </c>
      <c r="D393" s="311">
        <f t="shared" si="172"/>
        <v>5.2447988384801922</v>
      </c>
      <c r="E393" s="311">
        <f t="shared" si="172"/>
        <v>18.906000000000002</v>
      </c>
      <c r="F393" s="311"/>
      <c r="G393" s="311">
        <f t="shared" ref="G393:J393" si="173">SUM(G383:G391)</f>
        <v>8.1714055817815225</v>
      </c>
      <c r="H393" s="311">
        <f t="shared" si="173"/>
        <v>4.2064897207716561</v>
      </c>
      <c r="I393" s="311">
        <f t="shared" si="173"/>
        <v>6.4701046974468523</v>
      </c>
      <c r="J393" s="311">
        <f t="shared" si="173"/>
        <v>18.848000000000031</v>
      </c>
      <c r="K393" s="311"/>
      <c r="L393" s="311">
        <f t="shared" ref="L393:O393" si="174">SUM(L383:L391)</f>
        <v>8.0545582550488088</v>
      </c>
      <c r="M393" s="311">
        <f t="shared" si="174"/>
        <v>3.9747159038219553</v>
      </c>
      <c r="N393" s="311">
        <f t="shared" si="174"/>
        <v>6.4987258411292279</v>
      </c>
      <c r="O393" s="311">
        <f t="shared" si="174"/>
        <v>18.527999999999992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Liverpool City Region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Liverpool City Region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Liverpool City Region</v>
      </c>
    </row>
    <row r="2" spans="1:32" x14ac:dyDescent="0.2">
      <c r="A2" s="1" t="s">
        <v>517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53.971704366970542</v>
      </c>
      <c r="C8" s="11">
        <f t="array" ref="C8:C16">MMULT(aggregation!$B$13:$AA$21,'Occ T2'!C8:C33)</f>
        <v>62.295403863433222</v>
      </c>
      <c r="D8" s="11">
        <f t="array" ref="D8:D16">MMULT(aggregation!$B$13:$AA$21,'Occ T2'!D8:D33)</f>
        <v>64.259733449598755</v>
      </c>
      <c r="E8" s="11">
        <f t="array" ref="E8:E16">MMULT(aggregation!$B$13:$AA$21,'Occ T2'!E8:E33)</f>
        <v>66.36297852229518</v>
      </c>
      <c r="F8" s="11">
        <f t="array" ref="F8:F16">MMULT(aggregation!$B$13:$AA$21,'Occ T2'!F8:F33)</f>
        <v>75.218571755488057</v>
      </c>
      <c r="G8" s="11"/>
      <c r="H8" s="11">
        <f>F8-D8</f>
        <v>10.958838305889302</v>
      </c>
      <c r="I8" s="11">
        <f t="array" ref="I8:I16">MMULT(aggregation!$B$13:$AA$21,'Occ T2'!I8:I33)</f>
        <v>36.663559198759621</v>
      </c>
      <c r="J8" s="11">
        <f>SUM(H8:I8)</f>
        <v>47.622397504648923</v>
      </c>
      <c r="L8" s="10" t="str">
        <f>name!E4</f>
        <v>Managers, directors and senior officials</v>
      </c>
      <c r="M8" s="11">
        <f t="array" ref="M8:M16">MMULT(aggregation!$B$13:$AA$21,'Occ T2'!M8:M33)</f>
        <v>35.927173132945022</v>
      </c>
      <c r="N8" s="11">
        <f t="array" ref="N8:N16">MMULT(aggregation!$B$13:$AA$21,'Occ T2'!N8:N33)</f>
        <v>39.854427865509116</v>
      </c>
      <c r="O8" s="11">
        <f t="array" ref="O8:O16">MMULT(aggregation!$B$13:$AA$21,'Occ T2'!O8:O33)</f>
        <v>40.40515702177683</v>
      </c>
      <c r="P8" s="11">
        <f t="array" ref="P8:P16">MMULT(aggregation!$B$13:$AA$21,'Occ T2'!P8:P33)</f>
        <v>40.697540813158689</v>
      </c>
      <c r="Q8" s="11">
        <f t="array" ref="Q8:Q16">MMULT(aggregation!$B$13:$AA$21,'Occ T2'!Q8:Q33)</f>
        <v>44.465043792273022</v>
      </c>
      <c r="R8" s="11"/>
      <c r="S8" s="11">
        <f>Q8-O8</f>
        <v>4.0598867704961918</v>
      </c>
      <c r="T8" s="11">
        <f t="array" ref="T8:T16">MMULT(aggregation!$B$13:$AA$21,'Occ T2'!T8:T33)</f>
        <v>20.051092171794664</v>
      </c>
      <c r="U8" s="11">
        <f>SUM(S8:T8)</f>
        <v>24.110978942290856</v>
      </c>
      <c r="W8" s="10" t="str">
        <f>name!E4</f>
        <v>Managers, directors and senior officials</v>
      </c>
      <c r="X8" s="11">
        <f t="array" ref="X8:X16">MMULT(aggregation!$B$13:$AA$21,'Occ T2'!X8:X33)</f>
        <v>18.044531234025452</v>
      </c>
      <c r="Y8" s="11">
        <f t="array" ref="Y8:Y16">MMULT(aggregation!$B$13:$AA$21,'Occ T2'!Y8:Y33)</f>
        <v>22.440975997924077</v>
      </c>
      <c r="Z8" s="11">
        <f t="array" ref="Z8:Z16">MMULT(aggregation!$B$13:$AA$21,'Occ T2'!Z8:Z33)</f>
        <v>23.854576427821947</v>
      </c>
      <c r="AA8" s="11">
        <f t="array" ref="AA8:AA16">MMULT(aggregation!$B$13:$AA$21,'Occ T2'!AA8:AA33)</f>
        <v>25.665437709136413</v>
      </c>
      <c r="AB8" s="11">
        <f t="array" ref="AB8:AB16">MMULT(aggregation!$B$13:$AA$21,'Occ T2'!AB8:AB33)</f>
        <v>30.753527963214992</v>
      </c>
      <c r="AC8" s="11"/>
      <c r="AD8" s="11">
        <f>AB8-Z8</f>
        <v>6.8989515353930457</v>
      </c>
      <c r="AE8" s="11">
        <f t="array" ref="AE8:AE16">MMULT(aggregation!$B$13:$AA$21,'Occ T2'!AE8:AE33)</f>
        <v>16.612467026964953</v>
      </c>
      <c r="AF8" s="11">
        <f>SUM(AD8:AE8)</f>
        <v>23.511418562357999</v>
      </c>
    </row>
    <row r="9" spans="1:32" x14ac:dyDescent="0.2">
      <c r="A9" t="str">
        <f>name!E5</f>
        <v>Professional occupations</v>
      </c>
      <c r="B9" s="11">
        <v>129.87459848061269</v>
      </c>
      <c r="C9" s="11">
        <v>150.87239117153672</v>
      </c>
      <c r="D9" s="11">
        <v>158.50888372948435</v>
      </c>
      <c r="E9" s="11">
        <v>171.83368045347223</v>
      </c>
      <c r="F9" s="11">
        <v>192.16683462820973</v>
      </c>
      <c r="G9" s="11"/>
      <c r="H9" s="11">
        <f t="shared" ref="H9:H16" si="0">F9-D9</f>
        <v>33.657950898725375</v>
      </c>
      <c r="I9" s="11">
        <v>83.713805962876904</v>
      </c>
      <c r="J9" s="11">
        <f t="shared" ref="J9:J15" si="1">SUM(H9:I9)</f>
        <v>117.37175686160228</v>
      </c>
      <c r="L9" s="10" t="str">
        <f>name!E5</f>
        <v>Professional occupations</v>
      </c>
      <c r="M9" s="11">
        <v>63.810464041104602</v>
      </c>
      <c r="N9" s="11">
        <v>73.847523913460179</v>
      </c>
      <c r="O9" s="11">
        <v>76.191820678690846</v>
      </c>
      <c r="P9" s="11">
        <v>81.322627705161622</v>
      </c>
      <c r="Q9" s="11">
        <v>87.471371770943364</v>
      </c>
      <c r="R9" s="11"/>
      <c r="S9" s="11">
        <f t="shared" ref="S9:S16" si="2">Q9-O9</f>
        <v>11.279551092252518</v>
      </c>
      <c r="T9" s="11">
        <v>31.638567513560755</v>
      </c>
      <c r="U9" s="11">
        <f t="shared" ref="U9:U12" si="3">SUM(S9:T9)</f>
        <v>42.918118605813277</v>
      </c>
      <c r="W9" s="10" t="str">
        <f>name!E5</f>
        <v>Professional occupations</v>
      </c>
      <c r="X9" s="11">
        <v>66.064134439508166</v>
      </c>
      <c r="Y9" s="11">
        <v>77.024867258076526</v>
      </c>
      <c r="Z9" s="11">
        <v>82.317063050793536</v>
      </c>
      <c r="AA9" s="11">
        <v>90.511052748310661</v>
      </c>
      <c r="AB9" s="11">
        <v>104.69546285726626</v>
      </c>
      <c r="AC9" s="11"/>
      <c r="AD9" s="11">
        <f t="shared" ref="AD9:AD16" si="4">AB9-Z9</f>
        <v>22.378399806472729</v>
      </c>
      <c r="AE9" s="11">
        <v>52.075238449316146</v>
      </c>
      <c r="AF9" s="11">
        <f t="shared" ref="AF9:AF12" si="5">SUM(AD9:AE9)</f>
        <v>74.453638255788874</v>
      </c>
    </row>
    <row r="10" spans="1:32" x14ac:dyDescent="0.2">
      <c r="A10" t="str">
        <f>name!E6</f>
        <v>Associate professional occupations</v>
      </c>
      <c r="B10" s="11">
        <v>74.579362992080348</v>
      </c>
      <c r="C10" s="11">
        <v>85.832893833638877</v>
      </c>
      <c r="D10" s="11">
        <v>88.460061163968945</v>
      </c>
      <c r="E10" s="11">
        <v>86.255582064145884</v>
      </c>
      <c r="F10" s="11">
        <v>93.550685863068296</v>
      </c>
      <c r="G10" s="11"/>
      <c r="H10" s="11">
        <f t="shared" si="0"/>
        <v>5.0906246990993509</v>
      </c>
      <c r="I10" s="11">
        <v>41.178835484305601</v>
      </c>
      <c r="J10" s="11">
        <f t="shared" si="1"/>
        <v>46.269460183404952</v>
      </c>
      <c r="L10" s="10" t="str">
        <f>name!E6</f>
        <v>Associate professional occupations</v>
      </c>
      <c r="M10" s="11">
        <v>39.740375414305667</v>
      </c>
      <c r="N10" s="11">
        <v>45.360932027665328</v>
      </c>
      <c r="O10" s="11">
        <v>45.723314603879231</v>
      </c>
      <c r="P10" s="11">
        <v>42.038652985342239</v>
      </c>
      <c r="Q10" s="11">
        <v>42.882133101312135</v>
      </c>
      <c r="R10" s="11"/>
      <c r="S10" s="11">
        <f t="shared" si="2"/>
        <v>-2.8411815025670961</v>
      </c>
      <c r="T10" s="11">
        <v>15.879991334654491</v>
      </c>
      <c r="U10" s="11">
        <f t="shared" si="3"/>
        <v>13.038809832087395</v>
      </c>
      <c r="W10" s="10" t="str">
        <f>name!E6</f>
        <v>Associate professional occupations</v>
      </c>
      <c r="X10" s="11">
        <v>34.838987577774759</v>
      </c>
      <c r="Y10" s="11">
        <v>40.47196180597355</v>
      </c>
      <c r="Z10" s="11">
        <v>42.736746560089777</v>
      </c>
      <c r="AA10" s="11">
        <v>44.216929078803616</v>
      </c>
      <c r="AB10" s="11">
        <v>50.668552761756104</v>
      </c>
      <c r="AC10" s="11"/>
      <c r="AD10" s="11">
        <f t="shared" si="4"/>
        <v>7.9318062016663262</v>
      </c>
      <c r="AE10" s="11">
        <v>25.29884414965111</v>
      </c>
      <c r="AF10" s="11">
        <f t="shared" si="5"/>
        <v>33.230650351317436</v>
      </c>
    </row>
    <row r="11" spans="1:32" x14ac:dyDescent="0.2">
      <c r="A11" t="str">
        <f>name!E7</f>
        <v>Administrative and secretarial occupations</v>
      </c>
      <c r="B11" s="11">
        <v>86.388462715128085</v>
      </c>
      <c r="C11" s="11">
        <v>89.117473257463487</v>
      </c>
      <c r="D11" s="11">
        <v>91.616174800114237</v>
      </c>
      <c r="E11" s="11">
        <v>87.211371619590182</v>
      </c>
      <c r="F11" s="11">
        <v>80.591159140570454</v>
      </c>
      <c r="G11" s="11"/>
      <c r="H11" s="11">
        <f t="shared" si="0"/>
        <v>-11.025015659543783</v>
      </c>
      <c r="I11" s="11">
        <v>42.066401367466661</v>
      </c>
      <c r="J11" s="11">
        <f t="shared" si="1"/>
        <v>31.041385707922878</v>
      </c>
      <c r="L11" s="10" t="str">
        <f>name!E7</f>
        <v>Administrative and secretarial occupations</v>
      </c>
      <c r="M11" s="11">
        <v>25.546494847724354</v>
      </c>
      <c r="N11" s="11">
        <v>26.0750990538975</v>
      </c>
      <c r="O11" s="11">
        <v>30.08554480037099</v>
      </c>
      <c r="P11" s="11">
        <v>29.596944177475404</v>
      </c>
      <c r="Q11" s="11">
        <v>32.978975650972671</v>
      </c>
      <c r="R11" s="11"/>
      <c r="S11" s="11">
        <f t="shared" si="2"/>
        <v>2.8934308506016819</v>
      </c>
      <c r="T11" s="11">
        <v>11.481951608531542</v>
      </c>
      <c r="U11" s="11">
        <f t="shared" si="3"/>
        <v>14.375382459133224</v>
      </c>
      <c r="W11" s="10" t="str">
        <f>name!E7</f>
        <v>Administrative and secretarial occupations</v>
      </c>
      <c r="X11" s="11">
        <v>60.841967867403703</v>
      </c>
      <c r="Y11" s="11">
        <v>63.042374203565778</v>
      </c>
      <c r="Z11" s="11">
        <v>61.530629999743169</v>
      </c>
      <c r="AA11" s="11">
        <v>57.614427442114788</v>
      </c>
      <c r="AB11" s="11">
        <v>47.612183489597811</v>
      </c>
      <c r="AC11" s="11"/>
      <c r="AD11" s="11">
        <f t="shared" si="4"/>
        <v>-13.918446510145358</v>
      </c>
      <c r="AE11" s="11">
        <v>30.584449758935133</v>
      </c>
      <c r="AF11" s="11">
        <f t="shared" si="5"/>
        <v>16.666003248789774</v>
      </c>
    </row>
    <row r="12" spans="1:32" x14ac:dyDescent="0.2">
      <c r="A12" t="str">
        <f>name!E8</f>
        <v>Skilled trades occupations</v>
      </c>
      <c r="B12" s="11">
        <v>60.971492651563906</v>
      </c>
      <c r="C12" s="11">
        <v>62.879556007466121</v>
      </c>
      <c r="D12" s="11">
        <v>55.502808263667461</v>
      </c>
      <c r="E12" s="11">
        <v>55.296613001078306</v>
      </c>
      <c r="F12" s="11">
        <v>53.31729653894994</v>
      </c>
      <c r="G12" s="11"/>
      <c r="H12" s="11">
        <f t="shared" si="0"/>
        <v>-2.1855117247175215</v>
      </c>
      <c r="I12" s="11">
        <v>23.021720785755388</v>
      </c>
      <c r="J12" s="11">
        <f t="shared" si="1"/>
        <v>20.836209061037867</v>
      </c>
      <c r="L12" s="10" t="str">
        <f>name!E8</f>
        <v>Skilled trades occupations</v>
      </c>
      <c r="M12" s="11">
        <v>53.872130563129843</v>
      </c>
      <c r="N12" s="11">
        <v>56.10144970038094</v>
      </c>
      <c r="O12" s="11">
        <v>48.305120425826729</v>
      </c>
      <c r="P12" s="11">
        <v>47.534878700544382</v>
      </c>
      <c r="Q12" s="11">
        <v>44.822046862518675</v>
      </c>
      <c r="R12" s="11"/>
      <c r="S12" s="11">
        <f t="shared" si="2"/>
        <v>-3.4830735633080536</v>
      </c>
      <c r="T12" s="11">
        <v>18.349359649652026</v>
      </c>
      <c r="U12" s="11">
        <f t="shared" si="3"/>
        <v>14.866286086343973</v>
      </c>
      <c r="W12" s="10" t="str">
        <f>name!E8</f>
        <v>Skilled trades occupations</v>
      </c>
      <c r="X12" s="11">
        <v>7.0993620884340558</v>
      </c>
      <c r="Y12" s="11">
        <v>6.7781063070851593</v>
      </c>
      <c r="Z12" s="11">
        <v>7.1976878378407276</v>
      </c>
      <c r="AA12" s="11">
        <v>7.7617343005339023</v>
      </c>
      <c r="AB12" s="11">
        <v>8.4952496764312677</v>
      </c>
      <c r="AC12" s="11"/>
      <c r="AD12" s="11">
        <f t="shared" si="4"/>
        <v>1.2975618385905401</v>
      </c>
      <c r="AE12" s="11">
        <v>4.6723611361033637</v>
      </c>
      <c r="AF12" s="11">
        <f t="shared" si="5"/>
        <v>5.9699229746939038</v>
      </c>
    </row>
    <row r="13" spans="1:32" x14ac:dyDescent="0.2">
      <c r="A13" t="str">
        <f>name!E9</f>
        <v>Caring, leisure and other service occupations</v>
      </c>
      <c r="B13" s="11">
        <v>80.327306402516001</v>
      </c>
      <c r="C13" s="11">
        <v>84.514703641324644</v>
      </c>
      <c r="D13" s="11">
        <v>81.962232106409374</v>
      </c>
      <c r="E13" s="11">
        <v>88.936519167301157</v>
      </c>
      <c r="F13" s="11">
        <v>97.533508146460818</v>
      </c>
      <c r="G13" s="11"/>
      <c r="H13" s="11">
        <f t="shared" si="0"/>
        <v>15.571276040051444</v>
      </c>
      <c r="I13" s="11">
        <v>49.682529893624718</v>
      </c>
      <c r="J13" s="11">
        <f>SUM(H13:I13)</f>
        <v>65.253805933676162</v>
      </c>
      <c r="L13" s="10" t="str">
        <f>name!E9</f>
        <v>Caring, leisure and other service occupations</v>
      </c>
      <c r="M13" s="11">
        <v>14.156108656304086</v>
      </c>
      <c r="N13" s="11">
        <v>15.458117110555026</v>
      </c>
      <c r="O13" s="11">
        <v>14.542225746512088</v>
      </c>
      <c r="P13" s="11">
        <v>16.596851178136475</v>
      </c>
      <c r="Q13" s="11">
        <v>18.901938121177583</v>
      </c>
      <c r="R13" s="11"/>
      <c r="S13" s="11">
        <f t="shared" si="2"/>
        <v>4.3597123746654951</v>
      </c>
      <c r="T13" s="11">
        <v>7.4025870742632538</v>
      </c>
      <c r="U13" s="11">
        <f>SUM(S13:T13)</f>
        <v>11.762299448928749</v>
      </c>
      <c r="W13" s="10" t="str">
        <f>name!E9</f>
        <v>Caring, leisure and other service occupations</v>
      </c>
      <c r="X13" s="11">
        <v>66.171197746211945</v>
      </c>
      <c r="Y13" s="11">
        <v>69.056586530769678</v>
      </c>
      <c r="Z13" s="11">
        <v>67.4200063598973</v>
      </c>
      <c r="AA13" s="11">
        <v>72.339667989164653</v>
      </c>
      <c r="AB13" s="11">
        <v>78.631570025283267</v>
      </c>
      <c r="AC13" s="11"/>
      <c r="AD13" s="11">
        <f t="shared" si="4"/>
        <v>11.211563665385967</v>
      </c>
      <c r="AE13" s="11">
        <v>42.279942819361473</v>
      </c>
      <c r="AF13" s="11">
        <f>SUM(AD13:AE13)</f>
        <v>53.49150648474744</v>
      </c>
    </row>
    <row r="14" spans="1:32" x14ac:dyDescent="0.2">
      <c r="A14" t="str">
        <f>name!E10</f>
        <v>Sales and customer service occupations</v>
      </c>
      <c r="B14" s="11">
        <v>65.573017771097611</v>
      </c>
      <c r="C14" s="11">
        <v>67.764234144222399</v>
      </c>
      <c r="D14" s="11">
        <v>65.387609231793263</v>
      </c>
      <c r="E14" s="11">
        <v>66.679788493434671</v>
      </c>
      <c r="F14" s="11">
        <v>67.702521431148057</v>
      </c>
      <c r="G14" s="11"/>
      <c r="H14" s="11">
        <f t="shared" si="0"/>
        <v>2.3149121993547936</v>
      </c>
      <c r="I14" s="11">
        <v>30.817760007546653</v>
      </c>
      <c r="J14" s="11">
        <f t="shared" si="1"/>
        <v>33.132672206901447</v>
      </c>
      <c r="L14" s="10" t="str">
        <f>name!E10</f>
        <v>Sales and customer service occupations</v>
      </c>
      <c r="M14" s="11">
        <v>24.996495456383318</v>
      </c>
      <c r="N14" s="11">
        <v>25.385125302570614</v>
      </c>
      <c r="O14" s="11">
        <v>24.907161077049341</v>
      </c>
      <c r="P14" s="11">
        <v>26.335621710811751</v>
      </c>
      <c r="Q14" s="11">
        <v>27.584647322664026</v>
      </c>
      <c r="R14" s="11"/>
      <c r="S14" s="11">
        <f t="shared" si="2"/>
        <v>2.6774862456146842</v>
      </c>
      <c r="T14" s="11">
        <v>8.8509139197944098</v>
      </c>
      <c r="U14" s="11">
        <f t="shared" ref="U14:U15" si="6">SUM(S14:T14)</f>
        <v>11.528400165409094</v>
      </c>
      <c r="W14" s="10" t="str">
        <f>name!E10</f>
        <v>Sales and customer service occupations</v>
      </c>
      <c r="X14" s="11">
        <v>40.576522314714346</v>
      </c>
      <c r="Y14" s="11">
        <v>42.379108841651806</v>
      </c>
      <c r="Z14" s="11">
        <v>40.480448154743939</v>
      </c>
      <c r="AA14" s="11">
        <v>40.344166782622878</v>
      </c>
      <c r="AB14" s="11">
        <v>40.117874108483988</v>
      </c>
      <c r="AC14" s="11"/>
      <c r="AD14" s="11">
        <f t="shared" si="4"/>
        <v>-0.36257404625995093</v>
      </c>
      <c r="AE14" s="11">
        <v>21.966846087752241</v>
      </c>
      <c r="AF14" s="11">
        <f t="shared" ref="AF14:AF15" si="7">SUM(AD14:AE14)</f>
        <v>21.60427204149229</v>
      </c>
    </row>
    <row r="15" spans="1:32" x14ac:dyDescent="0.2">
      <c r="A15" t="str">
        <f>name!E11</f>
        <v>Process, plant and machine operatives</v>
      </c>
      <c r="B15" s="11">
        <v>45.849076392562473</v>
      </c>
      <c r="C15" s="11">
        <v>50.578260947795258</v>
      </c>
      <c r="D15" s="11">
        <v>44.737114626915449</v>
      </c>
      <c r="E15" s="11">
        <v>49.506998211749369</v>
      </c>
      <c r="F15" s="11">
        <v>49.034547187168819</v>
      </c>
      <c r="G15" s="11"/>
      <c r="H15" s="11">
        <f t="shared" si="0"/>
        <v>4.2974325602533696</v>
      </c>
      <c r="I15" s="11">
        <v>23.37593725383439</v>
      </c>
      <c r="J15" s="11">
        <f t="shared" si="1"/>
        <v>27.67336981408776</v>
      </c>
      <c r="L15" s="10" t="str">
        <f>name!E11</f>
        <v>Process, plant and machine operatives</v>
      </c>
      <c r="M15" s="11">
        <v>40.943500149806624</v>
      </c>
      <c r="N15" s="11">
        <v>45.39980424291624</v>
      </c>
      <c r="O15" s="11">
        <v>40.22795414222778</v>
      </c>
      <c r="P15" s="11">
        <v>43.712298372046831</v>
      </c>
      <c r="Q15" s="11">
        <v>43.328997706585149</v>
      </c>
      <c r="R15" s="11"/>
      <c r="S15" s="11">
        <f t="shared" si="2"/>
        <v>3.1010435643573686</v>
      </c>
      <c r="T15" s="11">
        <v>20.442639783645518</v>
      </c>
      <c r="U15" s="11">
        <f t="shared" si="6"/>
        <v>23.543683348002887</v>
      </c>
      <c r="W15" s="10" t="str">
        <f>name!E11</f>
        <v>Process, plant and machine operatives</v>
      </c>
      <c r="X15" s="11">
        <v>4.9055762427558003</v>
      </c>
      <c r="Y15" s="11">
        <v>5.1784567048790278</v>
      </c>
      <c r="Z15" s="11">
        <v>4.5091604846876709</v>
      </c>
      <c r="AA15" s="11">
        <v>5.7946998397025844</v>
      </c>
      <c r="AB15" s="11">
        <v>5.7055494805836311</v>
      </c>
      <c r="AC15" s="11"/>
      <c r="AD15" s="11">
        <f t="shared" si="4"/>
        <v>1.1963889958959602</v>
      </c>
      <c r="AE15" s="11">
        <v>2.9332974701888719</v>
      </c>
      <c r="AF15" s="11">
        <f t="shared" si="7"/>
        <v>4.1296864660848325</v>
      </c>
    </row>
    <row r="16" spans="1:32" x14ac:dyDescent="0.2">
      <c r="A16" t="str">
        <f>name!E12</f>
        <v>Elementary occupations</v>
      </c>
      <c r="B16" s="11">
        <v>78.12297822746865</v>
      </c>
      <c r="C16" s="11">
        <v>80.318083133119487</v>
      </c>
      <c r="D16" s="11">
        <v>70.883382628047812</v>
      </c>
      <c r="E16" s="11">
        <v>71.579468466933477</v>
      </c>
      <c r="F16" s="11">
        <v>69.577875308935759</v>
      </c>
      <c r="G16" s="11"/>
      <c r="H16" s="11">
        <f t="shared" si="0"/>
        <v>-1.3055073191120528</v>
      </c>
      <c r="I16" s="11">
        <v>33.241605406034438</v>
      </c>
      <c r="J16" s="11">
        <f>SUM(H16:I16)</f>
        <v>31.936098086922385</v>
      </c>
      <c r="L16" s="10" t="str">
        <f>name!E12</f>
        <v>Elementary occupations</v>
      </c>
      <c r="M16" s="11">
        <v>42.84513501207978</v>
      </c>
      <c r="N16" s="11">
        <v>43.23597253413925</v>
      </c>
      <c r="O16" s="11">
        <v>38.300887462463528</v>
      </c>
      <c r="P16" s="11">
        <v>39.525001749439085</v>
      </c>
      <c r="Q16" s="11">
        <v>38.039540913892203</v>
      </c>
      <c r="R16" s="11"/>
      <c r="S16" s="11">
        <f t="shared" si="2"/>
        <v>-0.26134654857132489</v>
      </c>
      <c r="T16" s="11">
        <v>15.020834827742785</v>
      </c>
      <c r="U16" s="11">
        <f>SUM(S16:T16)</f>
        <v>14.75948827917146</v>
      </c>
      <c r="W16" s="10" t="str">
        <f>name!E12</f>
        <v>Elementary occupations</v>
      </c>
      <c r="X16" s="11">
        <v>35.277843215388877</v>
      </c>
      <c r="Y16" s="11">
        <v>37.082110598980243</v>
      </c>
      <c r="Z16" s="11">
        <v>32.582495165584348</v>
      </c>
      <c r="AA16" s="11">
        <v>32.054466717494321</v>
      </c>
      <c r="AB16" s="11">
        <v>31.538334395043492</v>
      </c>
      <c r="AC16" s="11"/>
      <c r="AD16" s="11">
        <f t="shared" si="4"/>
        <v>-1.0441607705408558</v>
      </c>
      <c r="AE16" s="11">
        <v>18.220770578291656</v>
      </c>
      <c r="AF16" s="11">
        <f>SUM(AD16:AE16)</f>
        <v>17.1766098077508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675.65800000000013</v>
      </c>
      <c r="C18" s="34">
        <f>SUM(C8:C16)</f>
        <v>734.17300000000012</v>
      </c>
      <c r="D18" s="34">
        <f>SUM(D8:D16)</f>
        <v>721.31799999999953</v>
      </c>
      <c r="E18" s="34">
        <f>SUM(E8:E16)</f>
        <v>743.66300000000047</v>
      </c>
      <c r="F18" s="34">
        <f>SUM(F8:F16)</f>
        <v>778.69299999999998</v>
      </c>
      <c r="G18" s="11"/>
      <c r="H18" s="34">
        <f>SUM(H8:H16)</f>
        <v>57.375000000000277</v>
      </c>
      <c r="I18" s="34">
        <f>SUM(I8:I16)</f>
        <v>363.76215536020436</v>
      </c>
      <c r="J18" s="34">
        <f>SUM(H18:I18)</f>
        <v>421.13715536020464</v>
      </c>
      <c r="L18" s="231" t="str">
        <f>name!E3</f>
        <v>All occupations</v>
      </c>
      <c r="M18" s="34">
        <f>SUM(M8:M16)</f>
        <v>341.83787727378325</v>
      </c>
      <c r="N18" s="34">
        <f>SUM(N8:N16)</f>
        <v>370.71845175109411</v>
      </c>
      <c r="O18" s="34">
        <f>SUM(O8:O16)</f>
        <v>358.6891859587974</v>
      </c>
      <c r="P18" s="34">
        <f>SUM(P8:P16)</f>
        <v>367.36041739211646</v>
      </c>
      <c r="Q18" s="34">
        <f>SUM(Q8:Q16)</f>
        <v>380.47469524233884</v>
      </c>
      <c r="R18" s="11"/>
      <c r="S18" s="34">
        <f>SUM(S8:S16)</f>
        <v>21.785509283541465</v>
      </c>
      <c r="T18" s="34">
        <f>SUM(T8:T16)</f>
        <v>149.11793788363946</v>
      </c>
      <c r="U18" s="34">
        <f>SUM(S18:T18)</f>
        <v>170.90344716718093</v>
      </c>
      <c r="W18" s="231" t="str">
        <f>name!E3</f>
        <v>All occupations</v>
      </c>
      <c r="X18" s="34">
        <f>SUM(X8:X16)</f>
        <v>333.82012272621711</v>
      </c>
      <c r="Y18" s="34">
        <f>SUM(Y8:Y16)</f>
        <v>363.45454824890584</v>
      </c>
      <c r="Z18" s="34">
        <f>SUM(Z8:Z16)</f>
        <v>362.62881404120247</v>
      </c>
      <c r="AA18" s="34">
        <f>SUM(AA8:AA16)</f>
        <v>376.30258260788383</v>
      </c>
      <c r="AB18" s="34">
        <f>SUM(AB8:AB16)</f>
        <v>398.21830475766075</v>
      </c>
      <c r="AC18" s="11"/>
      <c r="AD18" s="34">
        <f>SUM(AD8:AD16)</f>
        <v>35.5894907164584</v>
      </c>
      <c r="AE18" s="34">
        <f>SUM(AE8:AE16)</f>
        <v>214.64421747656496</v>
      </c>
      <c r="AF18" s="34">
        <f>SUM(AD18:AE18)</f>
        <v>250.23370819302335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7.9880212129465695</v>
      </c>
      <c r="C26" s="18">
        <f t="shared" si="8"/>
        <v>8.4851123459229925</v>
      </c>
      <c r="D26" s="18">
        <f t="shared" si="8"/>
        <v>8.9086551908587879</v>
      </c>
      <c r="E26" s="18">
        <f t="shared" si="8"/>
        <v>8.9237972740737597</v>
      </c>
      <c r="F26" s="18">
        <f t="shared" si="8"/>
        <v>9.6595926450460023</v>
      </c>
      <c r="G26" s="11"/>
      <c r="H26" s="40">
        <f>IF(D8&gt;0,(H8/D8)*100,0)</f>
        <v>17.053974110373048</v>
      </c>
      <c r="I26" s="40">
        <f>IF(D8&gt;0,(I8/D8)*100,0)</f>
        <v>57.055261873310101</v>
      </c>
      <c r="J26" s="40">
        <f>IF(D8&gt;0,(J8/D8)*100,0)</f>
        <v>74.109235983683149</v>
      </c>
      <c r="L26" t="str">
        <f>$A$8</f>
        <v>Managers, directors and senior officials</v>
      </c>
      <c r="M26" s="18">
        <f t="shared" ref="M26:Q26" si="9">M8/M$18*100</f>
        <v>10.510003578149531</v>
      </c>
      <c r="N26" s="18">
        <f t="shared" si="9"/>
        <v>10.750591905327651</v>
      </c>
      <c r="O26" s="18">
        <f t="shared" si="9"/>
        <v>11.264671086687896</v>
      </c>
      <c r="P26" s="18">
        <f t="shared" si="9"/>
        <v>11.078368513970458</v>
      </c>
      <c r="Q26" s="18">
        <f t="shared" si="9"/>
        <v>11.686728276095087</v>
      </c>
      <c r="R26" s="11"/>
      <c r="S26" s="40">
        <f>IF(O8&gt;0,(S8/O8)*100,0)</f>
        <v>10.047942069147432</v>
      </c>
      <c r="T26" s="40">
        <f>IF(O8&gt;0,(T8/O8)*100,0)</f>
        <v>49.625081672094218</v>
      </c>
      <c r="U26" s="40">
        <f>IF(O8&gt;0,(U8/O8)*100,0)</f>
        <v>59.67302374124165</v>
      </c>
      <c r="W26" t="str">
        <f>$A$8</f>
        <v>Managers, directors and senior officials</v>
      </c>
      <c r="X26" s="18">
        <f t="shared" ref="X26:AB26" si="10">X8/X$18*100</f>
        <v>5.4054654005458778</v>
      </c>
      <c r="Y26" s="18">
        <f t="shared" si="10"/>
        <v>6.1743555297472152</v>
      </c>
      <c r="Z26" s="18">
        <f t="shared" si="10"/>
        <v>6.5782352378406284</v>
      </c>
      <c r="AA26" s="18">
        <f t="shared" si="10"/>
        <v>6.8204256083675103</v>
      </c>
      <c r="AB26" s="18">
        <f t="shared" si="10"/>
        <v>7.7227810966475587</v>
      </c>
      <c r="AC26" s="11"/>
      <c r="AD26" s="40">
        <f>IF(Z8&gt;0,(AD8/Z8)*100,0)</f>
        <v>28.920872086190958</v>
      </c>
      <c r="AE26" s="40">
        <f>IF(Z8&gt;0,(AE8/Z8)*100,0)</f>
        <v>69.640586900505966</v>
      </c>
      <c r="AF26" s="40">
        <f>IF(Z8&gt;0,(AF8/Z8)*100,0)</f>
        <v>98.56145898669692</v>
      </c>
    </row>
    <row r="27" spans="1:32" x14ac:dyDescent="0.2">
      <c r="A27" t="str">
        <f>$A$9</f>
        <v>Professional occupations</v>
      </c>
      <c r="B27" s="18">
        <f t="shared" si="8"/>
        <v>19.221943421170572</v>
      </c>
      <c r="C27" s="18">
        <f t="shared" si="8"/>
        <v>20.549978162032204</v>
      </c>
      <c r="D27" s="18">
        <f t="shared" si="8"/>
        <v>21.974896471387716</v>
      </c>
      <c r="E27" s="18">
        <f t="shared" si="8"/>
        <v>23.106390993430104</v>
      </c>
      <c r="F27" s="18">
        <f t="shared" si="8"/>
        <v>24.678125349554925</v>
      </c>
      <c r="G27" s="11"/>
      <c r="H27" s="40">
        <f t="shared" ref="H27:H36" si="11">IF(D9&gt;0,(H9/D9)*100,0)</f>
        <v>21.234110105883381</v>
      </c>
      <c r="I27" s="40">
        <f t="shared" ref="I27:I36" si="12">IF(D9&gt;0,(I9/D9)*100,0)</f>
        <v>52.813321243082633</v>
      </c>
      <c r="J27" s="40">
        <f t="shared" ref="J27:J36" si="13">IF(D9&gt;0,(J9/D9)*100,0)</f>
        <v>74.047431348966015</v>
      </c>
      <c r="L27" t="str">
        <f>$A$9</f>
        <v>Professional occupations</v>
      </c>
      <c r="M27" s="18">
        <f t="shared" ref="M27:Q27" si="14">M9/M$18*100</f>
        <v>18.666879325955392</v>
      </c>
      <c r="N27" s="18">
        <f t="shared" si="14"/>
        <v>19.920110144137769</v>
      </c>
      <c r="O27" s="18">
        <f t="shared" si="14"/>
        <v>21.241738993336419</v>
      </c>
      <c r="P27" s="18">
        <f t="shared" si="14"/>
        <v>22.13701418418162</v>
      </c>
      <c r="Q27" s="18">
        <f t="shared" si="14"/>
        <v>22.990062904243739</v>
      </c>
      <c r="R27" s="11"/>
      <c r="S27" s="40">
        <f t="shared" ref="S27:S34" si="15">IF(O9&gt;0,(S9/O9)*100,0)</f>
        <v>14.804149568520755</v>
      </c>
      <c r="T27" s="40">
        <f t="shared" ref="T27:T34" si="16">IF(O9&gt;0,(T9/O9)*100,0)</f>
        <v>41.524887096456219</v>
      </c>
      <c r="U27" s="40">
        <f t="shared" ref="U27:U34" si="17">IF(O9&gt;0,(U9/O9)*100,0)</f>
        <v>56.329036664976975</v>
      </c>
      <c r="W27" t="str">
        <f>$A$9</f>
        <v>Professional occupations</v>
      </c>
      <c r="X27" s="18">
        <f t="shared" ref="X27:AB27" si="18">X9/X$18*100</f>
        <v>19.790339150312615</v>
      </c>
      <c r="Y27" s="18">
        <f t="shared" si="18"/>
        <v>21.19243455039317</v>
      </c>
      <c r="Z27" s="18">
        <f t="shared" si="18"/>
        <v>22.700088868680066</v>
      </c>
      <c r="AA27" s="18">
        <f t="shared" si="18"/>
        <v>24.052732277584528</v>
      </c>
      <c r="AB27" s="18">
        <f t="shared" si="18"/>
        <v>26.290971963476068</v>
      </c>
      <c r="AC27" s="11"/>
      <c r="AD27" s="40">
        <f t="shared" ref="AD27:AD34" si="19">IF(Z9&gt;0,(AD9/Z9)*100,0)</f>
        <v>27.185614958911003</v>
      </c>
      <c r="AE27" s="40">
        <f t="shared" ref="AE27:AE34" si="20">IF(Z9&gt;0,(AE9/Z9)*100,0)</f>
        <v>63.261778930552047</v>
      </c>
      <c r="AF27" s="40">
        <f t="shared" ref="AF27:AF34" si="21">IF(Z9&gt;0,(AF9/Z9)*100,0)</f>
        <v>90.447393889463044</v>
      </c>
    </row>
    <row r="28" spans="1:32" x14ac:dyDescent="0.2">
      <c r="A28" t="str">
        <f>$A$10</f>
        <v>Associate professional occupations</v>
      </c>
      <c r="B28" s="18">
        <f t="shared" si="8"/>
        <v>11.038034477809829</v>
      </c>
      <c r="C28" s="18">
        <f t="shared" si="8"/>
        <v>11.691099214168712</v>
      </c>
      <c r="D28" s="18">
        <f t="shared" si="8"/>
        <v>12.263670276350929</v>
      </c>
      <c r="E28" s="18">
        <f t="shared" si="8"/>
        <v>11.598745945965556</v>
      </c>
      <c r="F28" s="18">
        <f t="shared" si="8"/>
        <v>12.013808505157783</v>
      </c>
      <c r="G28" s="11"/>
      <c r="H28" s="40">
        <f t="shared" si="11"/>
        <v>5.7547153281562906</v>
      </c>
      <c r="I28" s="40">
        <f t="shared" si="12"/>
        <v>46.550765331234402</v>
      </c>
      <c r="J28" s="40">
        <f t="shared" si="13"/>
        <v>52.305480659390689</v>
      </c>
      <c r="L28" t="str">
        <f>$A$10</f>
        <v>Associate professional occupations</v>
      </c>
      <c r="M28" s="18">
        <f t="shared" ref="M28:Q28" si="22">M10/M$18*100</f>
        <v>11.62550380058585</v>
      </c>
      <c r="N28" s="18">
        <f t="shared" si="22"/>
        <v>12.235952058334915</v>
      </c>
      <c r="O28" s="18">
        <f t="shared" si="22"/>
        <v>12.747335686092153</v>
      </c>
      <c r="P28" s="18">
        <f t="shared" si="22"/>
        <v>11.443435654764798</v>
      </c>
      <c r="Q28" s="18">
        <f t="shared" si="22"/>
        <v>11.270692542114757</v>
      </c>
      <c r="R28" s="11"/>
      <c r="S28" s="40">
        <f t="shared" si="15"/>
        <v>-6.2138572568097379</v>
      </c>
      <c r="T28" s="40">
        <f t="shared" si="16"/>
        <v>34.730621505089246</v>
      </c>
      <c r="U28" s="40">
        <f t="shared" si="17"/>
        <v>28.516764248279507</v>
      </c>
      <c r="W28" t="str">
        <f>$A$10</f>
        <v>Associate professional occupations</v>
      </c>
      <c r="X28" s="18">
        <f t="shared" ref="X28:AB28" si="23">X10/X$18*100</f>
        <v>10.436455206251297</v>
      </c>
      <c r="Y28" s="18">
        <f t="shared" si="23"/>
        <v>11.135357089617983</v>
      </c>
      <c r="Z28" s="18">
        <f t="shared" si="23"/>
        <v>11.785259445829354</v>
      </c>
      <c r="AA28" s="18">
        <f t="shared" si="23"/>
        <v>11.75036556283184</v>
      </c>
      <c r="AB28" s="18">
        <f t="shared" si="23"/>
        <v>12.723813083527363</v>
      </c>
      <c r="AC28" s="11"/>
      <c r="AD28" s="40">
        <f t="shared" si="19"/>
        <v>18.559686546363213</v>
      </c>
      <c r="AE28" s="40">
        <f t="shared" si="20"/>
        <v>59.196935157616181</v>
      </c>
      <c r="AF28" s="40">
        <f t="shared" si="21"/>
        <v>77.756621703979405</v>
      </c>
    </row>
    <row r="29" spans="1:32" x14ac:dyDescent="0.2">
      <c r="A29" t="str">
        <f>$A$11</f>
        <v>Administrative and secretarial occupations</v>
      </c>
      <c r="B29" s="18">
        <f t="shared" si="8"/>
        <v>12.785826959072203</v>
      </c>
      <c r="C29" s="18">
        <f t="shared" si="8"/>
        <v>12.138484152572142</v>
      </c>
      <c r="D29" s="18">
        <f t="shared" si="8"/>
        <v>12.701218436267265</v>
      </c>
      <c r="E29" s="18">
        <f t="shared" si="8"/>
        <v>11.727270500158019</v>
      </c>
      <c r="F29" s="18">
        <f t="shared" si="8"/>
        <v>10.349542007000249</v>
      </c>
      <c r="G29" s="11"/>
      <c r="H29" s="40">
        <f t="shared" si="11"/>
        <v>-12.033918337671128</v>
      </c>
      <c r="I29" s="40">
        <f t="shared" si="12"/>
        <v>45.915911092387375</v>
      </c>
      <c r="J29" s="40">
        <f t="shared" si="13"/>
        <v>33.881992754716244</v>
      </c>
      <c r="L29" t="str">
        <f>$A$11</f>
        <v>Administrative and secretarial occupations</v>
      </c>
      <c r="M29" s="18">
        <f t="shared" ref="M29:Q29" si="24">M11/M$18*100</f>
        <v>7.4732779911524467</v>
      </c>
      <c r="N29" s="18">
        <f t="shared" si="24"/>
        <v>7.0336663661415777</v>
      </c>
      <c r="O29" s="18">
        <f t="shared" si="24"/>
        <v>8.3876364211958467</v>
      </c>
      <c r="P29" s="18">
        <f t="shared" si="24"/>
        <v>8.0566503020612448</v>
      </c>
      <c r="Q29" s="18">
        <f t="shared" si="24"/>
        <v>8.6678499420223218</v>
      </c>
      <c r="R29" s="11"/>
      <c r="S29" s="40">
        <f t="shared" si="15"/>
        <v>9.6173457047252882</v>
      </c>
      <c r="T29" s="40">
        <f t="shared" si="16"/>
        <v>38.16434664792893</v>
      </c>
      <c r="U29" s="40">
        <f t="shared" si="17"/>
        <v>47.781692352654218</v>
      </c>
      <c r="W29" t="str">
        <f>$A$11</f>
        <v>Administrative and secretarial occupations</v>
      </c>
      <c r="X29" s="18">
        <f t="shared" ref="X29:AB29" si="25">X11/X$18*100</f>
        <v>18.225973728163567</v>
      </c>
      <c r="Y29" s="18">
        <f t="shared" si="25"/>
        <v>17.345325435408295</v>
      </c>
      <c r="Z29" s="18">
        <f t="shared" si="25"/>
        <v>16.967937355566004</v>
      </c>
      <c r="AA29" s="18">
        <f t="shared" si="25"/>
        <v>15.310664902385318</v>
      </c>
      <c r="AB29" s="18">
        <f t="shared" si="25"/>
        <v>11.956302088768277</v>
      </c>
      <c r="AC29" s="11"/>
      <c r="AD29" s="40">
        <f t="shared" si="19"/>
        <v>-22.620354301919964</v>
      </c>
      <c r="AE29" s="40">
        <f t="shared" si="20"/>
        <v>49.706056575501975</v>
      </c>
      <c r="AF29" s="40">
        <f t="shared" si="21"/>
        <v>27.085702273582019</v>
      </c>
    </row>
    <row r="30" spans="1:32" x14ac:dyDescent="0.2">
      <c r="A30" t="str">
        <f>$A$12</f>
        <v>Skilled trades occupations</v>
      </c>
      <c r="B30" s="18">
        <f t="shared" si="8"/>
        <v>9.0240169807156718</v>
      </c>
      <c r="C30" s="18">
        <f t="shared" si="8"/>
        <v>8.5646783533943776</v>
      </c>
      <c r="D30" s="18">
        <f t="shared" si="8"/>
        <v>7.6946379077837372</v>
      </c>
      <c r="E30" s="18">
        <f t="shared" si="8"/>
        <v>7.4357085132752703</v>
      </c>
      <c r="F30" s="18">
        <f t="shared" si="8"/>
        <v>6.8470239926325185</v>
      </c>
      <c r="G30" s="11"/>
      <c r="H30" s="40">
        <f t="shared" si="11"/>
        <v>-3.9376597204508896</v>
      </c>
      <c r="I30" s="40">
        <f t="shared" si="12"/>
        <v>41.478479208457586</v>
      </c>
      <c r="J30" s="40">
        <f t="shared" si="13"/>
        <v>37.540819488006697</v>
      </c>
      <c r="L30" t="str">
        <f>$A$12</f>
        <v>Skilled trades occupations</v>
      </c>
      <c r="M30" s="18">
        <f t="shared" ref="M30:Q30" si="26">M12/M$18*100</f>
        <v>15.75955566795859</v>
      </c>
      <c r="N30" s="18">
        <f t="shared" si="26"/>
        <v>15.133168968359925</v>
      </c>
      <c r="O30" s="18">
        <f t="shared" si="26"/>
        <v>13.46712483029124</v>
      </c>
      <c r="P30" s="18">
        <f t="shared" si="26"/>
        <v>12.939575536742213</v>
      </c>
      <c r="Q30" s="18">
        <f t="shared" si="26"/>
        <v>11.780559239023717</v>
      </c>
      <c r="R30" s="11"/>
      <c r="S30" s="40">
        <f t="shared" si="15"/>
        <v>-7.2105680155716989</v>
      </c>
      <c r="T30" s="40">
        <f t="shared" si="16"/>
        <v>37.986365602437026</v>
      </c>
      <c r="U30" s="40">
        <f t="shared" si="17"/>
        <v>30.775797586865327</v>
      </c>
      <c r="W30" t="str">
        <f>$A$12</f>
        <v>Skilled trades occupations</v>
      </c>
      <c r="X30" s="18">
        <f t="shared" ref="X30:AB30" si="27">X12/X$18*100</f>
        <v>2.1267028573518929</v>
      </c>
      <c r="Y30" s="18">
        <f t="shared" si="27"/>
        <v>1.8649116759554996</v>
      </c>
      <c r="Z30" s="18">
        <f t="shared" si="27"/>
        <v>1.984863739212658</v>
      </c>
      <c r="AA30" s="18">
        <f t="shared" si="27"/>
        <v>2.062631153563411</v>
      </c>
      <c r="AB30" s="18">
        <f t="shared" si="27"/>
        <v>2.1333147107843589</v>
      </c>
      <c r="AC30" s="11"/>
      <c r="AD30" s="40">
        <f t="shared" si="19"/>
        <v>18.02748143325708</v>
      </c>
      <c r="AE30" s="40">
        <f t="shared" si="20"/>
        <v>64.91475097793419</v>
      </c>
      <c r="AF30" s="40">
        <f t="shared" si="21"/>
        <v>82.94223241119127</v>
      </c>
    </row>
    <row r="31" spans="1:32" x14ac:dyDescent="0.2">
      <c r="A31" t="str">
        <f>$A$13</f>
        <v>Caring, leisure and other service occupations</v>
      </c>
      <c r="B31" s="18">
        <f t="shared" si="8"/>
        <v>11.888752357334035</v>
      </c>
      <c r="C31" s="18">
        <f t="shared" si="8"/>
        <v>11.511551588157646</v>
      </c>
      <c r="D31" s="18">
        <f t="shared" si="8"/>
        <v>11.362843032672057</v>
      </c>
      <c r="E31" s="18">
        <f t="shared" si="8"/>
        <v>11.959250247397154</v>
      </c>
      <c r="F31" s="18">
        <f t="shared" si="8"/>
        <v>12.525283795598627</v>
      </c>
      <c r="G31" s="11"/>
      <c r="H31" s="40">
        <f t="shared" si="11"/>
        <v>18.998111251821047</v>
      </c>
      <c r="I31" s="40">
        <f t="shared" si="12"/>
        <v>60.616370024090138</v>
      </c>
      <c r="J31" s="40">
        <f t="shared" si="13"/>
        <v>79.614481275911189</v>
      </c>
      <c r="L31" t="str">
        <f>$A$13</f>
        <v>Caring, leisure and other service occupations</v>
      </c>
      <c r="M31" s="18">
        <f t="shared" ref="M31:Q31" si="28">M13/M$18*100</f>
        <v>4.1411761532108509</v>
      </c>
      <c r="N31" s="18">
        <f t="shared" si="28"/>
        <v>4.1697727851253097</v>
      </c>
      <c r="O31" s="18">
        <f t="shared" si="28"/>
        <v>4.0542693551353821</v>
      </c>
      <c r="P31" s="18">
        <f t="shared" si="28"/>
        <v>4.5178659410170425</v>
      </c>
      <c r="Q31" s="18">
        <f t="shared" si="28"/>
        <v>4.9679882414093841</v>
      </c>
      <c r="R31" s="11"/>
      <c r="S31" s="40">
        <f t="shared" si="15"/>
        <v>29.979677462448688</v>
      </c>
      <c r="T31" s="40">
        <f t="shared" si="16"/>
        <v>50.904085820829351</v>
      </c>
      <c r="U31" s="40">
        <f t="shared" si="17"/>
        <v>80.883763283278029</v>
      </c>
      <c r="W31" t="str">
        <f>$A$13</f>
        <v>Caring, leisure and other service occupations</v>
      </c>
      <c r="X31" s="18">
        <f t="shared" ref="X31:AB31" si="29">X13/X$18*100</f>
        <v>19.822411305169378</v>
      </c>
      <c r="Y31" s="18">
        <f t="shared" si="29"/>
        <v>19.000061180546133</v>
      </c>
      <c r="Z31" s="18">
        <f t="shared" si="29"/>
        <v>18.592015788419101</v>
      </c>
      <c r="AA31" s="18">
        <f t="shared" si="29"/>
        <v>19.223803219162143</v>
      </c>
      <c r="AB31" s="18">
        <f t="shared" si="29"/>
        <v>19.745845202453765</v>
      </c>
      <c r="AC31" s="11"/>
      <c r="AD31" s="40">
        <f t="shared" si="19"/>
        <v>16.629431337542584</v>
      </c>
      <c r="AE31" s="40">
        <f t="shared" si="20"/>
        <v>62.711270885477674</v>
      </c>
      <c r="AF31" s="40">
        <f t="shared" si="21"/>
        <v>79.340702223020259</v>
      </c>
    </row>
    <row r="32" spans="1:32" x14ac:dyDescent="0.2">
      <c r="A32" t="str">
        <f>$A$14</f>
        <v>Sales and customer service occupations</v>
      </c>
      <c r="B32" s="18">
        <f t="shared" si="8"/>
        <v>9.7050605145055044</v>
      </c>
      <c r="C32" s="18">
        <f t="shared" si="8"/>
        <v>9.2300090229717515</v>
      </c>
      <c r="D32" s="18">
        <f t="shared" si="8"/>
        <v>9.0650183735596919</v>
      </c>
      <c r="E32" s="18">
        <f t="shared" si="8"/>
        <v>8.9663985559903647</v>
      </c>
      <c r="F32" s="18">
        <f t="shared" si="8"/>
        <v>8.6943790982001978</v>
      </c>
      <c r="H32" s="40">
        <f t="shared" si="11"/>
        <v>3.5402918481827887</v>
      </c>
      <c r="I32" s="40">
        <f t="shared" si="12"/>
        <v>47.130886676557374</v>
      </c>
      <c r="J32" s="40">
        <f t="shared" si="13"/>
        <v>50.671178524740171</v>
      </c>
      <c r="L32" t="str">
        <f>$A$14</f>
        <v>Sales and customer service occupations</v>
      </c>
      <c r="M32" s="18">
        <f t="shared" ref="M32:Q32" si="30">M14/M$18*100</f>
        <v>7.312383184606321</v>
      </c>
      <c r="N32" s="18">
        <f t="shared" si="30"/>
        <v>6.8475483706472122</v>
      </c>
      <c r="O32" s="18">
        <f t="shared" si="30"/>
        <v>6.94393978186742</v>
      </c>
      <c r="P32" s="18">
        <f t="shared" si="30"/>
        <v>7.1688784267417134</v>
      </c>
      <c r="Q32" s="18">
        <f t="shared" si="30"/>
        <v>7.2500609548012944</v>
      </c>
      <c r="S32" s="40">
        <f t="shared" si="15"/>
        <v>10.7498652188099</v>
      </c>
      <c r="T32" s="40">
        <f t="shared" si="16"/>
        <v>35.535619223782469</v>
      </c>
      <c r="U32" s="40">
        <f t="shared" si="17"/>
        <v>46.28548444259237</v>
      </c>
      <c r="W32" t="str">
        <f>$A$14</f>
        <v>Sales and customer service occupations</v>
      </c>
      <c r="X32" s="18">
        <f t="shared" ref="X32:AB32" si="31">X14/X$18*100</f>
        <v>12.155205618923464</v>
      </c>
      <c r="Y32" s="18">
        <f t="shared" si="31"/>
        <v>11.660084884294577</v>
      </c>
      <c r="Z32" s="18">
        <f t="shared" si="31"/>
        <v>11.163053399872544</v>
      </c>
      <c r="AA32" s="18">
        <f t="shared" si="31"/>
        <v>10.721203799088046</v>
      </c>
      <c r="AB32" s="18">
        <f t="shared" si="31"/>
        <v>10.074342045350747</v>
      </c>
      <c r="AD32" s="40">
        <f t="shared" si="19"/>
        <v>-0.8956769571175327</v>
      </c>
      <c r="AE32" s="40">
        <f t="shared" si="20"/>
        <v>54.265323357537795</v>
      </c>
      <c r="AF32" s="40">
        <f t="shared" si="21"/>
        <v>53.369646400420265</v>
      </c>
    </row>
    <row r="33" spans="1:32" x14ac:dyDescent="0.2">
      <c r="A33" t="str">
        <f>$A$15</f>
        <v>Process, plant and machine operatives</v>
      </c>
      <c r="B33" s="18">
        <f t="shared" si="8"/>
        <v>6.7858408236951924</v>
      </c>
      <c r="C33" s="18">
        <f t="shared" si="8"/>
        <v>6.8891475098914352</v>
      </c>
      <c r="D33" s="18">
        <f t="shared" si="8"/>
        <v>6.2021347903304065</v>
      </c>
      <c r="E33" s="18">
        <f t="shared" si="8"/>
        <v>6.6571818433550325</v>
      </c>
      <c r="F33" s="18">
        <f t="shared" si="8"/>
        <v>6.2970319737263356</v>
      </c>
      <c r="G33" s="11"/>
      <c r="H33" s="40">
        <f t="shared" si="11"/>
        <v>9.6059672066286552</v>
      </c>
      <c r="I33" s="40">
        <f t="shared" si="12"/>
        <v>52.251776737900279</v>
      </c>
      <c r="J33" s="40">
        <f t="shared" si="13"/>
        <v>61.857743944528934</v>
      </c>
      <c r="L33" t="str">
        <f>$A$15</f>
        <v>Process, plant and machine operatives</v>
      </c>
      <c r="M33" s="18">
        <f t="shared" ref="M33:Q33" si="32">M15/M$18*100</f>
        <v>11.977461502024934</v>
      </c>
      <c r="N33" s="18">
        <f t="shared" si="32"/>
        <v>12.246437701838037</v>
      </c>
      <c r="O33" s="18">
        <f t="shared" si="32"/>
        <v>11.215268181195952</v>
      </c>
      <c r="P33" s="18">
        <f t="shared" si="32"/>
        <v>11.899022404852291</v>
      </c>
      <c r="Q33" s="18">
        <f t="shared" si="32"/>
        <v>11.388141773525112</v>
      </c>
      <c r="R33" s="11"/>
      <c r="S33" s="40">
        <f t="shared" si="15"/>
        <v>7.7086782822548887</v>
      </c>
      <c r="T33" s="40">
        <f t="shared" si="16"/>
        <v>50.817000813338964</v>
      </c>
      <c r="U33" s="40">
        <f t="shared" si="17"/>
        <v>58.525679095593851</v>
      </c>
      <c r="W33" t="str">
        <f>$A$15</f>
        <v>Process, plant and machine operatives</v>
      </c>
      <c r="X33" s="18">
        <f t="shared" ref="X33:AB33" si="33">X15/X$18*100</f>
        <v>1.4695268226173153</v>
      </c>
      <c r="Y33" s="18">
        <f t="shared" si="33"/>
        <v>1.4247879768814029</v>
      </c>
      <c r="Z33" s="18">
        <f t="shared" si="33"/>
        <v>1.2434644766467269</v>
      </c>
      <c r="AA33" s="18">
        <f t="shared" si="33"/>
        <v>1.5399043502554959</v>
      </c>
      <c r="AB33" s="18">
        <f t="shared" si="33"/>
        <v>1.4327692656056565</v>
      </c>
      <c r="AC33" s="11"/>
      <c r="AD33" s="40">
        <f t="shared" si="19"/>
        <v>26.53241107648952</v>
      </c>
      <c r="AE33" s="40">
        <f t="shared" si="20"/>
        <v>65.051964332381658</v>
      </c>
      <c r="AF33" s="40">
        <f t="shared" si="21"/>
        <v>91.584375408871196</v>
      </c>
    </row>
    <row r="34" spans="1:32" x14ac:dyDescent="0.2">
      <c r="A34" t="str">
        <f>$A$16</f>
        <v>Elementary occupations</v>
      </c>
      <c r="B34" s="18">
        <f t="shared" si="8"/>
        <v>11.562503252750449</v>
      </c>
      <c r="C34" s="18">
        <f t="shared" si="8"/>
        <v>10.939939650888752</v>
      </c>
      <c r="D34" s="18">
        <f t="shared" si="8"/>
        <v>9.8269255207894251</v>
      </c>
      <c r="E34" s="18">
        <f t="shared" si="8"/>
        <v>9.6252561263547385</v>
      </c>
      <c r="F34" s="18">
        <f t="shared" si="8"/>
        <v>8.9352126330833546</v>
      </c>
      <c r="G34" s="11"/>
      <c r="H34" s="40">
        <f t="shared" si="11"/>
        <v>-1.8417678032699829</v>
      </c>
      <c r="I34" s="40">
        <f t="shared" si="12"/>
        <v>46.896189450305783</v>
      </c>
      <c r="J34" s="40">
        <f t="shared" si="13"/>
        <v>45.054421647035795</v>
      </c>
      <c r="L34" t="str">
        <f>$A$16</f>
        <v>Elementary occupations</v>
      </c>
      <c r="M34" s="18">
        <f t="shared" ref="M34:Q34" si="34">M16/M$18*100</f>
        <v>12.533758796356102</v>
      </c>
      <c r="N34" s="18">
        <f t="shared" si="34"/>
        <v>11.662751700087625</v>
      </c>
      <c r="O34" s="18">
        <f t="shared" si="34"/>
        <v>10.678015664197678</v>
      </c>
      <c r="P34" s="18">
        <f t="shared" si="34"/>
        <v>10.759189035668623</v>
      </c>
      <c r="Q34" s="18">
        <f t="shared" si="34"/>
        <v>9.9979161267645846</v>
      </c>
      <c r="R34" s="11"/>
      <c r="S34" s="40">
        <f t="shared" si="15"/>
        <v>-0.68235115655598177</v>
      </c>
      <c r="T34" s="40">
        <f t="shared" si="16"/>
        <v>39.217981156347435</v>
      </c>
      <c r="U34" s="40">
        <f t="shared" si="17"/>
        <v>38.53562999979146</v>
      </c>
      <c r="W34" t="str">
        <f>$A$16</f>
        <v>Elementary occupations</v>
      </c>
      <c r="X34" s="18">
        <f t="shared" ref="X34:AB34" si="35">X16/X$18*100</f>
        <v>10.567919910664592</v>
      </c>
      <c r="Y34" s="18">
        <f t="shared" si="35"/>
        <v>10.202681677155729</v>
      </c>
      <c r="Z34" s="18">
        <f t="shared" si="35"/>
        <v>8.9850816879329045</v>
      </c>
      <c r="AA34" s="18">
        <f t="shared" si="35"/>
        <v>8.5182691267617034</v>
      </c>
      <c r="AB34" s="18">
        <f t="shared" si="35"/>
        <v>7.9198605433862275</v>
      </c>
      <c r="AC34" s="11"/>
      <c r="AD34" s="40">
        <f t="shared" si="19"/>
        <v>-3.2046679213314611</v>
      </c>
      <c r="AE34" s="40">
        <f t="shared" si="20"/>
        <v>55.921962040333739</v>
      </c>
      <c r="AF34" s="40">
        <f t="shared" si="21"/>
        <v>52.717294119002275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7.9541894143776135</v>
      </c>
      <c r="I36" s="43">
        <f t="shared" si="12"/>
        <v>50.430206283526068</v>
      </c>
      <c r="J36" s="43">
        <f t="shared" si="13"/>
        <v>58.384395697903692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6.0736454112235112</v>
      </c>
      <c r="T36" s="43">
        <f t="shared" ref="T36" si="37">IF(O18&gt;0,(T18/O18)*100,0)</f>
        <v>41.573023029684705</v>
      </c>
      <c r="U36" s="43">
        <f t="shared" ref="U36" si="38">IF(O18&gt;0,(U18/O18)*100,0)</f>
        <v>47.646668440908222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9.8143030389236152</v>
      </c>
      <c r="AE36" s="43">
        <f t="shared" ref="AE36" si="40">IF(Z18&gt;0,(AE18/Z18)*100,0)</f>
        <v>59.191164398804986</v>
      </c>
      <c r="AF36" s="43">
        <f t="shared" ref="AF36" si="41">IF(Z18&gt;0,(AF18/Z18)*100,0)</f>
        <v>69.005467437728598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Liverpool City Region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Liverpool City Region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Liverpool City Region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3.6507546060192464</v>
      </c>
      <c r="C46" s="18">
        <f t="shared" si="42"/>
        <v>3.1532496209059513</v>
      </c>
      <c r="D46" s="18">
        <f t="shared" si="42"/>
        <v>0.64620179125240984</v>
      </c>
      <c r="E46" s="18">
        <f t="shared" si="42"/>
        <v>1.2604659099231696</v>
      </c>
      <c r="F46" s="18">
        <f>IF(F$6-D$6 &lt;&gt; 0,(EXP(LN(F8/D8)/(F$6-D$6))-1)*100,0)</f>
        <v>1.0552957764843329</v>
      </c>
      <c r="H46" s="18">
        <f>IF($F$6-$D$6 &lt;&gt; 0,(EXP(LN(1+(H26/100))/($F$6-$D$6))-1)*100,0)</f>
        <v>1.0552957764843329</v>
      </c>
      <c r="I46" s="18">
        <f>IF($F$6-$D$6 &lt;&gt; 0,(EXP(LN(1+(I26/100))/($F$6-$D$6))-1)*100,0)</f>
        <v>3.0552606557896933</v>
      </c>
      <c r="J46" s="18">
        <f>IF($F$6-$D$6 &lt;&gt; 0,(EXP(LN(1+(J26/100))/($F$6-$D$6))-1)*100,0)</f>
        <v>3.7659310838803695</v>
      </c>
      <c r="L46" t="str">
        <f>$A$8</f>
        <v>Managers, directors and senior officials</v>
      </c>
      <c r="M46" s="18">
        <f t="shared" ref="M46:M54" si="43">IF(N$6-M$6 &lt;&gt; 0,(EXP(LN(N8/M8)/(N$6-M$6))-1)*100,0)</f>
        <v>2.6274133649591747</v>
      </c>
      <c r="N46" s="18">
        <f t="shared" ref="N46:N54" si="44">IF(O$6-N$6 &lt;&gt; 0,(EXP(LN(O8/N8)/(O$6-N$6))-1)*100,0)</f>
        <v>1.3818518688216486</v>
      </c>
      <c r="O46" s="18">
        <f t="shared" ref="O46:O54" si="45">IF(P$6-O$6 &lt;&gt; 0,(EXP(LN(P8/O8)/(P$6-O$6))-1)*100,0)</f>
        <v>0.14430887453793506</v>
      </c>
      <c r="P46" s="18">
        <f t="shared" ref="P46:P54" si="46">IF(Q$6-P$6 &lt;&gt; 0,(EXP(LN(Q8/P8)/(Q$6-P$6))-1)*100,0)</f>
        <v>0.88928766925342462</v>
      </c>
      <c r="Q46" s="18">
        <f>IF(Q$6-O$6 &lt;&gt; 0,(EXP(LN(Q8/O8)/(Q$6-O$6))-1)*100,0)</f>
        <v>0.64034766071987548</v>
      </c>
      <c r="S46" s="18">
        <f>IF($F$6-$D$6 &lt;&gt; 0,(EXP(LN(1+(S26/100))/($F$6-$D$6))-1)*100,0)</f>
        <v>0.64034766071987548</v>
      </c>
      <c r="T46" s="18">
        <f>IF($F$6-$D$6 &lt;&gt; 0,(EXP(LN(1+(T26/100))/($F$6-$D$6))-1)*100,0)</f>
        <v>2.7228263073103331</v>
      </c>
      <c r="U46" s="18">
        <f>IF($F$6-$D$6 &lt;&gt; 0,(EXP(LN(1+(U26/100))/($F$6-$D$6))-1)*100,0)</f>
        <v>3.1688928526473648</v>
      </c>
      <c r="W46" t="str">
        <f>$A$8</f>
        <v>Managers, directors and senior officials</v>
      </c>
      <c r="X46" s="18">
        <f t="shared" ref="X46:X54" si="47">IF(Y$6-X$6 &lt;&gt; 0,(EXP(LN(Y8/X8)/(Y$6-X$6))-1)*100,0)</f>
        <v>5.6024597719243285</v>
      </c>
      <c r="Y46" s="18">
        <f t="shared" ref="Y46:Y54" si="48">IF(Z$6-Y$6 &lt;&gt; 0,(EXP(LN(Z8/Y8)/(Z$6-Y$6))-1)*100,0)</f>
        <v>6.2991931813867419</v>
      </c>
      <c r="Z46" s="18">
        <f t="shared" ref="Z46:Z54" si="49">IF(AA$6-Z$6 &lt;&gt; 0,(EXP(LN(AA8/Z8)/(AA$6-Z$6))-1)*100,0)</f>
        <v>1.4741432339461236</v>
      </c>
      <c r="AA46" s="18">
        <f t="shared" ref="AA46:AA54" si="50">IF(AB$6-AA$6 &lt;&gt; 0,(EXP(LN(AB8/AA8)/(AB$6-AA$6))-1)*100,0)</f>
        <v>1.825048795994455</v>
      </c>
      <c r="AB46" s="18">
        <f>IF(AB$6-Z$6 &lt;&gt; 0,(EXP(LN(AB8/Z8)/(AB$6-Z$6))-1)*100,0)</f>
        <v>1.7079456533372062</v>
      </c>
      <c r="AD46" s="18">
        <f>IF($F$6-$D$6 &lt;&gt; 0,(EXP(LN(1+(AD26/100))/($F$6-$D$6))-1)*100,0)</f>
        <v>1.7079456533372062</v>
      </c>
      <c r="AE46" s="18">
        <f>IF($F$6-$D$6 &lt;&gt; 0,(EXP(LN(1+(AE26/100))/($F$6-$D$6))-1)*100,0)</f>
        <v>3.5862197733726786</v>
      </c>
      <c r="AF46" s="18">
        <f>IF($F$6-$D$6 &lt;&gt; 0,(EXP(LN(1+(AF26/100))/($F$6-$D$6))-1)*100,0)</f>
        <v>4.6790237461105999</v>
      </c>
    </row>
    <row r="47" spans="1:32" x14ac:dyDescent="0.2">
      <c r="A47" t="str">
        <f>$A$9</f>
        <v>Professional occupations</v>
      </c>
      <c r="B47" s="18">
        <f t="shared" si="42"/>
        <v>3.817696583392749</v>
      </c>
      <c r="C47" s="18">
        <f t="shared" si="42"/>
        <v>5.0615573191686192</v>
      </c>
      <c r="D47" s="18">
        <f t="shared" si="42"/>
        <v>1.6274285610759831</v>
      </c>
      <c r="E47" s="18">
        <f t="shared" si="42"/>
        <v>1.1246460256152835</v>
      </c>
      <c r="F47" s="18">
        <f>IF(F$6-D$6 &lt;&gt; 0,(EXP(LN(F9/D9)/(F$6-D$6))-1)*100,0)</f>
        <v>1.2919632144400284</v>
      </c>
      <c r="H47" s="18">
        <f t="shared" ref="H47:J56" si="51">IF($F$6-$D$6 &lt;&gt; 0,(EXP(LN(1+(H27/100))/($F$6-$D$6))-1)*100,0)</f>
        <v>1.2919632144400284</v>
      </c>
      <c r="I47" s="18">
        <f t="shared" si="51"/>
        <v>2.867317394765756</v>
      </c>
      <c r="J47" s="18">
        <f t="shared" si="51"/>
        <v>3.7634750479485168</v>
      </c>
      <c r="L47" t="str">
        <f>$A$9</f>
        <v>Professional occupations</v>
      </c>
      <c r="M47" s="18">
        <f t="shared" si="43"/>
        <v>3.7196419334558861</v>
      </c>
      <c r="N47" s="18">
        <f t="shared" si="44"/>
        <v>3.1745096395891181</v>
      </c>
      <c r="O47" s="18">
        <f t="shared" si="45"/>
        <v>1.3119350241131533</v>
      </c>
      <c r="P47" s="18">
        <f t="shared" si="46"/>
        <v>0.73153532846179647</v>
      </c>
      <c r="Q47" s="18">
        <f>IF(Q$6-O$6 &lt;&gt; 0,(EXP(LN(Q9/O9)/(Q$6-O$6))-1)*100,0)</f>
        <v>0.92463150363351065</v>
      </c>
      <c r="S47" s="18">
        <f t="shared" ref="S47:U47" si="52">IF($F$6-$D$6 &lt;&gt; 0,(EXP(LN(1+(S27/100))/($F$6-$D$6))-1)*100,0)</f>
        <v>0.92463150363351065</v>
      </c>
      <c r="T47" s="18">
        <f t="shared" si="52"/>
        <v>2.3423820617515689</v>
      </c>
      <c r="U47" s="18">
        <f t="shared" si="52"/>
        <v>3.0234233232423913</v>
      </c>
      <c r="W47" t="str">
        <f>$A$9</f>
        <v>Professional occupations</v>
      </c>
      <c r="X47" s="18">
        <f t="shared" si="47"/>
        <v>3.9121432043833337</v>
      </c>
      <c r="Y47" s="18">
        <f t="shared" si="48"/>
        <v>6.8707626265491539</v>
      </c>
      <c r="Z47" s="18">
        <f t="shared" si="49"/>
        <v>1.9159952387193258</v>
      </c>
      <c r="AA47" s="18">
        <f t="shared" si="50"/>
        <v>1.4664870288529031</v>
      </c>
      <c r="AB47" s="18">
        <f>IF(AB$6-Z$6 &lt;&gt; 0,(EXP(LN(AB9/Z9)/(AB$6-Z$6))-1)*100,0)</f>
        <v>1.6161023780983941</v>
      </c>
      <c r="AD47" s="18">
        <f t="shared" ref="AD47:AF47" si="53">IF($F$6-$D$6 &lt;&gt; 0,(EXP(LN(1+(AD27/100))/($F$6-$D$6))-1)*100,0)</f>
        <v>1.6161023780983941</v>
      </c>
      <c r="AE47" s="18">
        <f t="shared" si="53"/>
        <v>3.3218804320629625</v>
      </c>
      <c r="AF47" s="18">
        <f t="shared" si="53"/>
        <v>4.3882624874449494</v>
      </c>
    </row>
    <row r="48" spans="1:32" x14ac:dyDescent="0.2">
      <c r="A48" t="str">
        <f>$A$10</f>
        <v>Associate professional occupations</v>
      </c>
      <c r="B48" s="18">
        <f t="shared" si="42"/>
        <v>3.5759132686168815</v>
      </c>
      <c r="C48" s="18">
        <f t="shared" si="42"/>
        <v>3.0607931446678727</v>
      </c>
      <c r="D48" s="18">
        <f t="shared" si="42"/>
        <v>-0.50345619886631443</v>
      </c>
      <c r="E48" s="18">
        <f t="shared" si="42"/>
        <v>0.81519084081305149</v>
      </c>
      <c r="F48" s="18">
        <f t="shared" ref="F48:F56" si="54">IF(F$6-D$6 &lt;&gt; 0,(EXP(LN(F10/D10)/(F$6-D$6))-1)*100,0)</f>
        <v>0.37371136828074913</v>
      </c>
      <c r="H48" s="18">
        <f t="shared" si="51"/>
        <v>0.37371136828074913</v>
      </c>
      <c r="I48" s="18">
        <f t="shared" si="51"/>
        <v>2.5807506413429326</v>
      </c>
      <c r="J48" s="18">
        <f t="shared" si="51"/>
        <v>2.8444915532648274</v>
      </c>
      <c r="L48" t="str">
        <f>$A$10</f>
        <v>Associate professional occupations</v>
      </c>
      <c r="M48" s="18">
        <f t="shared" si="43"/>
        <v>3.3623800601394915</v>
      </c>
      <c r="N48" s="18">
        <f t="shared" si="44"/>
        <v>0.79888697170704681</v>
      </c>
      <c r="O48" s="18">
        <f t="shared" si="45"/>
        <v>-1.6663370209431982</v>
      </c>
      <c r="P48" s="18">
        <f>IF(Q$6-P$6 &lt;&gt; 0,(EXP(LN(Q10/P10)/(Q$6-P$6))-1)*100,0)</f>
        <v>0.19885502613206096</v>
      </c>
      <c r="Q48" s="18">
        <f t="shared" ref="Q48:Q54" si="55">IF(Q$6-O$6 &lt;&gt; 0,(EXP(LN(Q10/O10)/(Q$6-O$6))-1)*100,0)</f>
        <v>-0.42677387321048421</v>
      </c>
      <c r="S48" s="18">
        <f t="shared" ref="S48:U48" si="56">IF($F$6-$D$6 &lt;&gt; 0,(EXP(LN(1+(S28/100))/($F$6-$D$6))-1)*100,0)</f>
        <v>-0.42677387321048421</v>
      </c>
      <c r="T48" s="18">
        <f t="shared" si="56"/>
        <v>2.0072612528444278</v>
      </c>
      <c r="U48" s="18">
        <f t="shared" si="56"/>
        <v>1.6866606480377078</v>
      </c>
      <c r="W48" t="str">
        <f>$A$10</f>
        <v>Associate professional occupations</v>
      </c>
      <c r="X48" s="18">
        <f t="shared" si="47"/>
        <v>3.8178863309200839</v>
      </c>
      <c r="Y48" s="18">
        <f t="shared" si="48"/>
        <v>5.5959351932921342</v>
      </c>
      <c r="Z48" s="18">
        <f t="shared" si="49"/>
        <v>0.68329591163740488</v>
      </c>
      <c r="AA48" s="18">
        <f t="shared" si="50"/>
        <v>1.3712944666487203</v>
      </c>
      <c r="AB48" s="18">
        <f t="shared" ref="AB48:AB54" si="57">IF(AB$6-Z$6 &lt;&gt; 0,(EXP(LN(AB10/Z10)/(AB$6-Z$6))-1)*100,0)</f>
        <v>1.1414408288585642</v>
      </c>
      <c r="AD48" s="18">
        <f t="shared" ref="AD48:AF48" si="58">IF($F$6-$D$6 &lt;&gt; 0,(EXP(LN(1+(AD28/100))/($F$6-$D$6))-1)*100,0)</f>
        <v>1.1414408288585642</v>
      </c>
      <c r="AE48" s="18">
        <f t="shared" si="58"/>
        <v>3.1483567151517011</v>
      </c>
      <c r="AF48" s="18">
        <f t="shared" si="58"/>
        <v>3.9094515420234233</v>
      </c>
    </row>
    <row r="49" spans="1:32" x14ac:dyDescent="0.2">
      <c r="A49" t="str">
        <f>$A$11</f>
        <v>Administrative and secretarial occupations</v>
      </c>
      <c r="B49" s="18">
        <f t="shared" si="42"/>
        <v>0.78056288502490467</v>
      </c>
      <c r="C49" s="18">
        <f t="shared" si="42"/>
        <v>2.8038289813625106</v>
      </c>
      <c r="D49" s="18">
        <f t="shared" si="42"/>
        <v>-0.98062235281907162</v>
      </c>
      <c r="E49" s="18">
        <f t="shared" si="42"/>
        <v>-0.78634972131402803</v>
      </c>
      <c r="F49" s="18">
        <f t="shared" si="54"/>
        <v>-0.85114957895729981</v>
      </c>
      <c r="H49" s="18">
        <f t="shared" si="51"/>
        <v>-0.85114957895731091</v>
      </c>
      <c r="I49" s="18">
        <f t="shared" si="51"/>
        <v>2.5510654345395567</v>
      </c>
      <c r="J49" s="18">
        <f t="shared" si="51"/>
        <v>1.9643005737148389</v>
      </c>
      <c r="L49" t="str">
        <f>$A$11</f>
        <v>Administrative and secretarial occupations</v>
      </c>
      <c r="M49" s="18">
        <f t="shared" si="43"/>
        <v>0.51333005725042735</v>
      </c>
      <c r="N49" s="18">
        <f t="shared" si="44"/>
        <v>15.380366295766912</v>
      </c>
      <c r="O49" s="18">
        <f t="shared" si="45"/>
        <v>-0.32693835800932103</v>
      </c>
      <c r="P49" s="18">
        <f t="shared" si="46"/>
        <v>1.0878660774563231</v>
      </c>
      <c r="Q49" s="18">
        <f t="shared" si="55"/>
        <v>0.61404718568738303</v>
      </c>
      <c r="S49" s="18">
        <f t="shared" ref="S49:U49" si="59">IF($F$6-$D$6 &lt;&gt; 0,(EXP(LN(1+(S29/100))/($F$6-$D$6))-1)*100,0)</f>
        <v>0.61404718568738303</v>
      </c>
      <c r="T49" s="18">
        <f t="shared" si="59"/>
        <v>2.1785493241165188</v>
      </c>
      <c r="U49" s="18">
        <f t="shared" si="59"/>
        <v>2.6379672852613112</v>
      </c>
      <c r="W49" t="str">
        <f>$A$11</f>
        <v>Administrative and secretarial occupations</v>
      </c>
      <c r="X49" s="18">
        <f t="shared" si="47"/>
        <v>0.89213841500668245</v>
      </c>
      <c r="Y49" s="18">
        <f t="shared" si="48"/>
        <v>-2.3979810768882892</v>
      </c>
      <c r="Z49" s="18">
        <f t="shared" si="49"/>
        <v>-1.3066302280684394</v>
      </c>
      <c r="AA49" s="18">
        <f t="shared" si="50"/>
        <v>-1.8887780371026897</v>
      </c>
      <c r="AB49" s="18">
        <f t="shared" si="57"/>
        <v>-1.6951113075687307</v>
      </c>
      <c r="AD49" s="18">
        <f t="shared" ref="AD49:AF49" si="60">IF($F$6-$D$6 &lt;&gt; 0,(EXP(LN(1+(AD29/100))/($F$6-$D$6))-1)*100,0)</f>
        <v>-1.6951113075687307</v>
      </c>
      <c r="AE49" s="18">
        <f t="shared" si="60"/>
        <v>2.7265315109421984</v>
      </c>
      <c r="AF49" s="18">
        <f t="shared" si="60"/>
        <v>1.6107786830052317</v>
      </c>
    </row>
    <row r="50" spans="1:32" x14ac:dyDescent="0.2">
      <c r="A50" t="str">
        <f>$A$12</f>
        <v>Skilled trades occupations</v>
      </c>
      <c r="B50" s="18">
        <f t="shared" si="42"/>
        <v>0.77334160299260546</v>
      </c>
      <c r="C50" s="18">
        <f t="shared" si="42"/>
        <v>-11.73155189410493</v>
      </c>
      <c r="D50" s="18">
        <f t="shared" si="42"/>
        <v>-7.4411498606186122E-2</v>
      </c>
      <c r="E50" s="18">
        <f t="shared" si="42"/>
        <v>-0.36384514835577919</v>
      </c>
      <c r="F50" s="18">
        <f t="shared" si="54"/>
        <v>-0.26746053435579009</v>
      </c>
      <c r="H50" s="18">
        <f t="shared" si="51"/>
        <v>-0.26746053435579009</v>
      </c>
      <c r="I50" s="18">
        <f t="shared" si="51"/>
        <v>2.3401444243285496</v>
      </c>
      <c r="J50" s="18">
        <f t="shared" si="51"/>
        <v>2.1477426933498744</v>
      </c>
      <c r="L50" t="str">
        <f>$A$12</f>
        <v>Skilled trades occupations</v>
      </c>
      <c r="M50" s="18">
        <f t="shared" si="43"/>
        <v>1.0188646262532464</v>
      </c>
      <c r="N50" s="18">
        <f t="shared" si="44"/>
        <v>-13.896841019602512</v>
      </c>
      <c r="O50" s="18">
        <f t="shared" si="45"/>
        <v>-0.32096057637703845</v>
      </c>
      <c r="P50" s="18">
        <f t="shared" si="46"/>
        <v>-0.58591273881329897</v>
      </c>
      <c r="Q50" s="18">
        <f t="shared" si="55"/>
        <v>-0.49767369468362022</v>
      </c>
      <c r="S50" s="18">
        <f t="shared" ref="S50:U50" si="61">IF($F$6-$D$6 &lt;&gt; 0,(EXP(LN(1+(S30/100))/($F$6-$D$6))-1)*100,0)</f>
        <v>-0.49767369468362022</v>
      </c>
      <c r="T50" s="18">
        <f t="shared" si="61"/>
        <v>2.169769062529614</v>
      </c>
      <c r="U50" s="18">
        <f t="shared" si="61"/>
        <v>1.8048555024189783</v>
      </c>
      <c r="W50" t="str">
        <f>$A$12</f>
        <v>Skilled trades occupations</v>
      </c>
      <c r="X50" s="18">
        <f t="shared" si="47"/>
        <v>-1.1510040792450549</v>
      </c>
      <c r="Y50" s="18">
        <f t="shared" si="48"/>
        <v>6.1902471242886836</v>
      </c>
      <c r="Z50" s="18">
        <f t="shared" si="49"/>
        <v>1.5203608769679411</v>
      </c>
      <c r="AA50" s="18">
        <f t="shared" si="50"/>
        <v>0.90710290775697366</v>
      </c>
      <c r="AB50" s="18">
        <f t="shared" si="57"/>
        <v>1.1111095072563248</v>
      </c>
      <c r="AD50" s="18">
        <f t="shared" ref="AD50:AF50" si="62">IF($F$6-$D$6 &lt;&gt; 0,(EXP(LN(1+(AD30/100))/($F$6-$D$6))-1)*100,0)</f>
        <v>1.1111095072563248</v>
      </c>
      <c r="AE50" s="18">
        <f t="shared" si="62"/>
        <v>3.3912930689055321</v>
      </c>
      <c r="AF50" s="18">
        <f t="shared" si="62"/>
        <v>4.1088377894686001</v>
      </c>
    </row>
    <row r="51" spans="1:32" x14ac:dyDescent="0.2">
      <c r="A51" t="str">
        <f>$A$13</f>
        <v>Caring, leisure and other service occupations</v>
      </c>
      <c r="B51" s="18">
        <f t="shared" si="42"/>
        <v>1.2785015535093258</v>
      </c>
      <c r="C51" s="18">
        <f t="shared" si="42"/>
        <v>-3.0201508435121593</v>
      </c>
      <c r="D51" s="18">
        <f t="shared" si="42"/>
        <v>1.6466968337768062</v>
      </c>
      <c r="E51" s="18">
        <f t="shared" si="42"/>
        <v>0.92700173902133809</v>
      </c>
      <c r="F51" s="18">
        <f t="shared" si="54"/>
        <v>1.1663321260070747</v>
      </c>
      <c r="H51" s="18">
        <f t="shared" si="51"/>
        <v>1.1663321260070747</v>
      </c>
      <c r="I51" s="18">
        <f t="shared" si="51"/>
        <v>3.2094159493033292</v>
      </c>
      <c r="J51" s="18">
        <f t="shared" si="51"/>
        <v>3.9815028187544454</v>
      </c>
      <c r="L51" t="str">
        <f>$A$13</f>
        <v>Caring, leisure and other service occupations</v>
      </c>
      <c r="M51" s="18">
        <f t="shared" si="43"/>
        <v>2.2240719434084344</v>
      </c>
      <c r="N51" s="18">
        <f t="shared" si="44"/>
        <v>-5.9249865782007411</v>
      </c>
      <c r="O51" s="18">
        <f t="shared" si="45"/>
        <v>2.6783694825605275</v>
      </c>
      <c r="P51" s="18">
        <f t="shared" si="46"/>
        <v>1.3090082085427168</v>
      </c>
      <c r="Q51" s="18">
        <f t="shared" si="55"/>
        <v>1.7634206926165907</v>
      </c>
      <c r="S51" s="18">
        <f t="shared" ref="S51:U51" si="63">IF($F$6-$D$6 &lt;&gt; 0,(EXP(LN(1+(S31/100))/($F$6-$D$6))-1)*100,0)</f>
        <v>1.7634206926165907</v>
      </c>
      <c r="T51" s="18">
        <f t="shared" si="63"/>
        <v>2.7811327934547769</v>
      </c>
      <c r="U51" s="18">
        <f t="shared" si="63"/>
        <v>4.0303290873474396</v>
      </c>
      <c r="W51" t="str">
        <f>$A$13</f>
        <v>Caring, leisure and other service occupations</v>
      </c>
      <c r="X51" s="18">
        <f t="shared" si="47"/>
        <v>1.0727373626784553</v>
      </c>
      <c r="Y51" s="18">
        <f t="shared" si="48"/>
        <v>-2.3699117681456272</v>
      </c>
      <c r="Z51" s="18">
        <f t="shared" si="49"/>
        <v>1.4185844076238796</v>
      </c>
      <c r="AA51" s="18">
        <f t="shared" si="50"/>
        <v>0.83749388304095174</v>
      </c>
      <c r="AB51" s="18">
        <f t="shared" si="57"/>
        <v>1.0308198425653226</v>
      </c>
      <c r="AD51" s="18">
        <f t="shared" ref="AD51:AF51" si="64">IF($F$6-$D$6 &lt;&gt; 0,(EXP(LN(1+(AD31/100))/($F$6-$D$6))-1)*100,0)</f>
        <v>1.0308198425653226</v>
      </c>
      <c r="AE51" s="18">
        <f t="shared" si="64"/>
        <v>3.2986174958358205</v>
      </c>
      <c r="AF51" s="18">
        <f t="shared" si="64"/>
        <v>3.9709289767761335</v>
      </c>
    </row>
    <row r="52" spans="1:32" x14ac:dyDescent="0.2">
      <c r="A52" t="str">
        <f>$A$14</f>
        <v>Sales and customer service occupations</v>
      </c>
      <c r="B52" s="18">
        <f t="shared" si="42"/>
        <v>0.82514165429850017</v>
      </c>
      <c r="C52" s="18">
        <f t="shared" si="42"/>
        <v>-3.5071965948452632</v>
      </c>
      <c r="D52" s="18">
        <f t="shared" si="42"/>
        <v>0.39214903380886401</v>
      </c>
      <c r="E52" s="18">
        <f t="shared" si="42"/>
        <v>0.15233128133949059</v>
      </c>
      <c r="F52" s="18">
        <f t="shared" si="54"/>
        <v>0.23220681126538967</v>
      </c>
      <c r="H52" s="18">
        <f t="shared" si="51"/>
        <v>0.23220681126538967</v>
      </c>
      <c r="I52" s="18">
        <f t="shared" si="51"/>
        <v>2.6077718268159966</v>
      </c>
      <c r="J52" s="18">
        <f t="shared" si="51"/>
        <v>2.7705495877156538</v>
      </c>
      <c r="L52" t="str">
        <f>$A$14</f>
        <v>Sales and customer service occupations</v>
      </c>
      <c r="M52" s="18">
        <f t="shared" si="43"/>
        <v>0.38643853506927783</v>
      </c>
      <c r="N52" s="18">
        <f t="shared" si="44"/>
        <v>-1.8828515511517763</v>
      </c>
      <c r="O52" s="18">
        <f t="shared" si="45"/>
        <v>1.1215852262170145</v>
      </c>
      <c r="P52" s="18">
        <f t="shared" si="46"/>
        <v>0.46444422525697693</v>
      </c>
      <c r="Q52" s="18">
        <f t="shared" si="55"/>
        <v>0.68301535588153328</v>
      </c>
      <c r="S52" s="18">
        <f t="shared" ref="S52:U52" si="65">IF($F$6-$D$6 &lt;&gt; 0,(EXP(LN(1+(S32/100))/($F$6-$D$6))-1)*100,0)</f>
        <v>0.68301535588153328</v>
      </c>
      <c r="T52" s="18">
        <f t="shared" si="65"/>
        <v>2.0477803908561132</v>
      </c>
      <c r="U52" s="18">
        <f t="shared" si="65"/>
        <v>2.5683609745361435</v>
      </c>
      <c r="W52" t="str">
        <f>$A$14</f>
        <v>Sales and customer service occupations</v>
      </c>
      <c r="X52" s="18">
        <f t="shared" si="47"/>
        <v>1.0925727951629938</v>
      </c>
      <c r="Y52" s="18">
        <f t="shared" si="48"/>
        <v>-4.4801807749241584</v>
      </c>
      <c r="Z52" s="18">
        <f t="shared" si="49"/>
        <v>-6.74228037138902E-2</v>
      </c>
      <c r="AA52" s="18">
        <f t="shared" si="50"/>
        <v>-5.6232637643349737E-2</v>
      </c>
      <c r="AB52" s="18">
        <f t="shared" si="57"/>
        <v>-5.9962832220272766E-2</v>
      </c>
      <c r="AD52" s="18">
        <f t="shared" ref="AD52:AF52" si="66">IF($F$6-$D$6 &lt;&gt; 0,(EXP(LN(1+(AD32/100))/($F$6-$D$6))-1)*100,0)</f>
        <v>-5.9962832220272766E-2</v>
      </c>
      <c r="AE52" s="18">
        <f t="shared" si="66"/>
        <v>2.9321918810547132</v>
      </c>
      <c r="AF52" s="18">
        <f t="shared" si="66"/>
        <v>2.8922413468677188</v>
      </c>
    </row>
    <row r="53" spans="1:32" x14ac:dyDescent="0.2">
      <c r="A53" t="str">
        <f>$A$15</f>
        <v>Process, plant and machine operatives</v>
      </c>
      <c r="B53" s="18">
        <f t="shared" si="42"/>
        <v>2.4845327304072962</v>
      </c>
      <c r="C53" s="18">
        <f t="shared" si="42"/>
        <v>-11.548729061500929</v>
      </c>
      <c r="D53" s="18">
        <f t="shared" si="42"/>
        <v>2.046878528016749</v>
      </c>
      <c r="E53" s="18">
        <f t="shared" si="42"/>
        <v>-9.5843473547962965E-2</v>
      </c>
      <c r="F53" s="18">
        <f t="shared" si="54"/>
        <v>0.61335088943506033</v>
      </c>
      <c r="H53" s="18">
        <f t="shared" si="51"/>
        <v>0.61335088943506033</v>
      </c>
      <c r="I53" s="18">
        <f t="shared" si="51"/>
        <v>2.8420735787589635</v>
      </c>
      <c r="J53" s="18">
        <f t="shared" si="51"/>
        <v>3.2624041804338422</v>
      </c>
      <c r="L53" t="str">
        <f>$A$15</f>
        <v>Process, plant and machine operatives</v>
      </c>
      <c r="M53" s="18">
        <f t="shared" si="43"/>
        <v>2.6165131318184986</v>
      </c>
      <c r="N53" s="18">
        <f t="shared" si="44"/>
        <v>-11.391789429346332</v>
      </c>
      <c r="O53" s="18">
        <f t="shared" si="45"/>
        <v>1.6752242978457232</v>
      </c>
      <c r="P53" s="18">
        <f t="shared" si="46"/>
        <v>-8.8035085654414313E-2</v>
      </c>
      <c r="Q53" s="18">
        <f t="shared" si="55"/>
        <v>0.49629396706081241</v>
      </c>
      <c r="S53" s="18">
        <f t="shared" ref="S53:U53" si="67">IF($F$6-$D$6 &lt;&gt; 0,(EXP(LN(1+(S33/100))/($F$6-$D$6))-1)*100,0)</f>
        <v>0.49629396706081241</v>
      </c>
      <c r="T53" s="18">
        <f t="shared" si="67"/>
        <v>2.7771774743919675</v>
      </c>
      <c r="U53" s="18">
        <f t="shared" si="67"/>
        <v>3.1193044083475563</v>
      </c>
      <c r="W53" t="str">
        <f>$A$15</f>
        <v>Process, plant and machine operatives</v>
      </c>
      <c r="X53" s="18">
        <f t="shared" si="47"/>
        <v>1.3625621992893411</v>
      </c>
      <c r="Y53" s="18">
        <f t="shared" si="48"/>
        <v>-12.924627129947053</v>
      </c>
      <c r="Z53" s="18">
        <f t="shared" si="49"/>
        <v>5.1446187149447598</v>
      </c>
      <c r="AA53" s="18">
        <f t="shared" si="50"/>
        <v>-0.15492371643751612</v>
      </c>
      <c r="AB53" s="18">
        <f t="shared" si="57"/>
        <v>1.5812265021385885</v>
      </c>
      <c r="AD53" s="18">
        <f t="shared" ref="AD53:AF53" si="68">IF($F$6-$D$6 &lt;&gt; 0,(EXP(LN(1+(AD33/100))/($F$6-$D$6))-1)*100,0)</f>
        <v>1.5812265021385885</v>
      </c>
      <c r="AE53" s="18">
        <f t="shared" si="68"/>
        <v>3.3970257926830616</v>
      </c>
      <c r="AF53" s="18">
        <f t="shared" si="68"/>
        <v>4.4296940950592889</v>
      </c>
    </row>
    <row r="54" spans="1:32" x14ac:dyDescent="0.2">
      <c r="A54" t="str">
        <f>$A$16</f>
        <v>Elementary occupations</v>
      </c>
      <c r="B54" s="18">
        <f t="shared" si="42"/>
        <v>0.69516919210756978</v>
      </c>
      <c r="C54" s="18">
        <f t="shared" si="42"/>
        <v>-11.746670409743931</v>
      </c>
      <c r="D54" s="18">
        <f t="shared" si="42"/>
        <v>0.19563614075672753</v>
      </c>
      <c r="E54" s="18">
        <f t="shared" si="42"/>
        <v>-0.28321465124286904</v>
      </c>
      <c r="F54" s="18">
        <f t="shared" si="54"/>
        <v>-0.1238525403771451</v>
      </c>
      <c r="H54" s="18">
        <f t="shared" si="51"/>
        <v>-0.1238525403771451</v>
      </c>
      <c r="I54" s="18">
        <f t="shared" si="51"/>
        <v>2.59685197847217</v>
      </c>
      <c r="J54" s="18">
        <f t="shared" si="51"/>
        <v>2.5105896092302515</v>
      </c>
      <c r="L54" t="str">
        <f>$A$16</f>
        <v>Elementary occupations</v>
      </c>
      <c r="M54" s="18">
        <f t="shared" si="43"/>
        <v>0.22727645749012204</v>
      </c>
      <c r="N54" s="18">
        <f t="shared" si="44"/>
        <v>-11.414303373837519</v>
      </c>
      <c r="O54" s="18">
        <f t="shared" si="45"/>
        <v>0.63119086869583008</v>
      </c>
      <c r="P54" s="18">
        <f t="shared" si="46"/>
        <v>-0.38233979560711173</v>
      </c>
      <c r="Q54" s="18">
        <f t="shared" si="55"/>
        <v>-4.5635571584901058E-2</v>
      </c>
      <c r="S54" s="18">
        <f t="shared" ref="S54:U54" si="69">IF($F$6-$D$6 &lt;&gt; 0,(EXP(LN(1+(S34/100))/($F$6-$D$6))-1)*100,0)</f>
        <v>-4.5635571584901058E-2</v>
      </c>
      <c r="T54" s="18">
        <f t="shared" si="69"/>
        <v>2.2303125982211514</v>
      </c>
      <c r="U54" s="18">
        <f t="shared" si="69"/>
        <v>2.1968317547316651</v>
      </c>
      <c r="W54" t="str">
        <f>$A$16</f>
        <v>Elementary occupations</v>
      </c>
      <c r="X54" s="18">
        <f t="shared" si="47"/>
        <v>1.2547964098737152</v>
      </c>
      <c r="Y54" s="18">
        <f t="shared" si="48"/>
        <v>-12.134194523220144</v>
      </c>
      <c r="Z54" s="18">
        <f t="shared" si="49"/>
        <v>-0.32623958305157963</v>
      </c>
      <c r="AA54" s="18">
        <f t="shared" si="50"/>
        <v>-0.16219601949506446</v>
      </c>
      <c r="AB54" s="18">
        <f t="shared" si="57"/>
        <v>-0.21690718361455641</v>
      </c>
      <c r="AD54" s="18">
        <f t="shared" ref="AD54:AF54" si="70">IF($F$6-$D$6 &lt;&gt; 0,(EXP(LN(1+(AD34/100))/($F$6-$D$6))-1)*100,0)</f>
        <v>-0.21690718361455641</v>
      </c>
      <c r="AE54" s="18">
        <f t="shared" si="70"/>
        <v>3.0055169591994169</v>
      </c>
      <c r="AF54" s="18">
        <f t="shared" si="70"/>
        <v>2.8630067101154566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2.0981496602968885</v>
      </c>
      <c r="C56" s="26">
        <f>IF(D$6-C$6 &lt;&gt; 0,(EXP(LN(D18/C18)/(D$6-C$6))-1)*100,0)</f>
        <v>-1.750949708038918</v>
      </c>
      <c r="D56" s="26">
        <f>IF(E$6-D$6 &lt;&gt; 0,(EXP(LN(E18/D18)/(E$6-D$6))-1)*100,0)</f>
        <v>0.61202287509130038</v>
      </c>
      <c r="E56" s="26">
        <f>IF(F$6-E$6 &lt;&gt; 0,(EXP(LN(F18/E18)/(F$6-E$6))-1)*100,0)</f>
        <v>0.46134993665720714</v>
      </c>
      <c r="F56" s="26">
        <f t="shared" si="54"/>
        <v>0.51154916139344309</v>
      </c>
      <c r="H56" s="26">
        <f t="shared" si="51"/>
        <v>0.51154916139344309</v>
      </c>
      <c r="I56" s="26">
        <f t="shared" ref="I56" si="71">IF($F$6-$D$6 &lt;&gt; 0,(EXP(LN(1+(I36/100))/($F$6-$D$6))-1)*100,0)</f>
        <v>2.7595838311272214</v>
      </c>
      <c r="J56" s="26">
        <f t="shared" ref="J56" si="72">IF($F$6-$D$6 &lt;&gt; 0,(EXP(LN(1+(J36/100))/($F$6-$D$6))-1)*100,0)</f>
        <v>3.1131749666668762</v>
      </c>
      <c r="L56" s="24" t="str">
        <f>$A$18</f>
        <v>All occupations</v>
      </c>
      <c r="M56" s="26">
        <f>IF(N$6-M$6 &lt;&gt; 0,(EXP(LN(N18/M18)/(N$6-M$6))-1)*100,0)</f>
        <v>2.0483541933534966</v>
      </c>
      <c r="N56" s="26">
        <f>IF(O$6-N$6 &lt;&gt; 0,(EXP(LN(O18/N18)/(O$6-N$6))-1)*100,0)</f>
        <v>-3.2448521878197023</v>
      </c>
      <c r="O56" s="26">
        <f>IF(P$6-O$6 &lt;&gt; 0,(EXP(LN(P18/O18)/(P$6-O$6))-1)*100,0)</f>
        <v>0.47888688896835507</v>
      </c>
      <c r="P56" s="26">
        <f>IF(Q$6-P$6 &lt;&gt; 0,(EXP(LN(Q18/P18)/(Q$6-P$6))-1)*100,0)</f>
        <v>0.3513783036817486</v>
      </c>
      <c r="Q56" s="26">
        <f t="shared" ref="Q56" si="73">IF(Q$6-O$6 &lt;&gt; 0,(EXP(LN(Q18/O18)/(Q$6-O$6))-1)*100,0)</f>
        <v>0.39386317646201707</v>
      </c>
      <c r="S56" s="26">
        <f t="shared" ref="S56:U56" si="74">IF($F$6-$D$6 &lt;&gt; 0,(EXP(LN(1+(S36/100))/($F$6-$D$6))-1)*100,0)</f>
        <v>0.39386317646201707</v>
      </c>
      <c r="T56" s="26">
        <f t="shared" si="74"/>
        <v>2.3447022964518949</v>
      </c>
      <c r="U56" s="26">
        <f t="shared" si="74"/>
        <v>2.6317127927420803</v>
      </c>
      <c r="W56" s="24" t="str">
        <f>$A$18</f>
        <v>All occupations</v>
      </c>
      <c r="X56" s="26">
        <f>IF(Y$6-X$6 &lt;&gt; 0,(EXP(LN(Y18/X18)/(Y$6-X$6))-1)*100,0)</f>
        <v>2.1490657315889061</v>
      </c>
      <c r="Y56" s="26">
        <f>IF(Z$6-Y$6 &lt;&gt; 0,(EXP(LN(Z18/Y18)/(Z$6-Y$6))-1)*100,0)</f>
        <v>-0.22719050062289803</v>
      </c>
      <c r="Z56" s="26">
        <f>IF(AA$6-Z$6 &lt;&gt; 0,(EXP(LN(AA18/Z18)/(AA$6-Z$6))-1)*100,0)</f>
        <v>0.74302282638816219</v>
      </c>
      <c r="AA56" s="26">
        <f>IF(AB$6-AA$6 &lt;&gt; 0,(EXP(LN(AB18/AA18)/(AB$6-AA$6))-1)*100,0)</f>
        <v>0.56767317811243778</v>
      </c>
      <c r="AB56" s="26">
        <f t="shared" ref="AB56" si="75">IF(AB$6-Z$6 &lt;&gt; 0,(EXP(LN(AB18/Z18)/(AB$6-Z$6))-1)*100,0)</f>
        <v>0.62608912269594974</v>
      </c>
      <c r="AD56" s="26">
        <f t="shared" ref="AD56:AF56" si="76">IF($F$6-$D$6 &lt;&gt; 0,(EXP(LN(1+(AD36/100))/($F$6-$D$6))-1)*100,0)</f>
        <v>0.62608912269594974</v>
      </c>
      <c r="AE56" s="26">
        <f t="shared" si="76"/>
        <v>3.148107441358694</v>
      </c>
      <c r="AF56" s="26">
        <f t="shared" si="76"/>
        <v>3.5603199780112282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8.3236994964626803</v>
      </c>
      <c r="C64" s="27">
        <f t="shared" si="77"/>
        <v>1.9643295861655332</v>
      </c>
      <c r="D64" s="27">
        <f t="shared" si="77"/>
        <v>2.1032450726964242</v>
      </c>
      <c r="E64" s="27">
        <f t="shared" si="77"/>
        <v>8.8555932331928773</v>
      </c>
      <c r="F64" s="27">
        <f>F8-D8</f>
        <v>10.958838305889302</v>
      </c>
      <c r="L64" t="str">
        <f>$A$8</f>
        <v>Managers, directors and senior officials</v>
      </c>
      <c r="M64" s="27">
        <f t="shared" ref="M64:M72" si="78">N8-M8</f>
        <v>3.9272547325640943</v>
      </c>
      <c r="N64" s="27">
        <f t="shared" ref="N64:N72" si="79">O8-N8</f>
        <v>0.5507291562677139</v>
      </c>
      <c r="O64" s="27">
        <f t="shared" ref="O64:O72" si="80">P8-O8</f>
        <v>0.29238379138185877</v>
      </c>
      <c r="P64" s="27">
        <f t="shared" ref="P64:P72" si="81">Q8-P8</f>
        <v>3.7675029791143331</v>
      </c>
      <c r="Q64" s="27">
        <f>Q8-O8</f>
        <v>4.0598867704961918</v>
      </c>
      <c r="W64" t="str">
        <f>$A$8</f>
        <v>Managers, directors and senior officials</v>
      </c>
      <c r="X64" s="27">
        <f t="shared" ref="X64:X72" si="82">Y8-X8</f>
        <v>4.396444763898625</v>
      </c>
      <c r="Y64" s="27">
        <f t="shared" ref="Y64:Y72" si="83">Z8-Y8</f>
        <v>1.413600429897869</v>
      </c>
      <c r="Z64" s="27">
        <f t="shared" ref="Z64:Z72" si="84">AA8-Z8</f>
        <v>1.810861281314466</v>
      </c>
      <c r="AA64" s="27">
        <f t="shared" ref="AA64:AA72" si="85">AB8-AA8</f>
        <v>5.0880902540785797</v>
      </c>
      <c r="AB64" s="27">
        <f>AB8-Z8</f>
        <v>6.8989515353930457</v>
      </c>
    </row>
    <row r="65" spans="1:31" x14ac:dyDescent="0.2">
      <c r="A65" t="str">
        <f>$A$9</f>
        <v>Professional occupations</v>
      </c>
      <c r="B65" s="27">
        <f t="shared" si="77"/>
        <v>20.99779269092403</v>
      </c>
      <c r="C65" s="27">
        <f t="shared" si="77"/>
        <v>7.6364925579476335</v>
      </c>
      <c r="D65" s="27">
        <f t="shared" si="77"/>
        <v>13.324796723987873</v>
      </c>
      <c r="E65" s="27">
        <f t="shared" si="77"/>
        <v>20.333154174737501</v>
      </c>
      <c r="F65" s="27">
        <f t="shared" ref="F65:F72" si="86">F9-D9</f>
        <v>33.657950898725375</v>
      </c>
      <c r="L65" t="str">
        <f>$A$9</f>
        <v>Professional occupations</v>
      </c>
      <c r="M65" s="27">
        <f t="shared" si="78"/>
        <v>10.037059872355577</v>
      </c>
      <c r="N65" s="27">
        <f t="shared" si="79"/>
        <v>2.3442967652306663</v>
      </c>
      <c r="O65" s="27">
        <f t="shared" si="80"/>
        <v>5.1308070264707766</v>
      </c>
      <c r="P65" s="27">
        <f t="shared" si="81"/>
        <v>6.1487440657817416</v>
      </c>
      <c r="Q65" s="27">
        <f t="shared" ref="Q65:Q72" si="87">Q9-O9</f>
        <v>11.279551092252518</v>
      </c>
      <c r="W65" t="str">
        <f>$A$9</f>
        <v>Professional occupations</v>
      </c>
      <c r="X65" s="27">
        <f t="shared" si="82"/>
        <v>10.96073281856836</v>
      </c>
      <c r="Y65" s="27">
        <f t="shared" si="83"/>
        <v>5.2921957927170098</v>
      </c>
      <c r="Z65" s="27">
        <f t="shared" si="84"/>
        <v>8.1939896975171251</v>
      </c>
      <c r="AA65" s="27">
        <f t="shared" si="85"/>
        <v>14.184410108955603</v>
      </c>
      <c r="AB65" s="27">
        <f t="shared" ref="AB65:AB72" si="88">AB9-Z9</f>
        <v>22.378399806472729</v>
      </c>
    </row>
    <row r="66" spans="1:31" x14ac:dyDescent="0.2">
      <c r="A66" t="str">
        <f>$A$10</f>
        <v>Associate professional occupations</v>
      </c>
      <c r="B66" s="27">
        <f t="shared" si="77"/>
        <v>11.253530841558529</v>
      </c>
      <c r="C66" s="27">
        <f t="shared" si="77"/>
        <v>2.6271673303300673</v>
      </c>
      <c r="D66" s="27">
        <f t="shared" si="77"/>
        <v>-2.204479099823061</v>
      </c>
      <c r="E66" s="27">
        <f t="shared" si="77"/>
        <v>7.2951037989224119</v>
      </c>
      <c r="F66" s="27">
        <f t="shared" si="86"/>
        <v>5.0906246990993509</v>
      </c>
      <c r="L66" t="str">
        <f>$A$10</f>
        <v>Associate professional occupations</v>
      </c>
      <c r="M66" s="27">
        <f t="shared" si="78"/>
        <v>5.6205566133596605</v>
      </c>
      <c r="N66" s="27">
        <f t="shared" si="79"/>
        <v>0.36238257621390346</v>
      </c>
      <c r="O66" s="27">
        <f t="shared" si="80"/>
        <v>-3.6846616185369925</v>
      </c>
      <c r="P66" s="27">
        <f t="shared" si="81"/>
        <v>0.84348011596989636</v>
      </c>
      <c r="Q66" s="27">
        <f t="shared" si="87"/>
        <v>-2.8411815025670961</v>
      </c>
      <c r="W66" t="str">
        <f>$A$10</f>
        <v>Associate professional occupations</v>
      </c>
      <c r="X66" s="27">
        <f t="shared" si="82"/>
        <v>5.6329742281987905</v>
      </c>
      <c r="Y66" s="27">
        <f t="shared" si="83"/>
        <v>2.2647847541162278</v>
      </c>
      <c r="Z66" s="27">
        <f t="shared" si="84"/>
        <v>1.4801825187138391</v>
      </c>
      <c r="AA66" s="27">
        <f t="shared" si="85"/>
        <v>6.4516236829524871</v>
      </c>
      <c r="AB66" s="27">
        <f t="shared" si="88"/>
        <v>7.9318062016663262</v>
      </c>
    </row>
    <row r="67" spans="1:31" x14ac:dyDescent="0.2">
      <c r="A67" t="str">
        <f>$A$11</f>
        <v>Administrative and secretarial occupations</v>
      </c>
      <c r="B67" s="27">
        <f t="shared" si="77"/>
        <v>2.7290105423354021</v>
      </c>
      <c r="C67" s="27">
        <f t="shared" si="77"/>
        <v>2.4987015426507497</v>
      </c>
      <c r="D67" s="27">
        <f t="shared" si="77"/>
        <v>-4.4048031805240555</v>
      </c>
      <c r="E67" s="27">
        <f t="shared" si="77"/>
        <v>-6.6202124790197274</v>
      </c>
      <c r="F67" s="27">
        <f t="shared" si="86"/>
        <v>-11.025015659543783</v>
      </c>
      <c r="L67" t="str">
        <f>$A$11</f>
        <v>Administrative and secretarial occupations</v>
      </c>
      <c r="M67" s="27">
        <f t="shared" si="78"/>
        <v>0.52860420617314574</v>
      </c>
      <c r="N67" s="27">
        <f t="shared" si="79"/>
        <v>4.0104457464734899</v>
      </c>
      <c r="O67" s="27">
        <f t="shared" si="80"/>
        <v>-0.4886006228955857</v>
      </c>
      <c r="P67" s="27">
        <f t="shared" si="81"/>
        <v>3.3820314734972676</v>
      </c>
      <c r="Q67" s="27">
        <f t="shared" si="87"/>
        <v>2.8934308506016819</v>
      </c>
      <c r="W67" t="str">
        <f>$A$11</f>
        <v>Administrative and secretarial occupations</v>
      </c>
      <c r="X67" s="27">
        <f t="shared" si="82"/>
        <v>2.2004063361620751</v>
      </c>
      <c r="Y67" s="27">
        <f t="shared" si="83"/>
        <v>-1.5117442038226088</v>
      </c>
      <c r="Z67" s="27">
        <f t="shared" si="84"/>
        <v>-3.916202557628381</v>
      </c>
      <c r="AA67" s="27">
        <f t="shared" si="85"/>
        <v>-10.002243952516977</v>
      </c>
      <c r="AB67" s="27">
        <f t="shared" si="88"/>
        <v>-13.918446510145358</v>
      </c>
    </row>
    <row r="68" spans="1:31" x14ac:dyDescent="0.2">
      <c r="A68" t="str">
        <f>$A$12</f>
        <v>Skilled trades occupations</v>
      </c>
      <c r="B68" s="27">
        <f t="shared" si="77"/>
        <v>1.9080633559022147</v>
      </c>
      <c r="C68" s="27">
        <f t="shared" si="77"/>
        <v>-7.3767477437986599</v>
      </c>
      <c r="D68" s="27">
        <f t="shared" si="77"/>
        <v>-0.20619526258915499</v>
      </c>
      <c r="E68" s="27">
        <f t="shared" si="77"/>
        <v>-1.9793164621283665</v>
      </c>
      <c r="F68" s="27">
        <f t="shared" si="86"/>
        <v>-2.1855117247175215</v>
      </c>
      <c r="L68" t="str">
        <f>$A$12</f>
        <v>Skilled trades occupations</v>
      </c>
      <c r="M68" s="27">
        <f t="shared" si="78"/>
        <v>2.2293191372510961</v>
      </c>
      <c r="N68" s="27">
        <f t="shared" si="79"/>
        <v>-7.7963292745542105</v>
      </c>
      <c r="O68" s="27">
        <f t="shared" si="80"/>
        <v>-0.77024172528234658</v>
      </c>
      <c r="P68" s="27">
        <f t="shared" si="81"/>
        <v>-2.712831838025707</v>
      </c>
      <c r="Q68" s="27">
        <f t="shared" si="87"/>
        <v>-3.4830735633080536</v>
      </c>
      <c r="W68" t="str">
        <f>$A$12</f>
        <v>Skilled trades occupations</v>
      </c>
      <c r="X68" s="27">
        <f t="shared" si="82"/>
        <v>-0.32125578134889654</v>
      </c>
      <c r="Y68" s="27">
        <f t="shared" si="83"/>
        <v>0.41958153075556837</v>
      </c>
      <c r="Z68" s="27">
        <f t="shared" si="84"/>
        <v>0.56404646269317471</v>
      </c>
      <c r="AA68" s="27">
        <f t="shared" si="85"/>
        <v>0.73351537589736537</v>
      </c>
      <c r="AB68" s="27">
        <f t="shared" si="88"/>
        <v>1.2975618385905401</v>
      </c>
    </row>
    <row r="69" spans="1:31" x14ac:dyDescent="0.2">
      <c r="A69" t="str">
        <f>$A$13</f>
        <v>Caring, leisure and other service occupations</v>
      </c>
      <c r="B69" s="27">
        <f t="shared" si="77"/>
        <v>4.1873972388086429</v>
      </c>
      <c r="C69" s="27">
        <f t="shared" si="77"/>
        <v>-2.55247153491527</v>
      </c>
      <c r="D69" s="27">
        <f t="shared" si="77"/>
        <v>6.9742870608917826</v>
      </c>
      <c r="E69" s="27">
        <f t="shared" si="77"/>
        <v>8.5969889791596614</v>
      </c>
      <c r="F69" s="27">
        <f t="shared" si="86"/>
        <v>15.571276040051444</v>
      </c>
      <c r="L69" t="str">
        <f>$A$13</f>
        <v>Caring, leisure and other service occupations</v>
      </c>
      <c r="M69" s="27">
        <f t="shared" si="78"/>
        <v>1.3020084542509398</v>
      </c>
      <c r="N69" s="27">
        <f t="shared" si="79"/>
        <v>-0.91589136404293825</v>
      </c>
      <c r="O69" s="27">
        <f t="shared" si="80"/>
        <v>2.0546254316243875</v>
      </c>
      <c r="P69" s="27">
        <f t="shared" si="81"/>
        <v>2.3050869430411076</v>
      </c>
      <c r="Q69" s="27">
        <f t="shared" si="87"/>
        <v>4.3597123746654951</v>
      </c>
      <c r="W69" t="str">
        <f>$A$13</f>
        <v>Caring, leisure and other service occupations</v>
      </c>
      <c r="X69" s="27">
        <f t="shared" si="82"/>
        <v>2.8853887845577333</v>
      </c>
      <c r="Y69" s="27">
        <f t="shared" si="83"/>
        <v>-1.6365801708723779</v>
      </c>
      <c r="Z69" s="27">
        <f t="shared" si="84"/>
        <v>4.9196616292673525</v>
      </c>
      <c r="AA69" s="27">
        <f t="shared" si="85"/>
        <v>6.2919020361186142</v>
      </c>
      <c r="AB69" s="27">
        <f t="shared" si="88"/>
        <v>11.211563665385967</v>
      </c>
    </row>
    <row r="70" spans="1:31" x14ac:dyDescent="0.2">
      <c r="A70" t="str">
        <f>$A$14</f>
        <v>Sales and customer service occupations</v>
      </c>
      <c r="B70" s="27">
        <f t="shared" si="77"/>
        <v>2.1912163731247887</v>
      </c>
      <c r="C70" s="27">
        <f t="shared" si="77"/>
        <v>-2.3766249124291363</v>
      </c>
      <c r="D70" s="27">
        <f t="shared" si="77"/>
        <v>1.2921792616414081</v>
      </c>
      <c r="E70" s="27">
        <f t="shared" si="77"/>
        <v>1.0227329377133856</v>
      </c>
      <c r="F70" s="27">
        <f t="shared" si="86"/>
        <v>2.3149121993547936</v>
      </c>
      <c r="L70" t="str">
        <f>$A$14</f>
        <v>Sales and customer service occupations</v>
      </c>
      <c r="M70" s="27">
        <f t="shared" si="78"/>
        <v>0.38862984618729612</v>
      </c>
      <c r="N70" s="27">
        <f t="shared" si="79"/>
        <v>-0.47796422552127282</v>
      </c>
      <c r="O70" s="27">
        <f t="shared" si="80"/>
        <v>1.4284606337624091</v>
      </c>
      <c r="P70" s="27">
        <f t="shared" si="81"/>
        <v>1.2490256118522751</v>
      </c>
      <c r="Q70" s="27">
        <f t="shared" si="87"/>
        <v>2.6774862456146842</v>
      </c>
      <c r="W70" t="str">
        <f>$A$14</f>
        <v>Sales and customer service occupations</v>
      </c>
      <c r="X70" s="27">
        <f t="shared" si="82"/>
        <v>1.8025865269374606</v>
      </c>
      <c r="Y70" s="27">
        <f t="shared" si="83"/>
        <v>-1.898660686907867</v>
      </c>
      <c r="Z70" s="27">
        <f t="shared" si="84"/>
        <v>-0.13628137212106139</v>
      </c>
      <c r="AA70" s="27">
        <f t="shared" si="85"/>
        <v>-0.22629267413888954</v>
      </c>
      <c r="AB70" s="27">
        <f t="shared" si="88"/>
        <v>-0.36257404625995093</v>
      </c>
    </row>
    <row r="71" spans="1:31" x14ac:dyDescent="0.2">
      <c r="A71" t="str">
        <f>$A$15</f>
        <v>Process, plant and machine operatives</v>
      </c>
      <c r="B71" s="27">
        <f t="shared" si="77"/>
        <v>4.7291845552327842</v>
      </c>
      <c r="C71" s="27">
        <f t="shared" si="77"/>
        <v>-5.8411463208798082</v>
      </c>
      <c r="D71" s="27">
        <f t="shared" si="77"/>
        <v>4.7698835848339201</v>
      </c>
      <c r="E71" s="27">
        <f t="shared" si="77"/>
        <v>-0.47245102458055044</v>
      </c>
      <c r="F71" s="27">
        <f t="shared" si="86"/>
        <v>4.2974325602533696</v>
      </c>
      <c r="L71" t="str">
        <f>$A$15</f>
        <v>Process, plant and machine operatives</v>
      </c>
      <c r="M71" s="27">
        <f t="shared" si="78"/>
        <v>4.4563040931096154</v>
      </c>
      <c r="N71" s="27">
        <f t="shared" si="79"/>
        <v>-5.1718501006884594</v>
      </c>
      <c r="O71" s="27">
        <f t="shared" si="80"/>
        <v>3.484344229819051</v>
      </c>
      <c r="P71" s="27">
        <f t="shared" si="81"/>
        <v>-0.3833006654616824</v>
      </c>
      <c r="Q71" s="27">
        <f t="shared" si="87"/>
        <v>3.1010435643573686</v>
      </c>
      <c r="W71" t="str">
        <f>$A$15</f>
        <v>Process, plant and machine operatives</v>
      </c>
      <c r="X71" s="27">
        <f t="shared" si="82"/>
        <v>0.27288046212322747</v>
      </c>
      <c r="Y71" s="27">
        <f t="shared" si="83"/>
        <v>-0.66929622019135682</v>
      </c>
      <c r="Z71" s="27">
        <f t="shared" si="84"/>
        <v>1.2855393550149135</v>
      </c>
      <c r="AA71" s="27">
        <f t="shared" si="85"/>
        <v>-8.9150359118953304E-2</v>
      </c>
      <c r="AB71" s="27">
        <f t="shared" si="88"/>
        <v>1.1963889958959602</v>
      </c>
    </row>
    <row r="72" spans="1:31" x14ac:dyDescent="0.2">
      <c r="A72" t="str">
        <f>$A$16</f>
        <v>Elementary occupations</v>
      </c>
      <c r="B72" s="27">
        <f t="shared" si="77"/>
        <v>2.1951049056508367</v>
      </c>
      <c r="C72" s="27">
        <f t="shared" si="77"/>
        <v>-9.4347005050716746</v>
      </c>
      <c r="D72" s="27">
        <f t="shared" si="77"/>
        <v>0.696085838885665</v>
      </c>
      <c r="E72" s="27">
        <f t="shared" si="77"/>
        <v>-2.0015931579977178</v>
      </c>
      <c r="F72" s="27">
        <f t="shared" si="86"/>
        <v>-1.3055073191120528</v>
      </c>
      <c r="L72" t="str">
        <f>$A$16</f>
        <v>Elementary occupations</v>
      </c>
      <c r="M72" s="27">
        <f t="shared" si="78"/>
        <v>0.39083752205947064</v>
      </c>
      <c r="N72" s="27">
        <f t="shared" si="79"/>
        <v>-4.9350850716757222</v>
      </c>
      <c r="O72" s="27">
        <f t="shared" si="80"/>
        <v>1.2241142869755564</v>
      </c>
      <c r="P72" s="27">
        <f t="shared" si="81"/>
        <v>-1.4854608355468812</v>
      </c>
      <c r="Q72" s="27">
        <f t="shared" si="87"/>
        <v>-0.26134654857132489</v>
      </c>
      <c r="W72" t="str">
        <f>$A$16</f>
        <v>Elementary occupations</v>
      </c>
      <c r="X72" s="27">
        <f t="shared" si="82"/>
        <v>1.8042673835913661</v>
      </c>
      <c r="Y72" s="27">
        <f t="shared" si="83"/>
        <v>-4.4996154333958955</v>
      </c>
      <c r="Z72" s="27">
        <f t="shared" si="84"/>
        <v>-0.52802844809002636</v>
      </c>
      <c r="AA72" s="27">
        <f t="shared" si="85"/>
        <v>-0.51613232245082941</v>
      </c>
      <c r="AB72" s="27">
        <f t="shared" si="88"/>
        <v>-1.0441607705408558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58.514999999999986</v>
      </c>
      <c r="C74" s="29">
        <f t="shared" ref="C74" si="89">D18-C18</f>
        <v>-12.855000000000587</v>
      </c>
      <c r="D74" s="29">
        <f>E18-D18</f>
        <v>22.345000000000937</v>
      </c>
      <c r="E74" s="29">
        <f>F18-E18</f>
        <v>35.029999999999518</v>
      </c>
      <c r="F74" s="29">
        <f>F18-D18</f>
        <v>57.375000000000455</v>
      </c>
      <c r="L74" s="24" t="str">
        <f>$A$18</f>
        <v>All occupations</v>
      </c>
      <c r="M74" s="29">
        <f>N18-M18</f>
        <v>28.880574477310859</v>
      </c>
      <c r="N74" s="29">
        <f t="shared" ref="N74" si="90">O18-N18</f>
        <v>-12.029265792296712</v>
      </c>
      <c r="O74" s="29">
        <f>P18-O18</f>
        <v>8.6712314333190648</v>
      </c>
      <c r="P74" s="29">
        <f>Q18-P18</f>
        <v>13.114277850222379</v>
      </c>
      <c r="Q74" s="29">
        <f>Q18-O18</f>
        <v>21.785509283541444</v>
      </c>
      <c r="W74" s="24" t="str">
        <f>$A$18</f>
        <v>All occupations</v>
      </c>
      <c r="X74" s="29">
        <f>Y18-X18</f>
        <v>29.63442552268873</v>
      </c>
      <c r="Y74" s="29">
        <f t="shared" ref="Y74" si="91">Z18-Y18</f>
        <v>-0.8257342077033627</v>
      </c>
      <c r="Z74" s="29">
        <f>AA18-Z18</f>
        <v>13.67376856668136</v>
      </c>
      <c r="AA74" s="29">
        <f>AB18-AA18</f>
        <v>21.915722149776911</v>
      </c>
      <c r="AB74" s="29">
        <f>AB18-Z18</f>
        <v>35.589490716458272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53.971704366970542</v>
      </c>
      <c r="C80" s="11">
        <f t="shared" si="92"/>
        <v>62.295403863433222</v>
      </c>
      <c r="D80" s="11">
        <f t="shared" si="92"/>
        <v>64.259733449598755</v>
      </c>
      <c r="E80" s="11">
        <f t="shared" si="92"/>
        <v>66.36297852229518</v>
      </c>
      <c r="F80" s="11">
        <f t="shared" si="92"/>
        <v>75.218571755488057</v>
      </c>
      <c r="H80" s="40">
        <f>IF(D$6-B$6 &lt;&gt; 0,(EXP(LN(D8/B8)/(D$6-B$6))-1)*100,0)</f>
        <v>3.5510620222239053</v>
      </c>
      <c r="I80" s="40">
        <f t="shared" ref="I80:I88" si="93">F46</f>
        <v>1.0552957764843329</v>
      </c>
      <c r="L80" t="str">
        <f t="shared" ref="L80:Q88" si="94">L8</f>
        <v>Managers, directors and senior officials</v>
      </c>
      <c r="M80" s="11">
        <f t="shared" si="94"/>
        <v>35.927173132945022</v>
      </c>
      <c r="N80" s="11">
        <f t="shared" si="94"/>
        <v>39.854427865509116</v>
      </c>
      <c r="O80" s="11">
        <f t="shared" si="94"/>
        <v>40.40515702177683</v>
      </c>
      <c r="P80" s="11">
        <f t="shared" si="94"/>
        <v>40.697540813158689</v>
      </c>
      <c r="Q80" s="11">
        <f t="shared" si="94"/>
        <v>44.465043792273022</v>
      </c>
      <c r="S80" s="40">
        <f t="shared" ref="S80:S88" si="95">IF(O$6-M$6 &lt;&gt; 0,(EXP(LN(O8/M8)/(O$6-M$6))-1)*100,0)</f>
        <v>2.3770828198139027</v>
      </c>
      <c r="T80" s="40">
        <f t="shared" ref="T80:T88" si="96">Q46</f>
        <v>0.64034766071987548</v>
      </c>
      <c r="W80" t="str">
        <f t="shared" ref="W80:AB88" si="97">W8</f>
        <v>Managers, directors and senior officials</v>
      </c>
      <c r="X80" s="11">
        <f t="shared" si="97"/>
        <v>18.044531234025452</v>
      </c>
      <c r="Y80" s="11">
        <f t="shared" si="97"/>
        <v>22.440975997924077</v>
      </c>
      <c r="Z80" s="11">
        <f t="shared" si="97"/>
        <v>23.854576427821947</v>
      </c>
      <c r="AA80" s="11">
        <f t="shared" si="97"/>
        <v>25.665437709136413</v>
      </c>
      <c r="AB80" s="11">
        <f t="shared" si="97"/>
        <v>30.753527963214992</v>
      </c>
      <c r="AD80" s="40">
        <f t="shared" ref="AD80:AD88" si="98">IF(Z$6-X$6 &lt;&gt; 0,(EXP(LN(Z8/X8)/(Z$6-X$6))-1)*100,0)</f>
        <v>5.7414401558248285</v>
      </c>
      <c r="AE80" s="40">
        <f t="shared" ref="AE80:AE88" si="99">AB46</f>
        <v>1.7079456533372062</v>
      </c>
    </row>
    <row r="81" spans="1:31" x14ac:dyDescent="0.2">
      <c r="A81" t="str">
        <f t="shared" si="92"/>
        <v>Professional occupations</v>
      </c>
      <c r="B81" s="11">
        <f t="shared" si="92"/>
        <v>129.87459848061269</v>
      </c>
      <c r="C81" s="11">
        <f t="shared" si="92"/>
        <v>150.87239117153672</v>
      </c>
      <c r="D81" s="11">
        <f t="shared" si="92"/>
        <v>158.50888372948435</v>
      </c>
      <c r="E81" s="11">
        <f t="shared" si="92"/>
        <v>171.83368045347223</v>
      </c>
      <c r="F81" s="11">
        <f t="shared" si="92"/>
        <v>192.16683462820973</v>
      </c>
      <c r="H81" s="40">
        <f t="shared" ref="H81:H88" si="100">IF(D$6-B$6 &lt;&gt; 0,(EXP(LN(D9/B9)/(D$6-B$6))-1)*100,0)</f>
        <v>4.0652849942820257</v>
      </c>
      <c r="I81" s="40">
        <f t="shared" si="93"/>
        <v>1.2919632144400284</v>
      </c>
      <c r="L81" t="str">
        <f t="shared" si="94"/>
        <v>Professional occupations</v>
      </c>
      <c r="M81" s="11">
        <f t="shared" si="94"/>
        <v>63.810464041104602</v>
      </c>
      <c r="N81" s="11">
        <f t="shared" si="94"/>
        <v>73.847523913460179</v>
      </c>
      <c r="O81" s="11">
        <f t="shared" si="94"/>
        <v>76.191820678690846</v>
      </c>
      <c r="P81" s="11">
        <f t="shared" si="94"/>
        <v>81.322627705161622</v>
      </c>
      <c r="Q81" s="11">
        <f t="shared" si="94"/>
        <v>87.471371770943364</v>
      </c>
      <c r="S81" s="40">
        <f t="shared" si="95"/>
        <v>3.6103855396033113</v>
      </c>
      <c r="T81" s="40">
        <f t="shared" si="96"/>
        <v>0.92463150363351065</v>
      </c>
      <c r="W81" t="str">
        <f t="shared" si="97"/>
        <v>Professional occupations</v>
      </c>
      <c r="X81" s="11">
        <f t="shared" si="97"/>
        <v>66.064134439508166</v>
      </c>
      <c r="Y81" s="11">
        <f t="shared" si="97"/>
        <v>77.024867258076526</v>
      </c>
      <c r="Z81" s="11">
        <f t="shared" si="97"/>
        <v>82.317063050793536</v>
      </c>
      <c r="AA81" s="11">
        <f t="shared" si="97"/>
        <v>90.511052748310661</v>
      </c>
      <c r="AB81" s="11">
        <f t="shared" si="97"/>
        <v>104.69546285726626</v>
      </c>
      <c r="AD81" s="40">
        <f t="shared" si="98"/>
        <v>4.4972408696169142</v>
      </c>
      <c r="AE81" s="40">
        <f t="shared" si="99"/>
        <v>1.6161023780983941</v>
      </c>
    </row>
    <row r="82" spans="1:31" x14ac:dyDescent="0.2">
      <c r="A82" t="str">
        <f t="shared" si="92"/>
        <v>Associate professional occupations</v>
      </c>
      <c r="B82" s="11">
        <f t="shared" si="92"/>
        <v>74.579362992080348</v>
      </c>
      <c r="C82" s="11">
        <f t="shared" si="92"/>
        <v>85.832893833638877</v>
      </c>
      <c r="D82" s="11">
        <f t="shared" si="92"/>
        <v>88.460061163968945</v>
      </c>
      <c r="E82" s="11">
        <f t="shared" si="92"/>
        <v>86.255582064145884</v>
      </c>
      <c r="F82" s="11">
        <f t="shared" si="92"/>
        <v>93.550685863068296</v>
      </c>
      <c r="H82" s="40">
        <f t="shared" si="100"/>
        <v>3.4726836799616523</v>
      </c>
      <c r="I82" s="40">
        <f t="shared" si="93"/>
        <v>0.37371136828074913</v>
      </c>
      <c r="L82" t="str">
        <f t="shared" si="94"/>
        <v>Associate professional occupations</v>
      </c>
      <c r="M82" s="11">
        <f t="shared" si="94"/>
        <v>39.740375414305667</v>
      </c>
      <c r="N82" s="11">
        <f t="shared" si="94"/>
        <v>45.360932027665328</v>
      </c>
      <c r="O82" s="11">
        <f t="shared" si="94"/>
        <v>45.723314603879231</v>
      </c>
      <c r="P82" s="11">
        <f t="shared" si="94"/>
        <v>42.038652985342239</v>
      </c>
      <c r="Q82" s="11">
        <f t="shared" si="94"/>
        <v>42.882133101312135</v>
      </c>
      <c r="S82" s="40">
        <f t="shared" si="95"/>
        <v>2.8445182370045563</v>
      </c>
      <c r="T82" s="40">
        <f t="shared" si="96"/>
        <v>-0.42677387321048421</v>
      </c>
      <c r="W82" t="str">
        <f t="shared" si="97"/>
        <v>Associate professional occupations</v>
      </c>
      <c r="X82" s="11">
        <f t="shared" si="97"/>
        <v>34.838987577774759</v>
      </c>
      <c r="Y82" s="11">
        <f t="shared" si="97"/>
        <v>40.47196180597355</v>
      </c>
      <c r="Z82" s="11">
        <f t="shared" si="97"/>
        <v>42.736746560089777</v>
      </c>
      <c r="AA82" s="11">
        <f t="shared" si="97"/>
        <v>44.216929078803616</v>
      </c>
      <c r="AB82" s="11">
        <f t="shared" si="97"/>
        <v>50.668552761756104</v>
      </c>
      <c r="AD82" s="40">
        <f t="shared" si="98"/>
        <v>4.171084684474935</v>
      </c>
      <c r="AE82" s="40">
        <f t="shared" si="99"/>
        <v>1.1414408288585642</v>
      </c>
    </row>
    <row r="83" spans="1:31" x14ac:dyDescent="0.2">
      <c r="A83" t="str">
        <f t="shared" si="92"/>
        <v>Administrative and secretarial occupations</v>
      </c>
      <c r="B83" s="11">
        <f t="shared" si="92"/>
        <v>86.388462715128085</v>
      </c>
      <c r="C83" s="11">
        <f t="shared" si="92"/>
        <v>89.117473257463487</v>
      </c>
      <c r="D83" s="11">
        <f t="shared" si="92"/>
        <v>91.616174800114237</v>
      </c>
      <c r="E83" s="11">
        <f t="shared" si="92"/>
        <v>87.211371619590182</v>
      </c>
      <c r="F83" s="11">
        <f t="shared" si="92"/>
        <v>80.591159140570454</v>
      </c>
      <c r="H83" s="40">
        <f t="shared" si="100"/>
        <v>1.1820051848002722</v>
      </c>
      <c r="I83" s="40">
        <f t="shared" si="93"/>
        <v>-0.85114957895729981</v>
      </c>
      <c r="L83" t="str">
        <f t="shared" si="94"/>
        <v>Administrative and secretarial occupations</v>
      </c>
      <c r="M83" s="11">
        <f t="shared" si="94"/>
        <v>25.546494847724354</v>
      </c>
      <c r="N83" s="11">
        <f t="shared" si="94"/>
        <v>26.0750990538975</v>
      </c>
      <c r="O83" s="11">
        <f t="shared" si="94"/>
        <v>30.08554480037099</v>
      </c>
      <c r="P83" s="11">
        <f t="shared" si="94"/>
        <v>29.596944177475404</v>
      </c>
      <c r="Q83" s="11">
        <f t="shared" si="94"/>
        <v>32.978975650972671</v>
      </c>
      <c r="S83" s="40">
        <f t="shared" si="95"/>
        <v>3.3249757368463362</v>
      </c>
      <c r="T83" s="40">
        <f t="shared" si="96"/>
        <v>0.61404718568738303</v>
      </c>
      <c r="W83" t="str">
        <f t="shared" si="97"/>
        <v>Administrative and secretarial occupations</v>
      </c>
      <c r="X83" s="11">
        <f t="shared" si="97"/>
        <v>60.841967867403703</v>
      </c>
      <c r="Y83" s="11">
        <f t="shared" si="97"/>
        <v>63.042374203565778</v>
      </c>
      <c r="Z83" s="11">
        <f t="shared" si="97"/>
        <v>61.530629999743169</v>
      </c>
      <c r="AA83" s="11">
        <f t="shared" si="97"/>
        <v>57.614427442114788</v>
      </c>
      <c r="AB83" s="11">
        <f t="shared" si="97"/>
        <v>47.612183489597811</v>
      </c>
      <c r="AD83" s="40">
        <f t="shared" si="98"/>
        <v>0.22535930872518151</v>
      </c>
      <c r="AE83" s="40">
        <f t="shared" si="99"/>
        <v>-1.6951113075687307</v>
      </c>
    </row>
    <row r="84" spans="1:31" x14ac:dyDescent="0.2">
      <c r="A84" t="str">
        <f t="shared" si="92"/>
        <v>Skilled trades occupations</v>
      </c>
      <c r="B84" s="11">
        <f t="shared" si="92"/>
        <v>60.971492651563906</v>
      </c>
      <c r="C84" s="11">
        <f t="shared" si="92"/>
        <v>62.879556007466121</v>
      </c>
      <c r="D84" s="11">
        <f t="shared" si="92"/>
        <v>55.502808263667461</v>
      </c>
      <c r="E84" s="11">
        <f t="shared" si="92"/>
        <v>55.296613001078306</v>
      </c>
      <c r="F84" s="11">
        <f t="shared" si="92"/>
        <v>53.31729653894994</v>
      </c>
      <c r="H84" s="40">
        <f t="shared" si="100"/>
        <v>-1.8619044060583234</v>
      </c>
      <c r="I84" s="40">
        <f t="shared" si="93"/>
        <v>-0.26746053435579009</v>
      </c>
      <c r="L84" t="str">
        <f t="shared" si="94"/>
        <v>Skilled trades occupations</v>
      </c>
      <c r="M84" s="11">
        <f t="shared" si="94"/>
        <v>53.872130563129843</v>
      </c>
      <c r="N84" s="11">
        <f t="shared" si="94"/>
        <v>56.10144970038094</v>
      </c>
      <c r="O84" s="11">
        <f t="shared" si="94"/>
        <v>48.305120425826729</v>
      </c>
      <c r="P84" s="11">
        <f t="shared" si="94"/>
        <v>47.534878700544382</v>
      </c>
      <c r="Q84" s="11">
        <f t="shared" si="94"/>
        <v>44.822046862518675</v>
      </c>
      <c r="S84" s="40">
        <f t="shared" si="95"/>
        <v>-2.1578914265351967</v>
      </c>
      <c r="T84" s="40">
        <f t="shared" si="96"/>
        <v>-0.49767369468362022</v>
      </c>
      <c r="W84" t="str">
        <f t="shared" si="97"/>
        <v>Skilled trades occupations</v>
      </c>
      <c r="X84" s="11">
        <f t="shared" si="97"/>
        <v>7.0993620884340558</v>
      </c>
      <c r="Y84" s="11">
        <f t="shared" si="97"/>
        <v>6.7781063070851593</v>
      </c>
      <c r="Z84" s="11">
        <f t="shared" si="97"/>
        <v>7.1976878378407276</v>
      </c>
      <c r="AA84" s="11">
        <f t="shared" si="97"/>
        <v>7.7617343005339023</v>
      </c>
      <c r="AB84" s="11">
        <f t="shared" si="97"/>
        <v>8.4952496764312677</v>
      </c>
      <c r="AD84" s="40">
        <f t="shared" si="98"/>
        <v>0.275476892244364</v>
      </c>
      <c r="AE84" s="40">
        <f t="shared" si="99"/>
        <v>1.1111095072563248</v>
      </c>
    </row>
    <row r="85" spans="1:31" x14ac:dyDescent="0.2">
      <c r="A85" t="str">
        <f t="shared" si="92"/>
        <v>Caring, leisure and other service occupations</v>
      </c>
      <c r="B85" s="11">
        <f t="shared" si="92"/>
        <v>80.327306402516001</v>
      </c>
      <c r="C85" s="11">
        <f t="shared" si="92"/>
        <v>84.514703641324644</v>
      </c>
      <c r="D85" s="11">
        <f t="shared" si="92"/>
        <v>81.962232106409374</v>
      </c>
      <c r="E85" s="11">
        <f t="shared" si="92"/>
        <v>88.936519167301157</v>
      </c>
      <c r="F85" s="11">
        <f t="shared" si="92"/>
        <v>97.533508146460818</v>
      </c>
      <c r="H85" s="40">
        <f t="shared" si="100"/>
        <v>0.4037918337024049</v>
      </c>
      <c r="I85" s="40">
        <f t="shared" si="93"/>
        <v>1.1663321260070747</v>
      </c>
      <c r="L85" t="str">
        <f t="shared" si="94"/>
        <v>Caring, leisure and other service occupations</v>
      </c>
      <c r="M85" s="11">
        <f t="shared" si="94"/>
        <v>14.156108656304086</v>
      </c>
      <c r="N85" s="11">
        <f t="shared" si="94"/>
        <v>15.458117110555026</v>
      </c>
      <c r="O85" s="11">
        <f t="shared" si="94"/>
        <v>14.542225746512088</v>
      </c>
      <c r="P85" s="11">
        <f t="shared" si="94"/>
        <v>16.596851178136475</v>
      </c>
      <c r="Q85" s="11">
        <f t="shared" si="94"/>
        <v>18.901938121177583</v>
      </c>
      <c r="S85" s="40">
        <f t="shared" si="95"/>
        <v>0.53965692584128089</v>
      </c>
      <c r="T85" s="40">
        <f t="shared" si="96"/>
        <v>1.7634206926165907</v>
      </c>
      <c r="W85" t="str">
        <f t="shared" si="97"/>
        <v>Caring, leisure and other service occupations</v>
      </c>
      <c r="X85" s="11">
        <f t="shared" si="97"/>
        <v>66.171197746211945</v>
      </c>
      <c r="Y85" s="11">
        <f t="shared" si="97"/>
        <v>69.056586530769678</v>
      </c>
      <c r="Z85" s="11">
        <f t="shared" si="97"/>
        <v>67.4200063598973</v>
      </c>
      <c r="AA85" s="11">
        <f t="shared" si="97"/>
        <v>72.339667989164653</v>
      </c>
      <c r="AB85" s="11">
        <f t="shared" si="97"/>
        <v>78.631570025283267</v>
      </c>
      <c r="AD85" s="40">
        <f>IF(Z$6-X$6 &lt;&gt; 0,(EXP(LN(Z13/X13)/(Z$6-X$6))-1)*100,0)</f>
        <v>0.37463029623117095</v>
      </c>
      <c r="AE85" s="40">
        <f t="shared" si="99"/>
        <v>1.0308198425653226</v>
      </c>
    </row>
    <row r="86" spans="1:31" x14ac:dyDescent="0.2">
      <c r="A86" t="str">
        <f t="shared" si="92"/>
        <v>Sales and customer service occupations</v>
      </c>
      <c r="B86" s="11">
        <f t="shared" si="92"/>
        <v>65.573017771097611</v>
      </c>
      <c r="C86" s="11">
        <f t="shared" si="92"/>
        <v>67.764234144222399</v>
      </c>
      <c r="D86" s="11">
        <f t="shared" si="92"/>
        <v>65.387609231793263</v>
      </c>
      <c r="E86" s="11">
        <f t="shared" si="92"/>
        <v>66.679788493434671</v>
      </c>
      <c r="F86" s="11">
        <f t="shared" si="92"/>
        <v>67.702521431148057</v>
      </c>
      <c r="H86" s="40">
        <f t="shared" si="100"/>
        <v>-5.6614320972891985E-2</v>
      </c>
      <c r="I86" s="40">
        <f t="shared" si="93"/>
        <v>0.23220681126538967</v>
      </c>
      <c r="L86" t="str">
        <f t="shared" si="94"/>
        <v>Sales and customer service occupations</v>
      </c>
      <c r="M86" s="11">
        <f t="shared" si="94"/>
        <v>24.996495456383318</v>
      </c>
      <c r="N86" s="11">
        <f t="shared" si="94"/>
        <v>25.385125302570614</v>
      </c>
      <c r="O86" s="11">
        <f t="shared" si="94"/>
        <v>24.907161077049341</v>
      </c>
      <c r="P86" s="11">
        <f t="shared" si="94"/>
        <v>26.335621710811751</v>
      </c>
      <c r="Q86" s="11">
        <f t="shared" si="94"/>
        <v>27.584647322664026</v>
      </c>
      <c r="S86" s="40">
        <f t="shared" si="95"/>
        <v>-7.1579923696274417E-2</v>
      </c>
      <c r="T86" s="40">
        <f t="shared" si="96"/>
        <v>0.68301535588153328</v>
      </c>
      <c r="W86" t="str">
        <f t="shared" si="97"/>
        <v>Sales and customer service occupations</v>
      </c>
      <c r="X86" s="11">
        <f t="shared" si="97"/>
        <v>40.576522314714346</v>
      </c>
      <c r="Y86" s="11">
        <f t="shared" si="97"/>
        <v>42.379108841651806</v>
      </c>
      <c r="Z86" s="11">
        <f t="shared" si="97"/>
        <v>40.480448154743939</v>
      </c>
      <c r="AA86" s="11">
        <f t="shared" si="97"/>
        <v>40.344166782622878</v>
      </c>
      <c r="AB86" s="11">
        <f t="shared" si="97"/>
        <v>40.117874108483988</v>
      </c>
      <c r="AD86" s="40">
        <f t="shared" si="98"/>
        <v>-4.739946892842184E-2</v>
      </c>
      <c r="AE86" s="40">
        <f t="shared" si="99"/>
        <v>-5.9962832220272766E-2</v>
      </c>
    </row>
    <row r="87" spans="1:31" x14ac:dyDescent="0.2">
      <c r="A87" t="str">
        <f t="shared" si="92"/>
        <v>Process, plant and machine operatives</v>
      </c>
      <c r="B87" s="11">
        <f t="shared" si="92"/>
        <v>45.849076392562473</v>
      </c>
      <c r="C87" s="11">
        <f t="shared" si="92"/>
        <v>50.578260947795258</v>
      </c>
      <c r="D87" s="11">
        <f t="shared" si="92"/>
        <v>44.737114626915449</v>
      </c>
      <c r="E87" s="11">
        <f t="shared" si="92"/>
        <v>49.506998211749369</v>
      </c>
      <c r="F87" s="11">
        <f t="shared" si="92"/>
        <v>49.034547187168819</v>
      </c>
      <c r="H87" s="40">
        <f t="shared" si="100"/>
        <v>-0.48982825802607044</v>
      </c>
      <c r="I87" s="40">
        <f t="shared" si="93"/>
        <v>0.61335088943506033</v>
      </c>
      <c r="L87" t="str">
        <f t="shared" si="94"/>
        <v>Process, plant and machine operatives</v>
      </c>
      <c r="M87" s="11">
        <f t="shared" si="94"/>
        <v>40.943500149806624</v>
      </c>
      <c r="N87" s="11">
        <f t="shared" si="94"/>
        <v>45.39980424291624</v>
      </c>
      <c r="O87" s="11">
        <f t="shared" si="94"/>
        <v>40.22795414222778</v>
      </c>
      <c r="P87" s="11">
        <f t="shared" si="94"/>
        <v>43.712298372046831</v>
      </c>
      <c r="Q87" s="11">
        <f t="shared" si="94"/>
        <v>43.328997706585149</v>
      </c>
      <c r="S87" s="40">
        <f t="shared" si="95"/>
        <v>-0.35199784127513123</v>
      </c>
      <c r="T87" s="40">
        <f t="shared" si="96"/>
        <v>0.49629396706081241</v>
      </c>
      <c r="W87" t="str">
        <f t="shared" si="97"/>
        <v>Process, plant and machine operatives</v>
      </c>
      <c r="X87" s="11">
        <f t="shared" si="97"/>
        <v>4.9055762427558003</v>
      </c>
      <c r="Y87" s="11">
        <f t="shared" si="97"/>
        <v>5.1784567048790278</v>
      </c>
      <c r="Z87" s="11">
        <f t="shared" si="97"/>
        <v>4.5091604846876709</v>
      </c>
      <c r="AA87" s="11">
        <f t="shared" si="97"/>
        <v>5.7946998397025844</v>
      </c>
      <c r="AB87" s="11">
        <f t="shared" si="97"/>
        <v>5.7055494805836311</v>
      </c>
      <c r="AD87" s="40">
        <f t="shared" si="98"/>
        <v>-1.6711109247999789</v>
      </c>
      <c r="AE87" s="40">
        <f t="shared" si="99"/>
        <v>1.5812265021385885</v>
      </c>
    </row>
    <row r="88" spans="1:31" x14ac:dyDescent="0.2">
      <c r="A88" t="str">
        <f t="shared" si="92"/>
        <v>Elementary occupations</v>
      </c>
      <c r="B88" s="11">
        <f t="shared" si="92"/>
        <v>78.12297822746865</v>
      </c>
      <c r="C88" s="11">
        <f t="shared" si="92"/>
        <v>80.318083133119487</v>
      </c>
      <c r="D88" s="11">
        <f t="shared" si="92"/>
        <v>70.883382628047812</v>
      </c>
      <c r="E88" s="11">
        <f t="shared" si="92"/>
        <v>71.579468466933477</v>
      </c>
      <c r="F88" s="11">
        <f t="shared" si="92"/>
        <v>69.577875308935759</v>
      </c>
      <c r="H88" s="40">
        <f t="shared" si="100"/>
        <v>-1.9261716186293465</v>
      </c>
      <c r="I88" s="40">
        <f t="shared" si="93"/>
        <v>-0.1238525403771451</v>
      </c>
      <c r="L88" t="str">
        <f t="shared" si="94"/>
        <v>Elementary occupations</v>
      </c>
      <c r="M88" s="11">
        <f t="shared" si="94"/>
        <v>42.84513501207978</v>
      </c>
      <c r="N88" s="11">
        <f t="shared" si="94"/>
        <v>43.23597253413925</v>
      </c>
      <c r="O88" s="11">
        <f t="shared" si="94"/>
        <v>38.300887462463528</v>
      </c>
      <c r="P88" s="11">
        <f t="shared" si="94"/>
        <v>39.525001749439085</v>
      </c>
      <c r="Q88" s="11">
        <f t="shared" si="94"/>
        <v>38.039540913892203</v>
      </c>
      <c r="S88" s="40">
        <f t="shared" si="95"/>
        <v>-2.217426236970077</v>
      </c>
      <c r="T88" s="40">
        <f t="shared" si="96"/>
        <v>-4.5635571584901058E-2</v>
      </c>
      <c r="W88" t="str">
        <f t="shared" si="97"/>
        <v>Elementary occupations</v>
      </c>
      <c r="X88" s="11">
        <f t="shared" si="97"/>
        <v>35.277843215388877</v>
      </c>
      <c r="Y88" s="11">
        <f t="shared" si="97"/>
        <v>37.082110598980243</v>
      </c>
      <c r="Z88" s="11">
        <f t="shared" si="97"/>
        <v>32.582495165584348</v>
      </c>
      <c r="AA88" s="11">
        <f t="shared" si="97"/>
        <v>32.054466717494321</v>
      </c>
      <c r="AB88" s="11">
        <f t="shared" si="97"/>
        <v>31.538334395043492</v>
      </c>
      <c r="AD88" s="40">
        <f t="shared" si="98"/>
        <v>-1.5770307639575654</v>
      </c>
      <c r="AE88" s="40">
        <f t="shared" si="99"/>
        <v>-0.21690718361455641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675.65800000000013</v>
      </c>
      <c r="C90" s="34">
        <f t="shared" si="101"/>
        <v>734.17300000000012</v>
      </c>
      <c r="D90" s="34">
        <f t="shared" si="101"/>
        <v>721.31799999999953</v>
      </c>
      <c r="E90" s="34">
        <f t="shared" si="101"/>
        <v>743.66300000000047</v>
      </c>
      <c r="F90" s="34">
        <f t="shared" si="101"/>
        <v>778.69299999999998</v>
      </c>
      <c r="H90" s="43">
        <f>IF(D$6-B$6 &lt;&gt; 0,(EXP(LN(D18/B18)/(D$6-B$6))-1)*100,0)</f>
        <v>1.316451178182354</v>
      </c>
      <c r="I90" s="43">
        <f>F56</f>
        <v>0.51154916139344309</v>
      </c>
      <c r="L90" s="24" t="str">
        <f t="shared" ref="L90:Q90" si="102">L18</f>
        <v>All occupations</v>
      </c>
      <c r="M90" s="34">
        <f t="shared" si="102"/>
        <v>341.83787727378325</v>
      </c>
      <c r="N90" s="34">
        <f t="shared" si="102"/>
        <v>370.71845175109411</v>
      </c>
      <c r="O90" s="34">
        <f t="shared" si="102"/>
        <v>358.6891859587974</v>
      </c>
      <c r="P90" s="34">
        <f t="shared" si="102"/>
        <v>367.36041739211646</v>
      </c>
      <c r="Q90" s="34">
        <f t="shared" si="102"/>
        <v>380.47469524233884</v>
      </c>
      <c r="S90" s="43">
        <f>IF(O$6-M$6 &lt;&gt; 0,(EXP(LN(O18/M18)/(O$6-M$6))-1)*100,0)</f>
        <v>0.96703898635106533</v>
      </c>
      <c r="T90" s="43">
        <f>Q56</f>
        <v>0.39386317646201707</v>
      </c>
      <c r="W90" s="24" t="str">
        <f t="shared" ref="W90:AB90" si="103">W18</f>
        <v>All occupations</v>
      </c>
      <c r="X90" s="34">
        <f t="shared" si="103"/>
        <v>333.82012272621711</v>
      </c>
      <c r="Y90" s="34">
        <f t="shared" si="103"/>
        <v>363.45454824890584</v>
      </c>
      <c r="Z90" s="34">
        <f t="shared" si="103"/>
        <v>362.62881404120247</v>
      </c>
      <c r="AA90" s="34">
        <f t="shared" si="103"/>
        <v>376.30258260788383</v>
      </c>
      <c r="AB90" s="34">
        <f t="shared" si="103"/>
        <v>398.21830475766075</v>
      </c>
      <c r="AD90" s="43">
        <f>IF(Z$6-X$6 &lt;&gt; 0,(EXP(LN(Z18/X18)/(Z$6-X$6))-1)*100,0)</f>
        <v>1.669329500057537</v>
      </c>
      <c r="AE90" s="43">
        <f>AB56</f>
        <v>0.62608912269594974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Liverpool City Region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Liverpool City Region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Liverpool City Region</v>
      </c>
    </row>
    <row r="2" spans="1:32" ht="12.75" customHeight="1" x14ac:dyDescent="0.2">
      <c r="A2" s="182" t="s">
        <v>518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34.743634218080587</v>
      </c>
      <c r="C8" s="11">
        <v>41.827282258017121</v>
      </c>
      <c r="D8" s="11">
        <v>42.764478238048731</v>
      </c>
      <c r="E8" s="11">
        <v>40.030648820406959</v>
      </c>
      <c r="F8" s="11">
        <v>44.271920188434777</v>
      </c>
      <c r="G8" s="10"/>
      <c r="H8" s="11">
        <f>F8-D8</f>
        <v>1.5074419503860454</v>
      </c>
      <c r="I8" s="11">
        <f>'RD T1'!E7</f>
        <v>21.341053613228858</v>
      </c>
      <c r="J8" s="11">
        <f>SUM(H8:I8)</f>
        <v>22.848495563614904</v>
      </c>
      <c r="L8" s="10" t="str">
        <f>name!D4</f>
        <v>11 Corporate managers and directors</v>
      </c>
      <c r="M8" s="11">
        <v>24.414113018177112</v>
      </c>
      <c r="N8" s="11">
        <v>27.899203495564297</v>
      </c>
      <c r="O8" s="11">
        <v>28.166356797258963</v>
      </c>
      <c r="P8" s="11">
        <v>25.288256846247322</v>
      </c>
      <c r="Q8" s="11">
        <v>26.534218971883451</v>
      </c>
      <c r="R8" s="10"/>
      <c r="S8" s="11">
        <f>Q8-O8</f>
        <v>-1.6321378253755121</v>
      </c>
      <c r="T8" s="11">
        <f>'RD T1'!T7</f>
        <v>12.087854975239235</v>
      </c>
      <c r="U8" s="11">
        <f>SUM(S8:T8)</f>
        <v>10.455717149863723</v>
      </c>
      <c r="W8" s="10" t="str">
        <f>name!D4</f>
        <v>11 Corporate managers and directors</v>
      </c>
      <c r="X8" s="11">
        <v>10.329521199903432</v>
      </c>
      <c r="Y8" s="11">
        <v>13.928078762452808</v>
      </c>
      <c r="Z8" s="11">
        <v>14.598121440789789</v>
      </c>
      <c r="AA8" s="11">
        <v>14.742391974159599</v>
      </c>
      <c r="AB8" s="11">
        <v>17.737701216551283</v>
      </c>
      <c r="AC8" s="10"/>
      <c r="AD8" s="11">
        <f>AB8-Z8</f>
        <v>3.1395797757614936</v>
      </c>
      <c r="AE8" s="11">
        <f>'RD T1'!T36</f>
        <v>9.2531986379896232</v>
      </c>
      <c r="AF8" s="11">
        <f>SUM(AD8:AE8)</f>
        <v>12.392778413751117</v>
      </c>
    </row>
    <row r="9" spans="1:32" x14ac:dyDescent="0.2">
      <c r="A9" s="10" t="str">
        <f>name!D5</f>
        <v>12 Other managers and proprietors</v>
      </c>
      <c r="B9" s="11">
        <v>19.228070148889959</v>
      </c>
      <c r="C9" s="11">
        <v>20.468121605416101</v>
      </c>
      <c r="D9" s="11">
        <v>21.49525521155002</v>
      </c>
      <c r="E9" s="11">
        <v>26.332329701888227</v>
      </c>
      <c r="F9" s="11">
        <v>30.946651567053284</v>
      </c>
      <c r="H9" s="11">
        <f t="shared" ref="H9:H32" si="2">F9-D9</f>
        <v>9.4513963555032632</v>
      </c>
      <c r="I9" s="11">
        <f>'RD T1'!E8</f>
        <v>15.322505585530761</v>
      </c>
      <c r="J9" s="11">
        <f>SUM(H9:I9)</f>
        <v>24.773901941034026</v>
      </c>
      <c r="L9" s="10" t="str">
        <f>name!D5</f>
        <v>12 Other managers and proprietors</v>
      </c>
      <c r="M9" s="11">
        <v>11.513060114767912</v>
      </c>
      <c r="N9" s="11">
        <v>11.955224369944821</v>
      </c>
      <c r="O9" s="11">
        <v>12.238800224517863</v>
      </c>
      <c r="P9" s="11">
        <v>15.409283966911367</v>
      </c>
      <c r="Q9" s="11">
        <v>17.930824820389571</v>
      </c>
      <c r="S9" s="11">
        <f t="shared" ref="S9:S32" si="3">Q9-O9</f>
        <v>5.6920245958717075</v>
      </c>
      <c r="T9" s="11">
        <f>'RD T1'!T8</f>
        <v>7.9632371965554309</v>
      </c>
      <c r="U9" s="11">
        <f>SUM(S9:T9)</f>
        <v>13.655261792427138</v>
      </c>
      <c r="W9" s="10" t="str">
        <f>name!D5</f>
        <v>12 Other managers and proprietors</v>
      </c>
      <c r="X9" s="11">
        <v>7.7150100341220211</v>
      </c>
      <c r="Y9" s="11">
        <v>8.512897235471268</v>
      </c>
      <c r="Z9" s="11">
        <v>9.2564549870321571</v>
      </c>
      <c r="AA9" s="11">
        <v>10.923045734976812</v>
      </c>
      <c r="AB9" s="11">
        <v>13.015826746663707</v>
      </c>
      <c r="AD9" s="11">
        <f t="shared" ref="AD9:AD32" si="4">AB9-Z9</f>
        <v>3.7593717596315503</v>
      </c>
      <c r="AE9" s="11">
        <f>'RD T1'!T37</f>
        <v>7.3592683889753303</v>
      </c>
      <c r="AF9" s="11">
        <f>SUM(AD9:AE9)</f>
        <v>11.118640148606881</v>
      </c>
    </row>
    <row r="10" spans="1:32" x14ac:dyDescent="0.2">
      <c r="A10" s="10" t="str">
        <f>name!D6</f>
        <v>21 Science, research, engineering and technology professionals</v>
      </c>
      <c r="B10" s="11">
        <v>30.382454817703753</v>
      </c>
      <c r="C10" s="11">
        <v>35.661957599451227</v>
      </c>
      <c r="D10" s="11">
        <v>36.730214764279218</v>
      </c>
      <c r="E10" s="11">
        <v>38.771780668954854</v>
      </c>
      <c r="F10" s="11">
        <v>43.137693634342476</v>
      </c>
      <c r="G10" s="11"/>
      <c r="H10" s="11">
        <f t="shared" si="2"/>
        <v>6.4074788700632581</v>
      </c>
      <c r="I10" s="11">
        <f>'RD T1'!E9</f>
        <v>14.953083845188909</v>
      </c>
      <c r="J10" s="11">
        <f t="shared" ref="J10:J32" si="5">SUM(H10:I10)</f>
        <v>21.360562715252165</v>
      </c>
      <c r="L10" s="10" t="str">
        <f>name!D6</f>
        <v>21 Science, research, engineering and technology professionals</v>
      </c>
      <c r="M10" s="11">
        <v>24.673889361324036</v>
      </c>
      <c r="N10" s="11">
        <v>29.248775189269018</v>
      </c>
      <c r="O10" s="11">
        <v>28.769777957472197</v>
      </c>
      <c r="P10" s="11">
        <v>29.278220301037482</v>
      </c>
      <c r="Q10" s="11">
        <v>31.369544655076901</v>
      </c>
      <c r="R10" s="11"/>
      <c r="S10" s="11">
        <f t="shared" si="3"/>
        <v>2.5997666976047036</v>
      </c>
      <c r="T10" s="11">
        <f>'RD T1'!T9</f>
        <v>9.8057882287758673</v>
      </c>
      <c r="U10" s="11">
        <f t="shared" ref="U10:U32" si="6">SUM(S10:T10)</f>
        <v>12.405554926380571</v>
      </c>
      <c r="W10" s="10" t="str">
        <f>name!D6</f>
        <v>21 Science, research, engineering and technology professionals</v>
      </c>
      <c r="X10" s="11">
        <v>5.7085654563797616</v>
      </c>
      <c r="Y10" s="11">
        <v>6.4131824101821699</v>
      </c>
      <c r="Z10" s="11">
        <v>7.9604368068070546</v>
      </c>
      <c r="AA10" s="11">
        <v>9.493560367917345</v>
      </c>
      <c r="AB10" s="11">
        <v>11.768148979265527</v>
      </c>
      <c r="AC10" s="11"/>
      <c r="AD10" s="11">
        <f t="shared" si="4"/>
        <v>3.8077121724584728</v>
      </c>
      <c r="AE10" s="11">
        <f>'RD T1'!T38</f>
        <v>5.1472956164130386</v>
      </c>
      <c r="AF10" s="11">
        <f t="shared" ref="AF10:AF32" si="7">SUM(AD10:AE10)</f>
        <v>8.9550077888715123</v>
      </c>
    </row>
    <row r="11" spans="1:32" x14ac:dyDescent="0.2">
      <c r="A11" s="10" t="str">
        <f>name!D7</f>
        <v>22 Health professionals</v>
      </c>
      <c r="B11" s="11">
        <v>32.880809676325043</v>
      </c>
      <c r="C11" s="11">
        <v>38.419483951840753</v>
      </c>
      <c r="D11" s="11">
        <v>39.122885265035379</v>
      </c>
      <c r="E11" s="11">
        <v>42.41963213759626</v>
      </c>
      <c r="F11" s="11">
        <v>47.390023011021498</v>
      </c>
      <c r="G11" s="11"/>
      <c r="H11" s="11">
        <f t="shared" si="2"/>
        <v>8.2671377459861191</v>
      </c>
      <c r="I11" s="11">
        <f>'RD T1'!E10</f>
        <v>22.900605398054783</v>
      </c>
      <c r="J11" s="11">
        <f t="shared" si="5"/>
        <v>31.167743144040902</v>
      </c>
      <c r="L11" s="10" t="str">
        <f>name!D7</f>
        <v>22 Health professionals</v>
      </c>
      <c r="M11" s="11">
        <v>8.9009642852373574</v>
      </c>
      <c r="N11" s="11">
        <v>10.009832459454788</v>
      </c>
      <c r="O11" s="11">
        <v>10.489196060505336</v>
      </c>
      <c r="P11" s="11">
        <v>11.116301828955407</v>
      </c>
      <c r="Q11" s="11">
        <v>12.141651990133502</v>
      </c>
      <c r="R11" s="11"/>
      <c r="S11" s="11">
        <f t="shared" si="3"/>
        <v>1.6524559296281662</v>
      </c>
      <c r="T11" s="11">
        <f>'RD T1'!T10</f>
        <v>4.2724544043456669</v>
      </c>
      <c r="U11" s="11">
        <f t="shared" si="6"/>
        <v>5.9249103339738332</v>
      </c>
      <c r="W11" s="10" t="str">
        <f>name!D7</f>
        <v>22 Health professionals</v>
      </c>
      <c r="X11" s="11">
        <v>23.979845391087693</v>
      </c>
      <c r="Y11" s="11">
        <v>28.409651492385954</v>
      </c>
      <c r="Z11" s="11">
        <v>28.633689204530025</v>
      </c>
      <c r="AA11" s="11">
        <v>31.303330308640881</v>
      </c>
      <c r="AB11" s="11">
        <v>35.248371020887966</v>
      </c>
      <c r="AC11" s="11"/>
      <c r="AD11" s="11">
        <f t="shared" si="4"/>
        <v>6.6146818163579404</v>
      </c>
      <c r="AE11" s="11">
        <f>'RD T1'!T39</f>
        <v>18.628150993709117</v>
      </c>
      <c r="AF11" s="11">
        <f t="shared" si="7"/>
        <v>25.242832810067057</v>
      </c>
    </row>
    <row r="12" spans="1:32" x14ac:dyDescent="0.2">
      <c r="A12" s="10" t="str">
        <f>name!D8</f>
        <v>23 Teaching and other educational professionals</v>
      </c>
      <c r="B12" s="11">
        <v>35.925326564997505</v>
      </c>
      <c r="C12" s="11">
        <v>38.600438340487912</v>
      </c>
      <c r="D12" s="11">
        <v>40.788020034635899</v>
      </c>
      <c r="E12" s="11">
        <v>43.923899795897469</v>
      </c>
      <c r="F12" s="11">
        <v>48.836490200411653</v>
      </c>
      <c r="G12" s="11"/>
      <c r="H12" s="11">
        <f t="shared" si="2"/>
        <v>8.048470165775754</v>
      </c>
      <c r="I12" s="11">
        <f>'RD T1'!E11</f>
        <v>22.705061805793189</v>
      </c>
      <c r="J12" s="11">
        <f t="shared" si="5"/>
        <v>30.753531971568943</v>
      </c>
      <c r="L12" s="10" t="str">
        <f>name!D8</f>
        <v>23 Teaching and other educational professionals</v>
      </c>
      <c r="M12" s="11">
        <v>12.141558061677166</v>
      </c>
      <c r="N12" s="11">
        <v>13.065838149835233</v>
      </c>
      <c r="O12" s="11">
        <v>13.860013332877491</v>
      </c>
      <c r="P12" s="11">
        <v>15.31112921609517</v>
      </c>
      <c r="Q12" s="11">
        <v>16.509310262275498</v>
      </c>
      <c r="R12" s="11"/>
      <c r="S12" s="11">
        <f t="shared" si="3"/>
        <v>2.6492969293980071</v>
      </c>
      <c r="T12" s="11">
        <f>'RD T1'!T11</f>
        <v>6.6171413807531279</v>
      </c>
      <c r="U12" s="11">
        <f t="shared" si="6"/>
        <v>9.2664383101511341</v>
      </c>
      <c r="W12" s="10" t="str">
        <f>name!D8</f>
        <v>23 Teaching and other educational professionals</v>
      </c>
      <c r="X12" s="11">
        <v>23.783768503320335</v>
      </c>
      <c r="Y12" s="11">
        <v>25.534600190652725</v>
      </c>
      <c r="Z12" s="11">
        <v>26.928006701758378</v>
      </c>
      <c r="AA12" s="11">
        <v>28.612770579802291</v>
      </c>
      <c r="AB12" s="11">
        <v>32.327179938136126</v>
      </c>
      <c r="AC12" s="11"/>
      <c r="AD12" s="11">
        <f t="shared" si="4"/>
        <v>5.3991732363777487</v>
      </c>
      <c r="AE12" s="11">
        <f>'RD T1'!T40</f>
        <v>16.087920425040064</v>
      </c>
      <c r="AF12" s="11">
        <f t="shared" si="7"/>
        <v>21.487093661417813</v>
      </c>
    </row>
    <row r="13" spans="1:32" x14ac:dyDescent="0.2">
      <c r="A13" s="10" t="str">
        <f>name!D9</f>
        <v>24 Business, media and public service professionals</v>
      </c>
      <c r="B13" s="11">
        <v>30.68600742158641</v>
      </c>
      <c r="C13" s="11">
        <v>38.190511279756834</v>
      </c>
      <c r="D13" s="11">
        <v>41.867763665533872</v>
      </c>
      <c r="E13" s="11">
        <v>46.718367851023643</v>
      </c>
      <c r="F13" s="11">
        <v>52.802627782434122</v>
      </c>
      <c r="G13" s="11"/>
      <c r="H13" s="11">
        <f t="shared" si="2"/>
        <v>10.934864116900251</v>
      </c>
      <c r="I13" s="11">
        <f>'RD T1'!E12</f>
        <v>23.155054913840015</v>
      </c>
      <c r="J13" s="11">
        <f t="shared" si="5"/>
        <v>34.089919030740262</v>
      </c>
      <c r="L13" s="10" t="str">
        <f>name!D9</f>
        <v>24 Business, media and public service professionals</v>
      </c>
      <c r="M13" s="11">
        <v>18.094052332866042</v>
      </c>
      <c r="N13" s="11">
        <v>21.523078114901146</v>
      </c>
      <c r="O13" s="11">
        <v>23.072833327835813</v>
      </c>
      <c r="P13" s="11">
        <v>25.616976359073558</v>
      </c>
      <c r="Q13" s="11">
        <v>27.450864863457468</v>
      </c>
      <c r="R13" s="11"/>
      <c r="S13" s="11">
        <f t="shared" si="3"/>
        <v>4.3780315356216555</v>
      </c>
      <c r="T13" s="11">
        <f>'RD T1'!T12</f>
        <v>10.943183499686093</v>
      </c>
      <c r="U13" s="11">
        <f t="shared" si="6"/>
        <v>15.321215035307748</v>
      </c>
      <c r="W13" s="10" t="str">
        <f>name!D9</f>
        <v>24 Business, media and public service professionals</v>
      </c>
      <c r="X13" s="11">
        <v>12.591955088720381</v>
      </c>
      <c r="Y13" s="11">
        <v>16.667433164855684</v>
      </c>
      <c r="Z13" s="11">
        <v>18.794930337698073</v>
      </c>
      <c r="AA13" s="11">
        <v>21.101391491950135</v>
      </c>
      <c r="AB13" s="11">
        <v>25.35176291897665</v>
      </c>
      <c r="AC13" s="11"/>
      <c r="AD13" s="11">
        <f t="shared" si="4"/>
        <v>6.5568325812785773</v>
      </c>
      <c r="AE13" s="11">
        <f>'RD T1'!T41</f>
        <v>12.211871414153928</v>
      </c>
      <c r="AF13" s="11">
        <f t="shared" si="7"/>
        <v>18.768703995432503</v>
      </c>
    </row>
    <row r="14" spans="1:32" x14ac:dyDescent="0.2">
      <c r="A14" s="10" t="str">
        <f>name!D10</f>
        <v>31 Science, engineering and technology associate professionals</v>
      </c>
      <c r="B14" s="11">
        <v>10.650701606583436</v>
      </c>
      <c r="C14" s="11">
        <v>13.024343292706579</v>
      </c>
      <c r="D14" s="11">
        <v>14.060572101578746</v>
      </c>
      <c r="E14" s="11">
        <v>12.342988893347616</v>
      </c>
      <c r="F14" s="11">
        <v>13.181857433736411</v>
      </c>
      <c r="G14" s="11"/>
      <c r="H14" s="11">
        <f t="shared" si="2"/>
        <v>-0.87871466784233476</v>
      </c>
      <c r="I14" s="11">
        <f>'RD T1'!E13</f>
        <v>5.213588209150176</v>
      </c>
      <c r="J14" s="11">
        <f t="shared" si="5"/>
        <v>4.3348735413078412</v>
      </c>
      <c r="L14" s="10" t="str">
        <f>name!D10</f>
        <v>31 Science, engineering and technology associate professionals</v>
      </c>
      <c r="M14" s="11">
        <v>7.9652063347804196</v>
      </c>
      <c r="N14" s="11">
        <v>10.0719248267179</v>
      </c>
      <c r="O14" s="11">
        <v>10.447372375993174</v>
      </c>
      <c r="P14" s="11">
        <v>8.5345488659066202</v>
      </c>
      <c r="Q14" s="11">
        <v>8.6327967725663548</v>
      </c>
      <c r="R14" s="11"/>
      <c r="S14" s="11">
        <f t="shared" si="3"/>
        <v>-1.8145756034268192</v>
      </c>
      <c r="T14" s="11">
        <f>'RD T1'!T13</f>
        <v>3.1968125867136772</v>
      </c>
      <c r="U14" s="11">
        <f t="shared" si="6"/>
        <v>1.382236983286858</v>
      </c>
      <c r="W14" s="10" t="str">
        <f>name!D10</f>
        <v>31 Science, engineering and technology associate professionals</v>
      </c>
      <c r="X14" s="11">
        <v>2.6854952718030196</v>
      </c>
      <c r="Y14" s="11">
        <v>2.9524184659886692</v>
      </c>
      <c r="Z14" s="11">
        <v>3.6131997255855626</v>
      </c>
      <c r="AA14" s="11">
        <v>3.8084400274409846</v>
      </c>
      <c r="AB14" s="11">
        <v>4.549060661169996</v>
      </c>
      <c r="AC14" s="11"/>
      <c r="AD14" s="11">
        <f t="shared" si="4"/>
        <v>0.9358609355844334</v>
      </c>
      <c r="AE14" s="11">
        <f>'RD T1'!T42</f>
        <v>2.0167756224364974</v>
      </c>
      <c r="AF14" s="11">
        <f t="shared" si="7"/>
        <v>2.9526365580209308</v>
      </c>
    </row>
    <row r="15" spans="1:32" x14ac:dyDescent="0.2">
      <c r="A15" s="10" t="str">
        <f>name!D11</f>
        <v>32 Health and social care associate professionals</v>
      </c>
      <c r="B15" s="11">
        <v>14.980896217151191</v>
      </c>
      <c r="C15" s="11">
        <v>17.236170892217604</v>
      </c>
      <c r="D15" s="11">
        <v>17.967943903432356</v>
      </c>
      <c r="E15" s="11">
        <v>18.544312856684986</v>
      </c>
      <c r="F15" s="11">
        <v>20.907812467030777</v>
      </c>
      <c r="G15" s="11"/>
      <c r="H15" s="11">
        <f t="shared" si="2"/>
        <v>2.9398685635984201</v>
      </c>
      <c r="I15" s="11">
        <f>'RD T1'!E14</f>
        <v>10.925158641229537</v>
      </c>
      <c r="J15" s="11">
        <f t="shared" si="5"/>
        <v>13.865027204827957</v>
      </c>
      <c r="L15" s="10" t="str">
        <f>name!D11</f>
        <v>32 Health and social care associate professionals</v>
      </c>
      <c r="M15" s="11">
        <v>3.629231121187301</v>
      </c>
      <c r="N15" s="11">
        <v>3.7902336409898219</v>
      </c>
      <c r="O15" s="11">
        <v>3.9561154366956854</v>
      </c>
      <c r="P15" s="11">
        <v>3.6207933620803008</v>
      </c>
      <c r="Q15" s="11">
        <v>3.8684278021304568</v>
      </c>
      <c r="R15" s="11"/>
      <c r="S15" s="11">
        <f t="shared" si="3"/>
        <v>-8.7687634565228656E-2</v>
      </c>
      <c r="T15" s="11">
        <f>'RD T1'!T14</f>
        <v>1.7653152152427785</v>
      </c>
      <c r="U15" s="11">
        <f t="shared" si="6"/>
        <v>1.6776275806775498</v>
      </c>
      <c r="W15" s="10" t="str">
        <f>name!D11</f>
        <v>32 Health and social care associate professionals</v>
      </c>
      <c r="X15" s="11">
        <v>11.351665095963904</v>
      </c>
      <c r="Y15" s="11">
        <v>13.445937251227779</v>
      </c>
      <c r="Z15" s="11">
        <v>14.011828466736654</v>
      </c>
      <c r="AA15" s="11">
        <v>14.923519494604674</v>
      </c>
      <c r="AB15" s="11">
        <v>17.039384664900304</v>
      </c>
      <c r="AC15" s="11"/>
      <c r="AD15" s="11">
        <f t="shared" si="4"/>
        <v>3.0275561981636496</v>
      </c>
      <c r="AE15" s="11">
        <f>'RD T1'!T43</f>
        <v>9.1598434259867556</v>
      </c>
      <c r="AF15" s="11">
        <f t="shared" si="7"/>
        <v>12.187399624150405</v>
      </c>
    </row>
    <row r="16" spans="1:32" x14ac:dyDescent="0.2">
      <c r="A16" s="10" t="str">
        <f>name!D12</f>
        <v>33 Protective service occupations</v>
      </c>
      <c r="B16" s="11">
        <v>7.5385046891874365</v>
      </c>
      <c r="C16" s="11">
        <v>8.1440446534603144</v>
      </c>
      <c r="D16" s="11">
        <v>8.4660366407807324</v>
      </c>
      <c r="E16" s="11">
        <v>9.5346050902684798</v>
      </c>
      <c r="F16" s="11">
        <v>10.729879968242635</v>
      </c>
      <c r="G16" s="11"/>
      <c r="H16" s="11">
        <f t="shared" si="2"/>
        <v>2.2638433274619025</v>
      </c>
      <c r="I16" s="11">
        <f>'RD T1'!E15</f>
        <v>3.2897141266794772</v>
      </c>
      <c r="J16" s="11">
        <f t="shared" si="5"/>
        <v>5.5535574541413801</v>
      </c>
      <c r="L16" s="10" t="str">
        <f>name!D12</f>
        <v>33 Protective service occupations</v>
      </c>
      <c r="M16" s="11">
        <v>6.1020032006811737</v>
      </c>
      <c r="N16" s="11">
        <v>6.4752943106244309</v>
      </c>
      <c r="O16" s="11">
        <v>6.5879025096205153</v>
      </c>
      <c r="P16" s="11">
        <v>7.1143111759841533</v>
      </c>
      <c r="Q16" s="11">
        <v>7.5236791975369472</v>
      </c>
      <c r="R16" s="11"/>
      <c r="S16" s="11">
        <f t="shared" si="3"/>
        <v>0.93577668791643198</v>
      </c>
      <c r="T16" s="11">
        <f>'RD T1'!T15</f>
        <v>2.0087325991493619</v>
      </c>
      <c r="U16" s="11">
        <f t="shared" si="6"/>
        <v>2.9445092870657938</v>
      </c>
      <c r="W16" s="10" t="str">
        <f>name!D12</f>
        <v>33 Protective service occupations</v>
      </c>
      <c r="X16" s="11">
        <v>1.4365014885062677</v>
      </c>
      <c r="Y16" s="11">
        <v>1.6687503428358805</v>
      </c>
      <c r="Z16" s="11">
        <v>1.8781341311602202</v>
      </c>
      <c r="AA16" s="11">
        <v>2.4202939142843256</v>
      </c>
      <c r="AB16" s="11">
        <v>3.2062007707056916</v>
      </c>
      <c r="AC16" s="11"/>
      <c r="AD16" s="11">
        <f t="shared" si="4"/>
        <v>1.3280666395454714</v>
      </c>
      <c r="AE16" s="11">
        <f>'RD T1'!T44</f>
        <v>1.2809815275301157</v>
      </c>
      <c r="AF16" s="11">
        <f t="shared" si="7"/>
        <v>2.6090481670755872</v>
      </c>
    </row>
    <row r="17" spans="1:32" x14ac:dyDescent="0.2">
      <c r="A17" s="10" t="str">
        <f>name!D13</f>
        <v>34 Culture, media and sports occupations</v>
      </c>
      <c r="B17" s="11">
        <v>7.7002002082204877</v>
      </c>
      <c r="C17" s="11">
        <v>9.6202019142063069</v>
      </c>
      <c r="D17" s="11">
        <v>9.2137882038488765</v>
      </c>
      <c r="E17" s="11">
        <v>8.6919248004414484</v>
      </c>
      <c r="F17" s="11">
        <v>9.7685114421398627</v>
      </c>
      <c r="G17" s="11"/>
      <c r="H17" s="11">
        <f t="shared" si="2"/>
        <v>0.55472323829098613</v>
      </c>
      <c r="I17" s="11">
        <f>'RD T1'!E16</f>
        <v>4.1666697042594523</v>
      </c>
      <c r="J17" s="11">
        <f t="shared" si="5"/>
        <v>4.7213929425504384</v>
      </c>
      <c r="L17" s="10" t="str">
        <f>name!D13</f>
        <v>34 Culture, media and sports occupations</v>
      </c>
      <c r="M17" s="11">
        <v>4.3121605581084159</v>
      </c>
      <c r="N17" s="11">
        <v>5.6856704430306833</v>
      </c>
      <c r="O17" s="11">
        <v>4.9683664444837268</v>
      </c>
      <c r="P17" s="11">
        <v>4.616565936511841</v>
      </c>
      <c r="Q17" s="11">
        <v>4.9789428003999108</v>
      </c>
      <c r="R17" s="11"/>
      <c r="S17" s="11">
        <f t="shared" si="3"/>
        <v>1.0576355916183999E-2</v>
      </c>
      <c r="T17" s="11">
        <f>'RD T1'!T16</f>
        <v>1.9219534912564356</v>
      </c>
      <c r="U17" s="11">
        <f t="shared" si="6"/>
        <v>1.9325298471726196</v>
      </c>
      <c r="W17" s="10" t="str">
        <f>name!D13</f>
        <v>34 Culture, media and sports occupations</v>
      </c>
      <c r="X17" s="11">
        <v>3.3880396501120753</v>
      </c>
      <c r="Y17" s="11">
        <v>3.9345314711756312</v>
      </c>
      <c r="Z17" s="11">
        <v>4.2454217593651657</v>
      </c>
      <c r="AA17" s="11">
        <v>4.0753588639295995</v>
      </c>
      <c r="AB17" s="11">
        <v>4.789568641739951</v>
      </c>
      <c r="AC17" s="11"/>
      <c r="AD17" s="11">
        <f t="shared" si="4"/>
        <v>0.54414688237478526</v>
      </c>
      <c r="AE17" s="11">
        <f>'RD T1'!T45</f>
        <v>2.2447162130030169</v>
      </c>
      <c r="AF17" s="11">
        <f t="shared" si="7"/>
        <v>2.7888630953778022</v>
      </c>
    </row>
    <row r="18" spans="1:32" x14ac:dyDescent="0.2">
      <c r="A18" s="10" t="str">
        <f>name!D14</f>
        <v>35 Business and public service associate professionals</v>
      </c>
      <c r="B18" s="11">
        <v>33.709060270937805</v>
      </c>
      <c r="C18" s="11">
        <v>37.808133081048076</v>
      </c>
      <c r="D18" s="11">
        <v>38.751720314328239</v>
      </c>
      <c r="E18" s="11">
        <v>37.141750423403352</v>
      </c>
      <c r="F18" s="11">
        <v>38.962624551918609</v>
      </c>
      <c r="G18" s="11"/>
      <c r="H18" s="11">
        <f t="shared" si="2"/>
        <v>0.2109042375903698</v>
      </c>
      <c r="I18" s="11">
        <f>'RD T1'!E17</f>
        <v>17.583704802986961</v>
      </c>
      <c r="J18" s="11">
        <f t="shared" si="5"/>
        <v>17.794609040577331</v>
      </c>
      <c r="L18" s="10" t="str">
        <f>name!D14</f>
        <v>35 Business and public service associate professionals</v>
      </c>
      <c r="M18" s="11">
        <v>17.731774199548354</v>
      </c>
      <c r="N18" s="11">
        <v>19.337808806302494</v>
      </c>
      <c r="O18" s="11">
        <v>19.763557837086132</v>
      </c>
      <c r="P18" s="11">
        <v>18.152433644859322</v>
      </c>
      <c r="Q18" s="11">
        <v>17.878286528678469</v>
      </c>
      <c r="R18" s="11"/>
      <c r="S18" s="11">
        <f t="shared" si="3"/>
        <v>-1.8852713084076633</v>
      </c>
      <c r="T18" s="11">
        <f>'RD T1'!T17</f>
        <v>6.9871774422922401</v>
      </c>
      <c r="U18" s="11">
        <f t="shared" si="6"/>
        <v>5.1019061338845768</v>
      </c>
      <c r="W18" s="10" t="str">
        <f>name!D14</f>
        <v>35 Business and public service associate professionals</v>
      </c>
      <c r="X18" s="11">
        <v>15.977286071389489</v>
      </c>
      <c r="Y18" s="11">
        <v>18.470324274745593</v>
      </c>
      <c r="Z18" s="11">
        <v>18.988162477242177</v>
      </c>
      <c r="AA18" s="11">
        <v>18.989316778544026</v>
      </c>
      <c r="AB18" s="11">
        <v>21.084338023240157</v>
      </c>
      <c r="AC18" s="11"/>
      <c r="AD18" s="11">
        <f t="shared" si="4"/>
        <v>2.0961755459979798</v>
      </c>
      <c r="AE18" s="11">
        <f>'RD T1'!T46</f>
        <v>10.596527360694722</v>
      </c>
      <c r="AF18" s="11">
        <f t="shared" si="7"/>
        <v>12.692702906692702</v>
      </c>
    </row>
    <row r="19" spans="1:32" x14ac:dyDescent="0.2">
      <c r="A19" s="10" t="str">
        <f>name!D15</f>
        <v>41 Administrative occupations</v>
      </c>
      <c r="B19" s="11">
        <v>70.49613311937317</v>
      </c>
      <c r="C19" s="11">
        <v>73.604193359936872</v>
      </c>
      <c r="D19" s="11">
        <v>76.542636340218806</v>
      </c>
      <c r="E19" s="11">
        <v>71.309658429568714</v>
      </c>
      <c r="F19" s="11">
        <v>69.188044701503799</v>
      </c>
      <c r="G19" s="11"/>
      <c r="H19" s="11">
        <f t="shared" si="2"/>
        <v>-7.3545916387150072</v>
      </c>
      <c r="I19" s="11">
        <f>'RD T1'!E18</f>
        <v>34.560335752590383</v>
      </c>
      <c r="J19" s="11">
        <f t="shared" si="5"/>
        <v>27.205744113875376</v>
      </c>
      <c r="L19" s="10" t="str">
        <f>name!D15</f>
        <v>41 Administrative occupations</v>
      </c>
      <c r="M19" s="11">
        <v>24.169404497187596</v>
      </c>
      <c r="N19" s="11">
        <v>24.883123472818429</v>
      </c>
      <c r="O19" s="11">
        <v>28.891412170922699</v>
      </c>
      <c r="P19" s="11">
        <v>28.115915273799246</v>
      </c>
      <c r="Q19" s="11">
        <v>31.125109732395487</v>
      </c>
      <c r="R19" s="11"/>
      <c r="S19" s="11">
        <f t="shared" si="3"/>
        <v>2.2336975614727876</v>
      </c>
      <c r="T19" s="11">
        <f>'RD T1'!T18</f>
        <v>10.949502436129357</v>
      </c>
      <c r="U19" s="11">
        <f t="shared" si="6"/>
        <v>13.183199997602145</v>
      </c>
      <c r="W19" s="10" t="str">
        <f>name!D15</f>
        <v>41 Administrative occupations</v>
      </c>
      <c r="X19" s="11">
        <v>46.326728622185541</v>
      </c>
      <c r="Y19" s="11">
        <v>48.721069887118233</v>
      </c>
      <c r="Z19" s="11">
        <v>47.651224169296036</v>
      </c>
      <c r="AA19" s="11">
        <v>43.193743155769482</v>
      </c>
      <c r="AB19" s="11">
        <v>38.062934969108326</v>
      </c>
      <c r="AC19" s="11"/>
      <c r="AD19" s="11">
        <f t="shared" si="4"/>
        <v>-9.5882892001877096</v>
      </c>
      <c r="AE19" s="11">
        <f>'RD T1'!T47</f>
        <v>23.61083331646104</v>
      </c>
      <c r="AF19" s="11">
        <f t="shared" si="7"/>
        <v>14.02254411627333</v>
      </c>
    </row>
    <row r="20" spans="1:32" x14ac:dyDescent="0.2">
      <c r="A20" s="10" t="str">
        <f>name!D16</f>
        <v>42 Secretarial and related occupations</v>
      </c>
      <c r="B20" s="11">
        <v>15.892329595754921</v>
      </c>
      <c r="C20" s="11">
        <v>15.513279897526617</v>
      </c>
      <c r="D20" s="11">
        <v>15.073538459895426</v>
      </c>
      <c r="E20" s="11">
        <v>15.901713190021464</v>
      </c>
      <c r="F20" s="11">
        <v>11.403114439066663</v>
      </c>
      <c r="G20" s="11"/>
      <c r="H20" s="11">
        <f t="shared" si="2"/>
        <v>-3.6704240208287633</v>
      </c>
      <c r="I20" s="11">
        <f>'RD T1'!E19</f>
        <v>7.5060656148762765</v>
      </c>
      <c r="J20" s="11">
        <f t="shared" si="5"/>
        <v>3.8356415940475133</v>
      </c>
      <c r="L20" s="10" t="str">
        <f>name!D16</f>
        <v>42 Secretarial and related occupations</v>
      </c>
      <c r="M20" s="11">
        <v>1.377090350536758</v>
      </c>
      <c r="N20" s="11">
        <v>1.191975581079072</v>
      </c>
      <c r="O20" s="11">
        <v>1.1941326294482921</v>
      </c>
      <c r="P20" s="11">
        <v>1.4810289036761586</v>
      </c>
      <c r="Q20" s="11">
        <v>1.8538659185771835</v>
      </c>
      <c r="R20" s="11"/>
      <c r="S20" s="11">
        <f t="shared" si="3"/>
        <v>0.6597332891288914</v>
      </c>
      <c r="T20" s="11">
        <f>'RD T1'!T19</f>
        <v>0.53244917240218503</v>
      </c>
      <c r="U20" s="11">
        <f t="shared" si="6"/>
        <v>1.1921824615310763</v>
      </c>
      <c r="W20" s="10" t="str">
        <f>name!D16</f>
        <v>42 Secretarial and related occupations</v>
      </c>
      <c r="X20" s="11">
        <v>14.51523924521816</v>
      </c>
      <c r="Y20" s="11">
        <v>14.321304316447543</v>
      </c>
      <c r="Z20" s="11">
        <v>13.879405830447133</v>
      </c>
      <c r="AA20" s="11">
        <v>14.420684286345308</v>
      </c>
      <c r="AB20" s="11">
        <v>9.5492485204894813</v>
      </c>
      <c r="AC20" s="11"/>
      <c r="AD20" s="11">
        <f t="shared" si="4"/>
        <v>-4.3301573099576522</v>
      </c>
      <c r="AE20" s="11">
        <f>'RD T1'!T48</f>
        <v>6.9736164424740918</v>
      </c>
      <c r="AF20" s="11">
        <f t="shared" si="7"/>
        <v>2.6434591325164396</v>
      </c>
    </row>
    <row r="21" spans="1:32" x14ac:dyDescent="0.2">
      <c r="A21" s="10" t="str">
        <f>name!D17</f>
        <v>51 Skilled agricultural and related trades</v>
      </c>
      <c r="B21" s="11">
        <v>5.5262712216288774</v>
      </c>
      <c r="C21" s="11">
        <v>6.1714099943820981</v>
      </c>
      <c r="D21" s="11">
        <v>5.7793051010973517</v>
      </c>
      <c r="E21" s="11">
        <v>5.8712540549894365</v>
      </c>
      <c r="F21" s="11">
        <v>6.4980746483360985</v>
      </c>
      <c r="G21" s="11"/>
      <c r="H21" s="11">
        <f t="shared" si="2"/>
        <v>0.71876954723874675</v>
      </c>
      <c r="I21" s="11">
        <f>'RD T1'!E20</f>
        <v>3.3730559086254761</v>
      </c>
      <c r="J21" s="11">
        <f t="shared" si="5"/>
        <v>4.0918254558642229</v>
      </c>
      <c r="L21" s="10" t="str">
        <f>name!D17</f>
        <v>51 Skilled agricultural and related trades</v>
      </c>
      <c r="M21" s="11">
        <v>4.4428627351282053</v>
      </c>
      <c r="N21" s="11">
        <v>5.3306503009433657</v>
      </c>
      <c r="O21" s="11">
        <v>4.7149960244413629</v>
      </c>
      <c r="P21" s="11">
        <v>4.6950682096785759</v>
      </c>
      <c r="Q21" s="11">
        <v>5.1085375157666588</v>
      </c>
      <c r="R21" s="11"/>
      <c r="S21" s="11">
        <f t="shared" si="3"/>
        <v>0.39354149132529592</v>
      </c>
      <c r="T21" s="11">
        <f>'RD T1'!T20</f>
        <v>2.55553583539379</v>
      </c>
      <c r="U21" s="11">
        <f t="shared" si="6"/>
        <v>2.949077326719086</v>
      </c>
      <c r="W21" s="10" t="str">
        <f>name!D17</f>
        <v>51 Skilled agricultural and related trades</v>
      </c>
      <c r="X21" s="11">
        <v>1.0834084865006712</v>
      </c>
      <c r="Y21" s="11">
        <v>0.84075969343873591</v>
      </c>
      <c r="Z21" s="11">
        <v>1.0643090766559786</v>
      </c>
      <c r="AA21" s="11">
        <v>1.1761858453108547</v>
      </c>
      <c r="AB21" s="11">
        <v>1.3895371325694392</v>
      </c>
      <c r="AC21" s="11"/>
      <c r="AD21" s="11">
        <f t="shared" si="4"/>
        <v>0.3252280559134606</v>
      </c>
      <c r="AE21" s="11">
        <f>'RD T1'!T49</f>
        <v>0.81752007323168574</v>
      </c>
      <c r="AF21" s="11">
        <f t="shared" si="7"/>
        <v>1.1427481291451462</v>
      </c>
    </row>
    <row r="22" spans="1:32" x14ac:dyDescent="0.2">
      <c r="A22" s="10" t="str">
        <f>name!D18</f>
        <v>52 Skilled metal, electrical and electronic trades</v>
      </c>
      <c r="B22" s="11">
        <v>22.898545046990407</v>
      </c>
      <c r="C22" s="11">
        <v>24.737414165600612</v>
      </c>
      <c r="D22" s="11">
        <v>20.929752307374756</v>
      </c>
      <c r="E22" s="11">
        <v>20.280987284229763</v>
      </c>
      <c r="F22" s="11">
        <v>18.83041337562387</v>
      </c>
      <c r="G22" s="11"/>
      <c r="H22" s="11">
        <f t="shared" si="2"/>
        <v>-2.0993389317508857</v>
      </c>
      <c r="I22" s="11">
        <f>'RD T1'!E21</f>
        <v>7.4603363415420656</v>
      </c>
      <c r="J22" s="11">
        <f t="shared" si="5"/>
        <v>5.3609974097911799</v>
      </c>
      <c r="L22" s="10" t="str">
        <f>name!D18</f>
        <v>52 Skilled metal, electrical and electronic trades</v>
      </c>
      <c r="M22" s="11">
        <v>22.617484229938594</v>
      </c>
      <c r="N22" s="11">
        <v>24.254584091374959</v>
      </c>
      <c r="O22" s="11">
        <v>20.557158759269761</v>
      </c>
      <c r="P22" s="11">
        <v>19.396096812823188</v>
      </c>
      <c r="Q22" s="11">
        <v>17.624309265306582</v>
      </c>
      <c r="R22" s="11"/>
      <c r="S22" s="11">
        <f t="shared" si="3"/>
        <v>-2.9328494939631788</v>
      </c>
      <c r="T22" s="11">
        <f>'RD T1'!T21</f>
        <v>6.9297823707207771</v>
      </c>
      <c r="U22" s="11">
        <f t="shared" si="6"/>
        <v>3.9969328767575982</v>
      </c>
      <c r="W22" s="10" t="str">
        <f>name!D18</f>
        <v>52 Skilled metal, electrical and electronic trades</v>
      </c>
      <c r="X22" s="11">
        <v>0.28106081705179864</v>
      </c>
      <c r="Y22" s="11">
        <v>0.48283007422562263</v>
      </c>
      <c r="Z22" s="11">
        <v>0.37259354810499951</v>
      </c>
      <c r="AA22" s="11">
        <v>0.88489047140659061</v>
      </c>
      <c r="AB22" s="11">
        <v>1.2061041103172947</v>
      </c>
      <c r="AC22" s="11"/>
      <c r="AD22" s="11">
        <f t="shared" si="4"/>
        <v>0.83351056221229514</v>
      </c>
      <c r="AE22" s="11">
        <f>'RD T1'!T50</f>
        <v>0.53055397082128763</v>
      </c>
      <c r="AF22" s="11">
        <f t="shared" si="7"/>
        <v>1.3640645330335828</v>
      </c>
    </row>
    <row r="23" spans="1:32" x14ac:dyDescent="0.2">
      <c r="A23" s="10" t="str">
        <f>name!D19</f>
        <v>53 Skilled construction and building trades</v>
      </c>
      <c r="B23" s="11">
        <v>19.162952019824345</v>
      </c>
      <c r="C23" s="11">
        <v>19.755143848976356</v>
      </c>
      <c r="D23" s="11">
        <v>16.866861193916868</v>
      </c>
      <c r="E23" s="11">
        <v>17.554051264643231</v>
      </c>
      <c r="F23" s="11">
        <v>16.567477790689377</v>
      </c>
      <c r="G23" s="11"/>
      <c r="H23" s="11">
        <f t="shared" si="2"/>
        <v>-0.29938340322749113</v>
      </c>
      <c r="I23" s="11">
        <f>'RD T1'!E22</f>
        <v>7.1007771595296489</v>
      </c>
      <c r="J23" s="11">
        <f t="shared" si="5"/>
        <v>6.8013937563021578</v>
      </c>
      <c r="L23" s="10" t="str">
        <f>name!D19</f>
        <v>53 Skilled construction and building trades</v>
      </c>
      <c r="M23" s="11">
        <v>18.956583629016862</v>
      </c>
      <c r="N23" s="11">
        <v>19.485694897182864</v>
      </c>
      <c r="O23" s="11">
        <v>16.589900979580495</v>
      </c>
      <c r="P23" s="11">
        <v>17.237060783152302</v>
      </c>
      <c r="Q23" s="11">
        <v>16.185638957405956</v>
      </c>
      <c r="R23" s="11"/>
      <c r="S23" s="11">
        <f t="shared" si="3"/>
        <v>-0.40426202217453877</v>
      </c>
      <c r="T23" s="11">
        <f>'RD T1'!T22</f>
        <v>6.9198202661534181</v>
      </c>
      <c r="U23" s="11">
        <f t="shared" si="6"/>
        <v>6.5155582439788793</v>
      </c>
      <c r="W23" s="10" t="str">
        <f>name!D19</f>
        <v>53 Skilled construction and building trades</v>
      </c>
      <c r="X23" s="11">
        <v>0.20636839080747874</v>
      </c>
      <c r="Y23" s="11">
        <v>0.2694489517934896</v>
      </c>
      <c r="Z23" s="11">
        <v>0.27696021433635176</v>
      </c>
      <c r="AA23" s="11">
        <v>0.3169904814909203</v>
      </c>
      <c r="AB23" s="11">
        <v>0.38183883328341012</v>
      </c>
      <c r="AC23" s="11"/>
      <c r="AD23" s="11">
        <f t="shared" si="4"/>
        <v>0.10487861894705836</v>
      </c>
      <c r="AE23" s="11">
        <f>'RD T1'!T51</f>
        <v>0.18095689337623136</v>
      </c>
      <c r="AF23" s="11">
        <f t="shared" si="7"/>
        <v>0.28583551232328974</v>
      </c>
    </row>
    <row r="24" spans="1:32" x14ac:dyDescent="0.2">
      <c r="A24" s="10" t="str">
        <f>name!D20</f>
        <v>54 Textiles, printing and other skilled trades</v>
      </c>
      <c r="B24" s="11">
        <v>13.383724363120276</v>
      </c>
      <c r="C24" s="11">
        <v>12.215587998507051</v>
      </c>
      <c r="D24" s="11">
        <v>11.926889661278487</v>
      </c>
      <c r="E24" s="11">
        <v>11.590320397215876</v>
      </c>
      <c r="F24" s="11">
        <v>11.421330724300594</v>
      </c>
      <c r="G24" s="11"/>
      <c r="H24" s="11">
        <f t="shared" si="2"/>
        <v>-0.50555893697789323</v>
      </c>
      <c r="I24" s="11">
        <f>'RD T1'!E23</f>
        <v>5.0875513760581983</v>
      </c>
      <c r="J24" s="11">
        <f t="shared" si="5"/>
        <v>4.5819924390803051</v>
      </c>
      <c r="L24" s="10" t="str">
        <f>name!D20</f>
        <v>54 Textiles, printing and other skilled trades</v>
      </c>
      <c r="M24" s="11">
        <v>7.8551999690461818</v>
      </c>
      <c r="N24" s="11">
        <v>7.0305204108797534</v>
      </c>
      <c r="O24" s="11">
        <v>6.4430646625351109</v>
      </c>
      <c r="P24" s="11">
        <v>6.2066528948903192</v>
      </c>
      <c r="Q24" s="11">
        <v>5.9035611240394807</v>
      </c>
      <c r="R24" s="11"/>
      <c r="S24" s="11">
        <f t="shared" si="3"/>
        <v>-0.53950353849563015</v>
      </c>
      <c r="T24" s="11">
        <f>'RD T1'!T23</f>
        <v>1.944221177384039</v>
      </c>
      <c r="U24" s="11">
        <f t="shared" si="6"/>
        <v>1.4047176388884088</v>
      </c>
      <c r="W24" s="10" t="str">
        <f>name!D20</f>
        <v>54 Textiles, printing and other skilled trades</v>
      </c>
      <c r="X24" s="11">
        <v>5.5285243940741067</v>
      </c>
      <c r="Y24" s="11">
        <v>5.1850675876273113</v>
      </c>
      <c r="Z24" s="11">
        <v>5.4838249987433976</v>
      </c>
      <c r="AA24" s="11">
        <v>5.3836675023255376</v>
      </c>
      <c r="AB24" s="11">
        <v>5.5177696002611247</v>
      </c>
      <c r="AC24" s="11"/>
      <c r="AD24" s="11">
        <f t="shared" si="4"/>
        <v>3.3944601517727158E-2</v>
      </c>
      <c r="AE24" s="11">
        <f>'RD T1'!T52</f>
        <v>3.1433301986741591</v>
      </c>
      <c r="AF24" s="11">
        <f t="shared" si="7"/>
        <v>3.1772748001918862</v>
      </c>
    </row>
    <row r="25" spans="1:32" x14ac:dyDescent="0.2">
      <c r="A25" s="10" t="str">
        <f>name!D21</f>
        <v>61 Caring personal service occupations</v>
      </c>
      <c r="B25" s="11">
        <v>64.350305466787106</v>
      </c>
      <c r="C25" s="11">
        <v>67.244364507390927</v>
      </c>
      <c r="D25" s="11">
        <v>66.798689340588211</v>
      </c>
      <c r="E25" s="11">
        <v>73.848850160337548</v>
      </c>
      <c r="F25" s="11">
        <v>82.333730921768648</v>
      </c>
      <c r="G25" s="11"/>
      <c r="H25" s="11">
        <f t="shared" si="2"/>
        <v>15.535041581180437</v>
      </c>
      <c r="I25" s="11">
        <f>'RD T1'!E24</f>
        <v>42.09707979775073</v>
      </c>
      <c r="J25" s="11">
        <f t="shared" si="5"/>
        <v>57.632121378931167</v>
      </c>
      <c r="L25" s="10" t="str">
        <f>name!D21</f>
        <v>61 Caring personal service occupations</v>
      </c>
      <c r="M25" s="11">
        <v>9.0744790323267779</v>
      </c>
      <c r="N25" s="11">
        <v>9.7883062991124508</v>
      </c>
      <c r="O25" s="11">
        <v>9.1201992363035025</v>
      </c>
      <c r="P25" s="11">
        <v>11.345150862502775</v>
      </c>
      <c r="Q25" s="11">
        <v>13.343427707516961</v>
      </c>
      <c r="R25" s="11"/>
      <c r="S25" s="11">
        <f t="shared" si="3"/>
        <v>4.2232284712134582</v>
      </c>
      <c r="T25" s="11">
        <f>'RD T1'!T24</f>
        <v>5.1248886875188306</v>
      </c>
      <c r="U25" s="11">
        <f t="shared" si="6"/>
        <v>9.3481171587322898</v>
      </c>
      <c r="W25" s="10" t="str">
        <f>name!D21</f>
        <v>61 Caring personal service occupations</v>
      </c>
      <c r="X25" s="11">
        <v>55.275826434460349</v>
      </c>
      <c r="Y25" s="11">
        <v>57.45605820827852</v>
      </c>
      <c r="Z25" s="11">
        <v>57.678490104284712</v>
      </c>
      <c r="AA25" s="11">
        <v>62.503699297834757</v>
      </c>
      <c r="AB25" s="11">
        <v>68.990303214251711</v>
      </c>
      <c r="AC25" s="11"/>
      <c r="AD25" s="11">
        <f t="shared" si="4"/>
        <v>11.311813109966998</v>
      </c>
      <c r="AE25" s="11">
        <f>'RD T1'!T53</f>
        <v>36.972191110231904</v>
      </c>
      <c r="AF25" s="11">
        <f t="shared" si="7"/>
        <v>48.284004220198902</v>
      </c>
    </row>
    <row r="26" spans="1:32" x14ac:dyDescent="0.2">
      <c r="A26" s="10" t="str">
        <f>name!D22</f>
        <v>62 Leisure, travel and related personal service occupations</v>
      </c>
      <c r="B26" s="11">
        <v>15.270127809036563</v>
      </c>
      <c r="C26" s="11">
        <v>16.632243390405112</v>
      </c>
      <c r="D26" s="11">
        <v>14.380451956126183</v>
      </c>
      <c r="E26" s="11">
        <v>14.456405488815703</v>
      </c>
      <c r="F26" s="11">
        <v>14.514253960638227</v>
      </c>
      <c r="G26" s="11"/>
      <c r="H26" s="11">
        <f t="shared" si="2"/>
        <v>0.13380200451204338</v>
      </c>
      <c r="I26" s="11">
        <f>'RD T1'!E25</f>
        <v>7.2712588484691132</v>
      </c>
      <c r="J26" s="11">
        <f t="shared" si="5"/>
        <v>7.4050608529811566</v>
      </c>
      <c r="L26" s="10" t="str">
        <f>name!D22</f>
        <v>62 Leisure, travel and related personal service occupations</v>
      </c>
      <c r="M26" s="11">
        <v>4.5241751254610625</v>
      </c>
      <c r="N26" s="11">
        <v>5.2205725033810433</v>
      </c>
      <c r="O26" s="11">
        <v>4.8004849555235252</v>
      </c>
      <c r="P26" s="11">
        <v>4.832027987517745</v>
      </c>
      <c r="Q26" s="11">
        <v>5.0796574210064804</v>
      </c>
      <c r="R26" s="11"/>
      <c r="S26" s="11">
        <f t="shared" si="3"/>
        <v>0.27917246548295527</v>
      </c>
      <c r="T26" s="11">
        <f>'RD T1'!T25</f>
        <v>2.0928805937975214</v>
      </c>
      <c r="U26" s="11">
        <f t="shared" si="6"/>
        <v>2.3720530592804767</v>
      </c>
      <c r="W26" s="10" t="str">
        <f>name!D22</f>
        <v>62 Leisure, travel and related personal service occupations</v>
      </c>
      <c r="X26" s="11">
        <v>10.745952683575506</v>
      </c>
      <c r="Y26" s="11">
        <v>11.411670887024071</v>
      </c>
      <c r="Z26" s="11">
        <v>9.5799670006026574</v>
      </c>
      <c r="AA26" s="11">
        <v>9.6243775012979409</v>
      </c>
      <c r="AB26" s="11">
        <v>9.4345965396317588</v>
      </c>
      <c r="AC26" s="11"/>
      <c r="AD26" s="11">
        <f t="shared" si="4"/>
        <v>-0.14537046097089856</v>
      </c>
      <c r="AE26" s="11">
        <f>'RD T1'!T54</f>
        <v>5.1783782546715917</v>
      </c>
      <c r="AF26" s="11">
        <f t="shared" si="7"/>
        <v>5.0330077937006932</v>
      </c>
    </row>
    <row r="27" spans="1:32" x14ac:dyDescent="0.2">
      <c r="A27" s="10" t="str">
        <f>name!D23</f>
        <v>63 Community and civil enforcement occupations</v>
      </c>
      <c r="B27" s="11">
        <v>0.70687312669233249</v>
      </c>
      <c r="C27" s="11">
        <v>0.63809574352861487</v>
      </c>
      <c r="D27" s="11">
        <v>0.78309080969498313</v>
      </c>
      <c r="E27" s="11">
        <v>0.63126351814790183</v>
      </c>
      <c r="F27" s="11">
        <v>0.68552326405394381</v>
      </c>
      <c r="G27" s="11"/>
      <c r="H27" s="11">
        <f t="shared" si="2"/>
        <v>-9.756754564103931E-2</v>
      </c>
      <c r="I27" s="11">
        <f>'RD T1'!E26</f>
        <v>0.3141912474048752</v>
      </c>
      <c r="J27" s="11">
        <f t="shared" si="5"/>
        <v>0.21662370176383589</v>
      </c>
      <c r="L27" s="10" t="str">
        <f>name!D23</f>
        <v>63 Community and civil enforcement occupations</v>
      </c>
      <c r="M27" s="11">
        <v>0.55745449851624485</v>
      </c>
      <c r="N27" s="11">
        <v>0.44923830806153048</v>
      </c>
      <c r="O27" s="11">
        <v>0.62154155468505901</v>
      </c>
      <c r="P27" s="11">
        <v>0.41967232811595451</v>
      </c>
      <c r="Q27" s="11">
        <v>0.47885299265414499</v>
      </c>
      <c r="R27" s="11"/>
      <c r="S27" s="11">
        <f t="shared" si="3"/>
        <v>-0.14268856203091401</v>
      </c>
      <c r="T27" s="11">
        <f>'RD T1'!T26</f>
        <v>0.1848177929469019</v>
      </c>
      <c r="U27" s="11">
        <f t="shared" si="6"/>
        <v>4.2129230915987886E-2</v>
      </c>
      <c r="W27" s="10" t="str">
        <f>name!D23</f>
        <v>63 Community and civil enforcement occupations</v>
      </c>
      <c r="X27" s="11">
        <v>0.14941862817608664</v>
      </c>
      <c r="Y27" s="11">
        <v>0.18885743546708386</v>
      </c>
      <c r="Z27" s="11">
        <v>0.16154925500992404</v>
      </c>
      <c r="AA27" s="11">
        <v>0.21159119003194723</v>
      </c>
      <c r="AB27" s="11">
        <v>0.20667027139979965</v>
      </c>
      <c r="AC27" s="11"/>
      <c r="AD27" s="11">
        <f t="shared" si="4"/>
        <v>4.5121016389875618E-2</v>
      </c>
      <c r="AE27" s="11">
        <f>'RD T1'!T55</f>
        <v>0.12937345445797338</v>
      </c>
      <c r="AF27" s="11">
        <f t="shared" si="7"/>
        <v>0.174494470847849</v>
      </c>
    </row>
    <row r="28" spans="1:32" x14ac:dyDescent="0.2">
      <c r="A28" s="10" t="str">
        <f>name!D24</f>
        <v>71 Sales occupations</v>
      </c>
      <c r="B28" s="11">
        <v>52.806202778340158</v>
      </c>
      <c r="C28" s="11">
        <v>53.464733686846522</v>
      </c>
      <c r="D28" s="11">
        <v>51.116353303611341</v>
      </c>
      <c r="E28" s="11">
        <v>48.056061493035379</v>
      </c>
      <c r="F28" s="11">
        <v>45.944419736005138</v>
      </c>
      <c r="G28" s="11"/>
      <c r="H28" s="11">
        <f t="shared" si="2"/>
        <v>-5.171933567606203</v>
      </c>
      <c r="I28" s="11">
        <f>'RD T1'!E27</f>
        <v>22.295692235907104</v>
      </c>
      <c r="J28" s="11">
        <f t="shared" si="5"/>
        <v>17.123758668300901</v>
      </c>
      <c r="L28" s="10" t="str">
        <f>name!D24</f>
        <v>71 Sales occupations</v>
      </c>
      <c r="M28" s="11">
        <v>19.233786073866916</v>
      </c>
      <c r="N28" s="11">
        <v>19.677464678260733</v>
      </c>
      <c r="O28" s="11">
        <v>18.676340846364241</v>
      </c>
      <c r="P28" s="11">
        <v>17.578983542726743</v>
      </c>
      <c r="Q28" s="11">
        <v>16.974135798483378</v>
      </c>
      <c r="R28" s="11"/>
      <c r="S28" s="11">
        <f t="shared" si="3"/>
        <v>-1.702205047880863</v>
      </c>
      <c r="T28" s="11">
        <f>'RD T1'!T27</f>
        <v>5.7421012850174167</v>
      </c>
      <c r="U28" s="11">
        <f t="shared" si="6"/>
        <v>4.0398962371365537</v>
      </c>
      <c r="W28" s="10" t="str">
        <f>name!D24</f>
        <v>71 Sales occupations</v>
      </c>
      <c r="X28" s="11">
        <v>33.572416704473291</v>
      </c>
      <c r="Y28" s="11">
        <v>33.78726900858581</v>
      </c>
      <c r="Z28" s="11">
        <v>32.440012457247107</v>
      </c>
      <c r="AA28" s="11">
        <v>30.47707795030859</v>
      </c>
      <c r="AB28" s="11">
        <v>28.970283937521732</v>
      </c>
      <c r="AC28" s="11"/>
      <c r="AD28" s="11">
        <f t="shared" si="4"/>
        <v>-3.4697285197253755</v>
      </c>
      <c r="AE28" s="11">
        <f>'RD T1'!T56</f>
        <v>16.553590950889689</v>
      </c>
      <c r="AF28" s="11">
        <f t="shared" si="7"/>
        <v>13.083862431164313</v>
      </c>
    </row>
    <row r="29" spans="1:32" x14ac:dyDescent="0.2">
      <c r="A29" s="10" t="str">
        <f>name!D25</f>
        <v>72 Customer service occupations</v>
      </c>
      <c r="B29" s="11">
        <v>12.766814992757451</v>
      </c>
      <c r="C29" s="11">
        <v>14.299500457375876</v>
      </c>
      <c r="D29" s="11">
        <v>14.271255928181921</v>
      </c>
      <c r="E29" s="11">
        <v>18.623727000399299</v>
      </c>
      <c r="F29" s="11">
        <v>21.758101695142912</v>
      </c>
      <c r="G29" s="11"/>
      <c r="H29" s="11">
        <f t="shared" si="2"/>
        <v>7.4868457669609914</v>
      </c>
      <c r="I29" s="11">
        <f>'RD T1'!E28</f>
        <v>8.5220677716395468</v>
      </c>
      <c r="J29" s="11">
        <f t="shared" si="5"/>
        <v>16.008913538600538</v>
      </c>
      <c r="L29" s="10" t="str">
        <f>name!D25</f>
        <v>72 Customer service occupations</v>
      </c>
      <c r="M29" s="11">
        <v>5.7627093825164009</v>
      </c>
      <c r="N29" s="11">
        <v>5.7076606243098817</v>
      </c>
      <c r="O29" s="11">
        <v>6.2308202306850999</v>
      </c>
      <c r="P29" s="11">
        <v>8.7566381680850096</v>
      </c>
      <c r="Q29" s="11">
        <v>10.61051152418065</v>
      </c>
      <c r="R29" s="11"/>
      <c r="S29" s="11">
        <f t="shared" si="3"/>
        <v>4.3796912934955499</v>
      </c>
      <c r="T29" s="11">
        <f>'RD T1'!T28</f>
        <v>3.1088126347769931</v>
      </c>
      <c r="U29" s="11">
        <f t="shared" si="6"/>
        <v>7.488503928272543</v>
      </c>
      <c r="W29" s="10" t="str">
        <f>name!D25</f>
        <v>72 Customer service occupations</v>
      </c>
      <c r="X29" s="11">
        <v>7.0041056102410542</v>
      </c>
      <c r="Y29" s="11">
        <v>8.5918398330659986</v>
      </c>
      <c r="Z29" s="11">
        <v>8.0404356974968305</v>
      </c>
      <c r="AA29" s="11">
        <v>9.8670888323142893</v>
      </c>
      <c r="AB29" s="11">
        <v>11.14759017096226</v>
      </c>
      <c r="AC29" s="11"/>
      <c r="AD29" s="11">
        <f t="shared" si="4"/>
        <v>3.1071544734654299</v>
      </c>
      <c r="AE29" s="11">
        <f>'RD T1'!T57</f>
        <v>5.4132551368625528</v>
      </c>
      <c r="AF29" s="11">
        <f t="shared" si="7"/>
        <v>8.5204096103279827</v>
      </c>
    </row>
    <row r="30" spans="1:32" x14ac:dyDescent="0.2">
      <c r="A30" s="10" t="str">
        <f>name!D26</f>
        <v>81 Process, plant and machine operatives</v>
      </c>
      <c r="B30" s="11">
        <v>15.873936397934683</v>
      </c>
      <c r="C30" s="11">
        <v>15.816015728243643</v>
      </c>
      <c r="D30" s="11">
        <v>13.516978253697255</v>
      </c>
      <c r="E30" s="11">
        <v>15.955678113699156</v>
      </c>
      <c r="F30" s="11">
        <v>15.033494337388314</v>
      </c>
      <c r="G30" s="11"/>
      <c r="H30" s="11">
        <f t="shared" si="2"/>
        <v>1.5165160836910587</v>
      </c>
      <c r="I30" s="11">
        <f>'RD T1'!E29</f>
        <v>5.9622821223302909</v>
      </c>
      <c r="J30" s="11">
        <f t="shared" si="5"/>
        <v>7.4787982060213496</v>
      </c>
      <c r="L30" s="10" t="str">
        <f>name!D26</f>
        <v>81 Process, plant and machine operatives</v>
      </c>
      <c r="M30" s="11">
        <v>12.106788615691501</v>
      </c>
      <c r="N30" s="11">
        <v>11.779689583561476</v>
      </c>
      <c r="O30" s="11">
        <v>10.116113906772634</v>
      </c>
      <c r="P30" s="11">
        <v>11.838177254283705</v>
      </c>
      <c r="Q30" s="11">
        <v>11.29868770987475</v>
      </c>
      <c r="R30" s="11"/>
      <c r="S30" s="11">
        <f t="shared" si="3"/>
        <v>1.182573803102116</v>
      </c>
      <c r="T30" s="11">
        <f>'RD T1'!T29</f>
        <v>4.0683350916016181</v>
      </c>
      <c r="U30" s="11">
        <f t="shared" si="6"/>
        <v>5.2509088947037341</v>
      </c>
      <c r="W30" s="10" t="str">
        <f>name!D26</f>
        <v>81 Process, plant and machine operatives</v>
      </c>
      <c r="X30" s="11">
        <v>3.7671477822431627</v>
      </c>
      <c r="Y30" s="11">
        <v>4.0363261446821435</v>
      </c>
      <c r="Z30" s="11">
        <v>3.4008643469246391</v>
      </c>
      <c r="AA30" s="11">
        <v>4.1175008594154789</v>
      </c>
      <c r="AB30" s="11">
        <v>3.7348066275135414</v>
      </c>
      <c r="AC30" s="11"/>
      <c r="AD30" s="11">
        <f t="shared" si="4"/>
        <v>0.3339422805889023</v>
      </c>
      <c r="AE30" s="11">
        <f>'RD T1'!T58</f>
        <v>1.893947030728673</v>
      </c>
      <c r="AF30" s="11">
        <f t="shared" si="7"/>
        <v>2.2278893113175755</v>
      </c>
    </row>
    <row r="31" spans="1:32" x14ac:dyDescent="0.2">
      <c r="A31" s="10" t="str">
        <f>name!D27</f>
        <v>82 Transport and mobile machine drivers and operatives</v>
      </c>
      <c r="B31" s="11">
        <v>29.975139994627789</v>
      </c>
      <c r="C31" s="11">
        <v>34.762245219551616</v>
      </c>
      <c r="D31" s="11">
        <v>31.220136373218192</v>
      </c>
      <c r="E31" s="11">
        <v>33.551320098050212</v>
      </c>
      <c r="F31" s="11">
        <v>34.001052849780507</v>
      </c>
      <c r="G31" s="11"/>
      <c r="H31" s="11">
        <f t="shared" si="2"/>
        <v>2.7809164765623144</v>
      </c>
      <c r="I31" s="11">
        <f>'RD T1'!E30</f>
        <v>17.4136551315041</v>
      </c>
      <c r="J31" s="11">
        <f t="shared" si="5"/>
        <v>20.194571608066415</v>
      </c>
      <c r="L31" s="10" t="str">
        <f>name!D27</f>
        <v>82 Transport and mobile machine drivers and operatives</v>
      </c>
      <c r="M31" s="11">
        <v>28.836711534115121</v>
      </c>
      <c r="N31" s="11">
        <v>33.620114659354762</v>
      </c>
      <c r="O31" s="11">
        <v>30.111840235455144</v>
      </c>
      <c r="P31" s="11">
        <v>31.874121117763128</v>
      </c>
      <c r="Q31" s="11">
        <v>32.0303099967104</v>
      </c>
      <c r="R31" s="11"/>
      <c r="S31" s="11">
        <f t="shared" si="3"/>
        <v>1.9184697612552561</v>
      </c>
      <c r="T31" s="11">
        <f>'RD T1'!T30</f>
        <v>16.3743046920439</v>
      </c>
      <c r="U31" s="11">
        <f t="shared" si="6"/>
        <v>18.292774453299156</v>
      </c>
      <c r="W31" s="10" t="str">
        <f>name!D27</f>
        <v>82 Transport and mobile machine drivers and operatives</v>
      </c>
      <c r="X31" s="11">
        <v>1.1384284605126374</v>
      </c>
      <c r="Y31" s="11">
        <v>1.1421305601968845</v>
      </c>
      <c r="Z31" s="11">
        <v>1.1082961377630314</v>
      </c>
      <c r="AA31" s="11">
        <v>1.6771989802871052</v>
      </c>
      <c r="AB31" s="11">
        <v>1.9707428530700901</v>
      </c>
      <c r="AC31" s="11"/>
      <c r="AD31" s="11">
        <f t="shared" si="4"/>
        <v>0.86244671530705874</v>
      </c>
      <c r="AE31" s="11">
        <f>'RD T1'!T59</f>
        <v>1.0393504394601989</v>
      </c>
      <c r="AF31" s="11">
        <f t="shared" si="7"/>
        <v>1.9017971547672576</v>
      </c>
    </row>
    <row r="32" spans="1:32" x14ac:dyDescent="0.2">
      <c r="A32" s="10" t="str">
        <f>name!D28</f>
        <v>91 Elementary trades and related occupations</v>
      </c>
      <c r="B32" s="11">
        <v>11.596719842397626</v>
      </c>
      <c r="C32" s="11">
        <v>10.834332067088198</v>
      </c>
      <c r="D32" s="11">
        <v>9.1773276129895702</v>
      </c>
      <c r="E32" s="11">
        <v>7.6928105454174665</v>
      </c>
      <c r="F32" s="11">
        <v>7.2210399757755317</v>
      </c>
      <c r="G32" s="11"/>
      <c r="H32" s="11">
        <f t="shared" si="2"/>
        <v>-1.9562876372140385</v>
      </c>
      <c r="I32" s="11">
        <f>'RD T1'!E31</f>
        <v>3.0011947123314204</v>
      </c>
      <c r="J32" s="11">
        <f t="shared" si="5"/>
        <v>1.0449070751173819</v>
      </c>
      <c r="L32" s="10" t="str">
        <f>name!D28</f>
        <v>91 Elementary trades and related occupations</v>
      </c>
      <c r="M32" s="11">
        <v>8.9380975841641703</v>
      </c>
      <c r="N32" s="11">
        <v>8.3076146906217581</v>
      </c>
      <c r="O32" s="11">
        <v>7.2229961025079463</v>
      </c>
      <c r="P32" s="11">
        <v>6.003877289139016</v>
      </c>
      <c r="Q32" s="11">
        <v>5.5895862017676707</v>
      </c>
      <c r="R32" s="11"/>
      <c r="S32" s="11">
        <f t="shared" si="3"/>
        <v>-1.6334099007402756</v>
      </c>
      <c r="T32" s="11">
        <f>'RD T1'!T31</f>
        <v>1.9744119802035862</v>
      </c>
      <c r="U32" s="11">
        <f t="shared" si="6"/>
        <v>0.34100207946331063</v>
      </c>
      <c r="W32" s="10" t="str">
        <f>name!D28</f>
        <v>91 Elementary trades and related occupations</v>
      </c>
      <c r="X32" s="11">
        <v>2.6586222582334487</v>
      </c>
      <c r="Y32" s="11">
        <v>2.5267173764664341</v>
      </c>
      <c r="Z32" s="11">
        <v>1.9543315104816386</v>
      </c>
      <c r="AA32" s="11">
        <v>1.688933256278442</v>
      </c>
      <c r="AB32" s="11">
        <v>1.6314537740078636</v>
      </c>
      <c r="AC32" s="11"/>
      <c r="AD32" s="11">
        <f t="shared" si="4"/>
        <v>-0.32287773647377493</v>
      </c>
      <c r="AE32" s="11">
        <f>'RD T1'!T60</f>
        <v>1.0267827321278344</v>
      </c>
      <c r="AF32" s="11">
        <f t="shared" si="7"/>
        <v>0.70390499565405951</v>
      </c>
    </row>
    <row r="33" spans="1:32" x14ac:dyDescent="0.2">
      <c r="A33" s="10" t="str">
        <f>name!D29</f>
        <v>92 Elementary administration and service occupations</v>
      </c>
      <c r="B33" s="11">
        <v>66.526258385071017</v>
      </c>
      <c r="C33" s="11">
        <v>69.483751066031289</v>
      </c>
      <c r="D33" s="11">
        <v>61.706055015058247</v>
      </c>
      <c r="E33" s="11">
        <v>63.886657921516012</v>
      </c>
      <c r="F33" s="11">
        <v>62.356835333160227</v>
      </c>
      <c r="G33" s="11"/>
      <c r="H33" s="11">
        <f t="shared" ref="H33" si="8">F33-D33</f>
        <v>0.65078031810197956</v>
      </c>
      <c r="I33" s="11">
        <f>'RD T1'!E32</f>
        <v>30.240410693703016</v>
      </c>
      <c r="J33" s="11">
        <f>SUM(H33:I33)</f>
        <v>30.891191011804995</v>
      </c>
      <c r="L33" s="10" t="str">
        <f>name!D29</f>
        <v>92 Elementary administration and service occupations</v>
      </c>
      <c r="M33" s="11">
        <v>33.907037427915611</v>
      </c>
      <c r="N33" s="11">
        <v>34.928357843517496</v>
      </c>
      <c r="O33" s="11">
        <v>31.077891359955583</v>
      </c>
      <c r="P33" s="11">
        <v>33.521124460300065</v>
      </c>
      <c r="Q33" s="11">
        <v>32.44995471212453</v>
      </c>
      <c r="R33" s="11"/>
      <c r="S33" s="11">
        <f t="shared" ref="S33" si="9">Q33-O33</f>
        <v>1.3720633521689471</v>
      </c>
      <c r="T33" s="11">
        <f>'RD T1'!T32</f>
        <v>13.046422847539199</v>
      </c>
      <c r="U33" s="11">
        <f t="shared" ref="U33" si="10">SUM(S33:T33)</f>
        <v>14.418486199708147</v>
      </c>
      <c r="W33" s="10" t="str">
        <f>name!D29</f>
        <v>92 Elementary administration and service occupations</v>
      </c>
      <c r="X33" s="11">
        <v>32.619220957155427</v>
      </c>
      <c r="Y33" s="11">
        <v>34.555393222513807</v>
      </c>
      <c r="Z33" s="11">
        <v>30.628163655102707</v>
      </c>
      <c r="AA33" s="11">
        <v>30.365533461215879</v>
      </c>
      <c r="AB33" s="11">
        <v>29.906880621035629</v>
      </c>
      <c r="AC33" s="11"/>
      <c r="AD33" s="11">
        <f t="shared" ref="AD33" si="11">AB33-Z33</f>
        <v>-0.72128303406707772</v>
      </c>
      <c r="AE33" s="11">
        <f>'RD T1'!T61</f>
        <v>17.193987846163822</v>
      </c>
      <c r="AF33" s="11">
        <f t="shared" ref="AF33" si="12">SUM(AD33:AE33)</f>
        <v>16.472704812096744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675.65800000000036</v>
      </c>
      <c r="C35" s="34">
        <f>SUM(C8:C33)</f>
        <v>734.17300000000046</v>
      </c>
      <c r="D35" s="34">
        <f>SUM(D8:D33)</f>
        <v>721.31799999999976</v>
      </c>
      <c r="E35" s="34">
        <f>SUM(E8:E33)</f>
        <v>743.66300000000035</v>
      </c>
      <c r="F35" s="34">
        <f>SUM(F8:F33)</f>
        <v>778.6930000000001</v>
      </c>
      <c r="G35" s="11"/>
      <c r="H35" s="34">
        <f>F35-D35</f>
        <v>57.375000000000341</v>
      </c>
      <c r="I35" s="34">
        <f>SUM(I8:I33)</f>
        <v>363.76215536020453</v>
      </c>
      <c r="J35" s="34">
        <f>SUM(J8:J33)</f>
        <v>421.13715536020459</v>
      </c>
      <c r="L35" s="231" t="str">
        <f>name!D3</f>
        <v>All occupations</v>
      </c>
      <c r="M35" s="34">
        <f>SUM(M8:M33)</f>
        <v>341.83787727378331</v>
      </c>
      <c r="N35" s="34">
        <f>SUM(N8:N33)</f>
        <v>370.71845175109422</v>
      </c>
      <c r="O35" s="34">
        <f>SUM(O8:O33)</f>
        <v>358.68918595879728</v>
      </c>
      <c r="P35" s="34">
        <f>SUM(P8:P33)</f>
        <v>367.36041739211652</v>
      </c>
      <c r="Q35" s="34">
        <f>SUM(Q8:Q33)</f>
        <v>380.47469524233878</v>
      </c>
      <c r="R35" s="11"/>
      <c r="S35" s="34">
        <f>Q35-O35</f>
        <v>21.785509283541501</v>
      </c>
      <c r="T35" s="34">
        <f>SUM(T8:T33)</f>
        <v>149.11793788363943</v>
      </c>
      <c r="U35" s="34">
        <f>SUM(U8:U33)</f>
        <v>170.90344716718099</v>
      </c>
      <c r="W35" s="231" t="str">
        <f>name!D3</f>
        <v>All occupations</v>
      </c>
      <c r="X35" s="34">
        <f>SUM(X8:X33)</f>
        <v>333.82012272621711</v>
      </c>
      <c r="Y35" s="34">
        <f>SUM(Y8:Y33)</f>
        <v>363.45454824890589</v>
      </c>
      <c r="Z35" s="34">
        <f>SUM(Z8:Z33)</f>
        <v>362.62881404120242</v>
      </c>
      <c r="AA35" s="34">
        <f>SUM(AA8:AA33)</f>
        <v>376.30258260788378</v>
      </c>
      <c r="AB35" s="34">
        <f>SUM(AB8:AB33)</f>
        <v>398.21830475766075</v>
      </c>
      <c r="AC35" s="11"/>
      <c r="AD35" s="34">
        <f t="shared" ref="AD35" si="13">AB35-Z35</f>
        <v>35.589490716458329</v>
      </c>
      <c r="AE35" s="34">
        <f>SUM(AE8:AE33)</f>
        <v>214.64421747656496</v>
      </c>
      <c r="AF35" s="34">
        <f>SUM(AF8:AF33)</f>
        <v>250.23370819302335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Liverpool City Region (Continued)</v>
      </c>
      <c r="L38" s="19" t="str">
        <f>CONCATENATE(L$1," (Continued)")</f>
        <v>Occupation Table 2.1  Males: Employment Change by Occupation (SOC 2020) and Replacement Demand, 2015-2035, Liverpool City Region (Continued)</v>
      </c>
      <c r="W38" s="19" t="str">
        <f>CONCATENATE(W$1," (Continued)")</f>
        <v>Occupation Table 2.2  Females: Employment Change by Occupation (SOC 2020) and Replacement Demand, 2015-2035, Liverpool City Region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5.1421923840286903</v>
      </c>
      <c r="C45" s="173">
        <f t="shared" si="20"/>
        <v>5.6971970173265829</v>
      </c>
      <c r="D45" s="173">
        <f t="shared" si="20"/>
        <v>5.92865812832187</v>
      </c>
      <c r="E45" s="173">
        <f t="shared" si="20"/>
        <v>5.3829017741109801</v>
      </c>
      <c r="F45" s="173">
        <f t="shared" si="20"/>
        <v>5.6854139164516404</v>
      </c>
      <c r="H45" s="68">
        <f t="shared" ref="H45:H70" si="21">IF(D8&gt;0,(H8/D8)*100,0)</f>
        <v>3.5249861859528853</v>
      </c>
      <c r="I45" s="69">
        <f t="shared" ref="I45:I70" si="22">IF(D8&gt;0,I8/D8*100,0)</f>
        <v>49.903692252326223</v>
      </c>
      <c r="J45" s="69">
        <f t="shared" ref="J45:J70" si="23">IF(D8&gt;0,(J8/D8)*100,0)</f>
        <v>53.428678438279107</v>
      </c>
      <c r="L45" t="str">
        <f t="shared" ref="L45:L70" si="24">L8</f>
        <v>11 Corporate managers and directors</v>
      </c>
      <c r="M45" s="173">
        <f t="shared" ref="M45:Q45" si="25">M8/M$35*100</f>
        <v>7.1420151601934583</v>
      </c>
      <c r="N45" s="173">
        <f t="shared" si="25"/>
        <v>7.5257121310746706</v>
      </c>
      <c r="O45" s="173">
        <f t="shared" si="25"/>
        <v>7.8525804233458105</v>
      </c>
      <c r="P45" s="173">
        <f t="shared" si="25"/>
        <v>6.8837728968646372</v>
      </c>
      <c r="Q45" s="173">
        <f t="shared" si="25"/>
        <v>6.9739773245584171</v>
      </c>
      <c r="S45" s="68">
        <f t="shared" ref="S45:S70" si="26">IF(O8&gt;0,(S8/O8)*100,0)</f>
        <v>-5.7946359095129596</v>
      </c>
      <c r="T45" s="69">
        <f t="shared" ref="T45:T70" si="27">IF(O8&gt;0,T8/O8*100,0)</f>
        <v>42.915933580787339</v>
      </c>
      <c r="U45" s="69">
        <f t="shared" ref="U45:U70" si="28">IF(O8&gt;0,(U8/O8)*100,0)</f>
        <v>37.12129767127437</v>
      </c>
      <c r="W45" t="str">
        <f t="shared" ref="W45:W70" si="29">W8</f>
        <v>11 Corporate managers and directors</v>
      </c>
      <c r="X45" s="173">
        <f t="shared" ref="X45:AB45" si="30">X8/X$35*100</f>
        <v>3.0943374879695908</v>
      </c>
      <c r="Y45" s="173">
        <f t="shared" si="30"/>
        <v>3.8321376990760316</v>
      </c>
      <c r="Z45" s="173">
        <f t="shared" si="30"/>
        <v>4.0256374770955539</v>
      </c>
      <c r="AA45" s="173">
        <f t="shared" si="30"/>
        <v>3.9176961986257539</v>
      </c>
      <c r="AB45" s="173">
        <f t="shared" si="30"/>
        <v>4.4542656639919445</v>
      </c>
      <c r="AD45" s="68">
        <f t="shared" ref="AD45:AD70" si="31">IF(Z8&gt;0,(AD8/Z8)*100,0)</f>
        <v>21.506738305306463</v>
      </c>
      <c r="AE45" s="69">
        <f t="shared" ref="AE45:AE70" si="32">IF(Z8&gt;0,AE8/Z8*100,0)</f>
        <v>63.386228670043209</v>
      </c>
      <c r="AF45" s="69">
        <f t="shared" ref="AF45:AF70" si="33">IF(Z8&gt;0,(AF8/Z8)*100,0)</f>
        <v>84.89296697534968</v>
      </c>
    </row>
    <row r="46" spans="1:32" x14ac:dyDescent="0.2">
      <c r="A46" t="str">
        <f t="shared" si="19"/>
        <v>12 Other managers and proprietors</v>
      </c>
      <c r="B46" s="173">
        <f t="shared" si="20"/>
        <v>2.845828828917877</v>
      </c>
      <c r="C46" s="173">
        <f t="shared" si="20"/>
        <v>2.7879153285964056</v>
      </c>
      <c r="D46" s="173">
        <f t="shared" si="20"/>
        <v>2.9799970625369152</v>
      </c>
      <c r="E46" s="173">
        <f t="shared" si="20"/>
        <v>3.5408954999627809</v>
      </c>
      <c r="F46" s="173">
        <f t="shared" si="20"/>
        <v>3.9741787285943602</v>
      </c>
      <c r="H46" s="68">
        <f t="shared" si="21"/>
        <v>43.969686623793862</v>
      </c>
      <c r="I46" s="69">
        <f t="shared" si="22"/>
        <v>71.283199174567315</v>
      </c>
      <c r="J46" s="69">
        <f t="shared" si="23"/>
        <v>115.25288579836119</v>
      </c>
      <c r="L46" t="str">
        <f t="shared" si="24"/>
        <v>12 Other managers and proprietors</v>
      </c>
      <c r="M46" s="173">
        <f t="shared" ref="M46:Q46" si="34">M9/M$35*100</f>
        <v>3.3679884179560715</v>
      </c>
      <c r="N46" s="173">
        <f t="shared" si="34"/>
        <v>3.2248797742529778</v>
      </c>
      <c r="O46" s="173">
        <f t="shared" si="34"/>
        <v>3.4120906633420884</v>
      </c>
      <c r="P46" s="173">
        <f t="shared" si="34"/>
        <v>4.1945956171058203</v>
      </c>
      <c r="Q46" s="173">
        <f t="shared" si="34"/>
        <v>4.7127509515366715</v>
      </c>
      <c r="S46" s="68">
        <f t="shared" si="26"/>
        <v>46.508027677982135</v>
      </c>
      <c r="T46" s="69">
        <f t="shared" si="27"/>
        <v>65.065505200442445</v>
      </c>
      <c r="U46" s="69">
        <f t="shared" si="28"/>
        <v>111.57353287842457</v>
      </c>
      <c r="W46" t="str">
        <f t="shared" si="29"/>
        <v>12 Other managers and proprietors</v>
      </c>
      <c r="X46" s="173">
        <f t="shared" ref="X46:AB46" si="35">X9/X$35*100</f>
        <v>2.3111279125762869</v>
      </c>
      <c r="Y46" s="173">
        <f t="shared" si="35"/>
        <v>2.3422178306711823</v>
      </c>
      <c r="Z46" s="173">
        <f t="shared" si="35"/>
        <v>2.5525977607450754</v>
      </c>
      <c r="AA46" s="173">
        <f t="shared" si="35"/>
        <v>2.9027294097417569</v>
      </c>
      <c r="AB46" s="173">
        <f t="shared" si="35"/>
        <v>3.2685154326556143</v>
      </c>
      <c r="AD46" s="68">
        <f t="shared" si="31"/>
        <v>40.613515270135778</v>
      </c>
      <c r="AE46" s="69">
        <f t="shared" si="32"/>
        <v>79.504177347432758</v>
      </c>
      <c r="AF46" s="69">
        <f t="shared" si="33"/>
        <v>120.11769261756855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4.4967209472401324</v>
      </c>
      <c r="C47" s="173">
        <f t="shared" si="20"/>
        <v>4.8574324579426387</v>
      </c>
      <c r="D47" s="173">
        <f t="shared" si="20"/>
        <v>5.0920973501672258</v>
      </c>
      <c r="E47" s="173">
        <f t="shared" si="20"/>
        <v>5.2136223893019871</v>
      </c>
      <c r="F47" s="173">
        <f t="shared" si="20"/>
        <v>5.5397561856010604</v>
      </c>
      <c r="H47" s="68">
        <f t="shared" si="21"/>
        <v>17.444708426520403</v>
      </c>
      <c r="I47" s="69">
        <f t="shared" si="22"/>
        <v>40.710581032951232</v>
      </c>
      <c r="J47" s="69">
        <f t="shared" si="23"/>
        <v>58.155289459471625</v>
      </c>
      <c r="L47" t="str">
        <f t="shared" si="24"/>
        <v>21 Science, research, engineering and technology professionals</v>
      </c>
      <c r="M47" s="173">
        <f t="shared" ref="M47:Q47" si="36">M10/M$35*100</f>
        <v>7.2180091797031416</v>
      </c>
      <c r="N47" s="173">
        <f t="shared" si="36"/>
        <v>7.8897543543117381</v>
      </c>
      <c r="O47" s="173">
        <f t="shared" si="36"/>
        <v>8.0208099612952886</v>
      </c>
      <c r="P47" s="173">
        <f t="shared" si="36"/>
        <v>7.9698897635414614</v>
      </c>
      <c r="Q47" s="173">
        <f t="shared" si="36"/>
        <v>8.2448438877377761</v>
      </c>
      <c r="S47" s="68">
        <f t="shared" si="26"/>
        <v>9.0364503384339887</v>
      </c>
      <c r="T47" s="69">
        <f t="shared" si="27"/>
        <v>34.083642366899355</v>
      </c>
      <c r="U47" s="69">
        <f t="shared" si="28"/>
        <v>43.120092705333349</v>
      </c>
      <c r="W47" t="str">
        <f t="shared" si="29"/>
        <v>21 Science, research, engineering and technology professionals</v>
      </c>
      <c r="X47" s="173">
        <f t="shared" ref="X47:AB47" si="37">X10/X$35*100</f>
        <v>1.7100723017412727</v>
      </c>
      <c r="Y47" s="173">
        <f t="shared" si="37"/>
        <v>1.7645074029422263</v>
      </c>
      <c r="Z47" s="173">
        <f t="shared" si="37"/>
        <v>2.1952025042065682</v>
      </c>
      <c r="AA47" s="173">
        <f t="shared" si="37"/>
        <v>2.5228528335161227</v>
      </c>
      <c r="AB47" s="173">
        <f t="shared" si="37"/>
        <v>2.9552004110979122</v>
      </c>
      <c r="AD47" s="68">
        <f t="shared" si="31"/>
        <v>47.832955211734834</v>
      </c>
      <c r="AE47" s="69">
        <f t="shared" si="32"/>
        <v>64.660969508752714</v>
      </c>
      <c r="AF47" s="69">
        <f t="shared" si="33"/>
        <v>112.49392472048756</v>
      </c>
    </row>
    <row r="48" spans="1:32" x14ac:dyDescent="0.2">
      <c r="A48" t="str">
        <f t="shared" si="19"/>
        <v>22 Health professionals</v>
      </c>
      <c r="B48" s="173">
        <f t="shared" si="20"/>
        <v>4.8664871393996707</v>
      </c>
      <c r="C48" s="173">
        <f t="shared" si="20"/>
        <v>5.2330287210018245</v>
      </c>
      <c r="D48" s="173">
        <f t="shared" si="20"/>
        <v>5.4238054873211805</v>
      </c>
      <c r="E48" s="173">
        <f t="shared" si="20"/>
        <v>5.7041471926929592</v>
      </c>
      <c r="F48" s="173">
        <f t="shared" si="20"/>
        <v>6.0858416617359463</v>
      </c>
      <c r="H48" s="68">
        <f t="shared" si="21"/>
        <v>21.131206683711966</v>
      </c>
      <c r="I48" s="69">
        <f t="shared" si="22"/>
        <v>58.535062644066663</v>
      </c>
      <c r="J48" s="69">
        <f t="shared" si="23"/>
        <v>79.666269327778622</v>
      </c>
      <c r="L48" t="str">
        <f t="shared" si="24"/>
        <v>22 Health professionals</v>
      </c>
      <c r="M48" s="173">
        <f t="shared" ref="M48:Q48" si="38">M11/M$35*100</f>
        <v>2.6038554756494801</v>
      </c>
      <c r="N48" s="173">
        <f t="shared" si="38"/>
        <v>2.7001171406961788</v>
      </c>
      <c r="O48" s="173">
        <f t="shared" si="38"/>
        <v>2.924313436566842</v>
      </c>
      <c r="P48" s="173">
        <f t="shared" si="38"/>
        <v>3.0259933576594311</v>
      </c>
      <c r="Q48" s="173">
        <f t="shared" si="38"/>
        <v>3.1911851542190006</v>
      </c>
      <c r="S48" s="68">
        <f t="shared" si="26"/>
        <v>15.753885427407639</v>
      </c>
      <c r="T48" s="69">
        <f t="shared" si="27"/>
        <v>40.731952951405063</v>
      </c>
      <c r="U48" s="69">
        <f t="shared" si="28"/>
        <v>56.485838378812701</v>
      </c>
      <c r="W48" t="str">
        <f t="shared" si="29"/>
        <v>22 Health professionals</v>
      </c>
      <c r="X48" s="173">
        <f t="shared" ref="X48:AB48" si="39">X11/X$35*100</f>
        <v>7.1834631163786327</v>
      </c>
      <c r="Y48" s="173">
        <f t="shared" si="39"/>
        <v>7.8165623815305976</v>
      </c>
      <c r="Z48" s="173">
        <f t="shared" si="39"/>
        <v>7.8961428589832421</v>
      </c>
      <c r="AA48" s="173">
        <f t="shared" si="39"/>
        <v>8.3186594393532758</v>
      </c>
      <c r="AB48" s="173">
        <f t="shared" si="39"/>
        <v>8.851519530810787</v>
      </c>
      <c r="AD48" s="68">
        <f t="shared" si="31"/>
        <v>23.101046355254347</v>
      </c>
      <c r="AE48" s="69">
        <f t="shared" si="32"/>
        <v>65.056761846678242</v>
      </c>
      <c r="AF48" s="69">
        <f t="shared" si="33"/>
        <v>88.157808201932582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5.3170874266267081</v>
      </c>
      <c r="C49" s="173">
        <f t="shared" si="20"/>
        <v>5.2576760982068107</v>
      </c>
      <c r="D49" s="173">
        <f t="shared" si="20"/>
        <v>5.6546516286347925</v>
      </c>
      <c r="E49" s="173">
        <f t="shared" si="20"/>
        <v>5.9064253292011903</v>
      </c>
      <c r="F49" s="173">
        <f t="shared" si="20"/>
        <v>6.2715974331876163</v>
      </c>
      <c r="H49" s="68">
        <f t="shared" si="21"/>
        <v>19.732436531464991</v>
      </c>
      <c r="I49" s="69">
        <f t="shared" si="22"/>
        <v>55.666006308991633</v>
      </c>
      <c r="J49" s="69">
        <f t="shared" si="23"/>
        <v>75.398442840456624</v>
      </c>
      <c r="L49" t="str">
        <f t="shared" si="24"/>
        <v>23 Teaching and other educational professionals</v>
      </c>
      <c r="M49" s="173">
        <f t="shared" ref="M49:Q49" si="40">M12/M$35*100</f>
        <v>3.5518469043010126</v>
      </c>
      <c r="N49" s="173">
        <f t="shared" si="40"/>
        <v>3.5244639397145052</v>
      </c>
      <c r="O49" s="173">
        <f t="shared" si="40"/>
        <v>3.8640733747879406</v>
      </c>
      <c r="P49" s="173">
        <f t="shared" si="40"/>
        <v>4.167876693082107</v>
      </c>
      <c r="Q49" s="173">
        <f t="shared" si="40"/>
        <v>4.3391348935203409</v>
      </c>
      <c r="S49" s="68">
        <f t="shared" si="26"/>
        <v>19.114678072593051</v>
      </c>
      <c r="T49" s="69">
        <f t="shared" si="27"/>
        <v>47.742676877925746</v>
      </c>
      <c r="U49" s="69">
        <f t="shared" si="28"/>
        <v>66.857354950518783</v>
      </c>
      <c r="W49" t="str">
        <f t="shared" si="29"/>
        <v>23 Teaching and other educational professionals</v>
      </c>
      <c r="X49" s="173">
        <f t="shared" ref="X49:AB49" si="41">X12/X$35*100</f>
        <v>7.1247258281151051</v>
      </c>
      <c r="Y49" s="173">
        <f t="shared" si="41"/>
        <v>7.0255277623230539</v>
      </c>
      <c r="Z49" s="173">
        <f t="shared" si="41"/>
        <v>7.425776898881173</v>
      </c>
      <c r="AA49" s="173">
        <f t="shared" si="41"/>
        <v>7.6036604323859978</v>
      </c>
      <c r="AB49" s="173">
        <f t="shared" si="41"/>
        <v>8.1179542858556228</v>
      </c>
      <c r="AD49" s="68">
        <f t="shared" si="31"/>
        <v>20.050400670856884</v>
      </c>
      <c r="AE49" s="69">
        <f t="shared" si="32"/>
        <v>59.744193483097789</v>
      </c>
      <c r="AF49" s="69">
        <f t="shared" si="33"/>
        <v>79.794594153954662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4.541647907904057</v>
      </c>
      <c r="C50" s="173">
        <f t="shared" si="20"/>
        <v>5.2018408848809221</v>
      </c>
      <c r="D50" s="173">
        <f t="shared" si="20"/>
        <v>5.8043420052645134</v>
      </c>
      <c r="E50" s="173">
        <f t="shared" si="20"/>
        <v>6.2821960822339724</v>
      </c>
      <c r="F50" s="173">
        <f t="shared" si="20"/>
        <v>6.7809300690302994</v>
      </c>
      <c r="H50" s="68">
        <f t="shared" si="21"/>
        <v>26.117621672499276</v>
      </c>
      <c r="I50" s="69">
        <f t="shared" si="22"/>
        <v>55.305210707734986</v>
      </c>
      <c r="J50" s="69">
        <f t="shared" si="23"/>
        <v>81.42283238023424</v>
      </c>
      <c r="L50" t="str">
        <f t="shared" si="24"/>
        <v>24 Business, media and public service professionals</v>
      </c>
      <c r="M50" s="173">
        <f t="shared" ref="M50:Q50" si="42">M13/M$35*100</f>
        <v>5.2931677663017522</v>
      </c>
      <c r="N50" s="173">
        <f t="shared" si="42"/>
        <v>5.805774709415342</v>
      </c>
      <c r="O50" s="173">
        <f t="shared" si="42"/>
        <v>6.4325422206863507</v>
      </c>
      <c r="P50" s="173">
        <f t="shared" si="42"/>
        <v>6.9732543698986156</v>
      </c>
      <c r="Q50" s="173">
        <f t="shared" si="42"/>
        <v>7.2148989687666267</v>
      </c>
      <c r="S50" s="68">
        <f t="shared" si="26"/>
        <v>18.974832754241138</v>
      </c>
      <c r="T50" s="69">
        <f t="shared" si="27"/>
        <v>47.428867292530917</v>
      </c>
      <c r="U50" s="69">
        <f t="shared" si="28"/>
        <v>66.403700046772059</v>
      </c>
      <c r="W50" t="str">
        <f t="shared" si="29"/>
        <v>24 Business, media and public service professionals</v>
      </c>
      <c r="X50" s="173">
        <f t="shared" ref="X50:AB50" si="43">X13/X$35*100</f>
        <v>3.7720779040776051</v>
      </c>
      <c r="Y50" s="173">
        <f t="shared" si="43"/>
        <v>4.5858370035972875</v>
      </c>
      <c r="Z50" s="173">
        <f t="shared" si="43"/>
        <v>5.1829666066090834</v>
      </c>
      <c r="AA50" s="173">
        <f t="shared" si="43"/>
        <v>5.6075595723291345</v>
      </c>
      <c r="AB50" s="173">
        <f t="shared" si="43"/>
        <v>6.3662977357117443</v>
      </c>
      <c r="AD50" s="68">
        <f t="shared" si="31"/>
        <v>34.886176556489602</v>
      </c>
      <c r="AE50" s="69">
        <f t="shared" si="32"/>
        <v>64.974283994337952</v>
      </c>
      <c r="AF50" s="69">
        <f t="shared" si="33"/>
        <v>99.86046055082754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1.5763450749615087</v>
      </c>
      <c r="C51" s="173">
        <f t="shared" si="20"/>
        <v>1.7740155648200862</v>
      </c>
      <c r="D51" s="173">
        <f t="shared" si="20"/>
        <v>1.9492889546051464</v>
      </c>
      <c r="E51" s="173">
        <f t="shared" si="20"/>
        <v>1.6597556814508201</v>
      </c>
      <c r="F51" s="173">
        <f t="shared" si="20"/>
        <v>1.69281827802952</v>
      </c>
      <c r="H51" s="68">
        <f t="shared" si="21"/>
        <v>-6.2494944124191871</v>
      </c>
      <c r="I51" s="69">
        <f t="shared" si="22"/>
        <v>37.079488455272639</v>
      </c>
      <c r="J51" s="69">
        <f t="shared" si="23"/>
        <v>30.82999404285345</v>
      </c>
      <c r="L51" t="str">
        <f t="shared" si="24"/>
        <v>31 Science, engineering and technology associate professionals</v>
      </c>
      <c r="M51" s="173">
        <f t="shared" ref="M51:Q51" si="44">M14/M$35*100</f>
        <v>2.330112273778532</v>
      </c>
      <c r="N51" s="173">
        <f t="shared" si="44"/>
        <v>2.7168663386305729</v>
      </c>
      <c r="O51" s="173">
        <f t="shared" si="44"/>
        <v>2.912653290080863</v>
      </c>
      <c r="P51" s="173">
        <f t="shared" si="44"/>
        <v>2.3232086152594214</v>
      </c>
      <c r="Q51" s="173">
        <f t="shared" si="44"/>
        <v>2.2689542512328709</v>
      </c>
      <c r="S51" s="68">
        <f t="shared" si="26"/>
        <v>-17.368727160491567</v>
      </c>
      <c r="T51" s="69">
        <f t="shared" si="27"/>
        <v>30.599202092763289</v>
      </c>
      <c r="U51" s="69">
        <f t="shared" si="28"/>
        <v>13.230474932271727</v>
      </c>
      <c r="W51" t="str">
        <f t="shared" si="29"/>
        <v>31 Science, engineering and technology associate professionals</v>
      </c>
      <c r="X51" s="173">
        <f t="shared" ref="X51:AB51" si="45">X14/X$35*100</f>
        <v>0.80447375367048535</v>
      </c>
      <c r="Y51" s="173">
        <f t="shared" si="45"/>
        <v>0.81232123252086907</v>
      </c>
      <c r="Z51" s="173">
        <f t="shared" si="45"/>
        <v>0.99639068537312248</v>
      </c>
      <c r="AA51" s="173">
        <f t="shared" si="45"/>
        <v>1.0120685330000696</v>
      </c>
      <c r="AB51" s="173">
        <f t="shared" si="45"/>
        <v>1.1423534796920918</v>
      </c>
      <c r="AD51" s="68">
        <f t="shared" si="31"/>
        <v>25.901168124127594</v>
      </c>
      <c r="AE51" s="69">
        <f t="shared" si="32"/>
        <v>55.816887401917825</v>
      </c>
      <c r="AF51" s="69">
        <f t="shared" si="33"/>
        <v>81.718055526045418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2.2172306428919928</v>
      </c>
      <c r="C52" s="173">
        <f t="shared" si="20"/>
        <v>2.3476988246935795</v>
      </c>
      <c r="D52" s="173">
        <f t="shared" si="20"/>
        <v>2.4909878726764565</v>
      </c>
      <c r="E52" s="173">
        <f t="shared" si="20"/>
        <v>2.4936446826969978</v>
      </c>
      <c r="F52" s="173">
        <f t="shared" si="20"/>
        <v>2.6849878536253406</v>
      </c>
      <c r="H52" s="68">
        <f t="shared" si="21"/>
        <v>16.361741662811109</v>
      </c>
      <c r="I52" s="69">
        <f t="shared" si="22"/>
        <v>60.803610585307652</v>
      </c>
      <c r="J52" s="69">
        <f t="shared" si="23"/>
        <v>77.165352248118751</v>
      </c>
      <c r="L52" t="str">
        <f t="shared" si="24"/>
        <v>32 Health and social care associate professionals</v>
      </c>
      <c r="M52" s="173">
        <f t="shared" ref="M52:Q52" si="46">M15/M$35*100</f>
        <v>1.061681973376108</v>
      </c>
      <c r="N52" s="173">
        <f t="shared" si="46"/>
        <v>1.0224022093010467</v>
      </c>
      <c r="O52" s="173">
        <f t="shared" si="46"/>
        <v>1.1029369135065381</v>
      </c>
      <c r="P52" s="173">
        <f t="shared" si="46"/>
        <v>0.98562425091528161</v>
      </c>
      <c r="Q52" s="173">
        <f t="shared" si="46"/>
        <v>1.0167372102542873</v>
      </c>
      <c r="S52" s="68">
        <f t="shared" si="26"/>
        <v>-2.216508490926874</v>
      </c>
      <c r="T52" s="69">
        <f t="shared" si="27"/>
        <v>44.622439448259485</v>
      </c>
      <c r="U52" s="69">
        <f t="shared" si="28"/>
        <v>42.405930957332608</v>
      </c>
      <c r="W52" t="str">
        <f t="shared" si="29"/>
        <v>32 Health and social care associate professionals</v>
      </c>
      <c r="X52" s="173">
        <f t="shared" ref="X52:AB52" si="47">X15/X$35*100</f>
        <v>3.4005334978784316</v>
      </c>
      <c r="Y52" s="173">
        <f t="shared" si="47"/>
        <v>3.6994824568874423</v>
      </c>
      <c r="Z52" s="173">
        <f t="shared" si="47"/>
        <v>3.8639589365738072</v>
      </c>
      <c r="AA52" s="173">
        <f t="shared" si="47"/>
        <v>3.9658296765279806</v>
      </c>
      <c r="AB52" s="173">
        <f t="shared" si="47"/>
        <v>4.2789054298419993</v>
      </c>
      <c r="AD52" s="68">
        <f t="shared" si="31"/>
        <v>21.607145743690122</v>
      </c>
      <c r="AE52" s="69">
        <f t="shared" si="32"/>
        <v>65.372220675779346</v>
      </c>
      <c r="AF52" s="69">
        <f t="shared" si="33"/>
        <v>86.979366419469471</v>
      </c>
    </row>
    <row r="53" spans="1:32" x14ac:dyDescent="0.2">
      <c r="A53" t="str">
        <f t="shared" si="19"/>
        <v>33 Protective service occupations</v>
      </c>
      <c r="B53" s="173">
        <f t="shared" si="20"/>
        <v>1.1157278814411187</v>
      </c>
      <c r="C53" s="173">
        <f t="shared" si="20"/>
        <v>1.1092814164318641</v>
      </c>
      <c r="D53" s="173">
        <f t="shared" si="20"/>
        <v>1.1736899177312552</v>
      </c>
      <c r="E53" s="173">
        <f t="shared" si="20"/>
        <v>1.2821136845948333</v>
      </c>
      <c r="F53" s="173">
        <f t="shared" si="20"/>
        <v>1.3779345606346318</v>
      </c>
      <c r="H53" s="68">
        <f t="shared" si="21"/>
        <v>26.740296829770539</v>
      </c>
      <c r="I53" s="69">
        <f t="shared" si="22"/>
        <v>38.857782764995235</v>
      </c>
      <c r="J53" s="69">
        <f t="shared" si="23"/>
        <v>65.598079594765778</v>
      </c>
      <c r="L53" t="str">
        <f t="shared" si="24"/>
        <v>33 Protective service occupations</v>
      </c>
      <c r="M53" s="173">
        <f t="shared" ref="M53:Q53" si="48">M16/M$35*100</f>
        <v>1.7850576563796012</v>
      </c>
      <c r="N53" s="173">
        <f t="shared" si="48"/>
        <v>1.7466878921289946</v>
      </c>
      <c r="O53" s="173">
        <f t="shared" si="48"/>
        <v>1.8366604758408493</v>
      </c>
      <c r="P53" s="173">
        <f t="shared" si="48"/>
        <v>1.9366025404937446</v>
      </c>
      <c r="Q53" s="173">
        <f t="shared" si="48"/>
        <v>1.977445357501326</v>
      </c>
      <c r="S53" s="68">
        <f t="shared" si="26"/>
        <v>14.204470794002926</v>
      </c>
      <c r="T53" s="69">
        <f t="shared" si="27"/>
        <v>30.491231408114317</v>
      </c>
      <c r="U53" s="69">
        <f t="shared" si="28"/>
        <v>44.695702202117246</v>
      </c>
      <c r="W53" t="str">
        <f t="shared" si="29"/>
        <v>33 Protective service occupations</v>
      </c>
      <c r="X53" s="173">
        <f t="shared" ref="X53:AB53" si="49">X16/X$35*100</f>
        <v>0.43032201797026348</v>
      </c>
      <c r="Y53" s="173">
        <f t="shared" si="49"/>
        <v>0.4591359087059943</v>
      </c>
      <c r="Z53" s="173">
        <f t="shared" si="49"/>
        <v>0.51792192413778348</v>
      </c>
      <c r="AA53" s="173">
        <f t="shared" si="49"/>
        <v>0.64317759859924462</v>
      </c>
      <c r="AB53" s="173">
        <f t="shared" si="49"/>
        <v>0.80513646218670265</v>
      </c>
      <c r="AD53" s="68">
        <f t="shared" si="31"/>
        <v>70.712023039859048</v>
      </c>
      <c r="AE53" s="69">
        <f t="shared" si="32"/>
        <v>68.205007633761895</v>
      </c>
      <c r="AF53" s="69">
        <f t="shared" si="33"/>
        <v>138.91703067362093</v>
      </c>
    </row>
    <row r="54" spans="1:32" x14ac:dyDescent="0.2">
      <c r="A54" t="str">
        <f t="shared" si="19"/>
        <v>34 Culture, media and sports occupations</v>
      </c>
      <c r="B54" s="173">
        <f t="shared" si="20"/>
        <v>1.1396594443076946</v>
      </c>
      <c r="C54" s="173">
        <f t="shared" si="20"/>
        <v>1.3103453701247936</v>
      </c>
      <c r="D54" s="173">
        <f t="shared" si="20"/>
        <v>1.2773545376448223</v>
      </c>
      <c r="E54" s="173">
        <f t="shared" si="20"/>
        <v>1.1687988780457605</v>
      </c>
      <c r="F54" s="173">
        <f t="shared" si="20"/>
        <v>1.2544753121114305</v>
      </c>
      <c r="H54" s="68">
        <f t="shared" si="21"/>
        <v>6.0205772698276432</v>
      </c>
      <c r="I54" s="69">
        <f t="shared" si="22"/>
        <v>45.222112903777287</v>
      </c>
      <c r="J54" s="69">
        <f t="shared" si="23"/>
        <v>51.242690173604935</v>
      </c>
      <c r="L54" t="str">
        <f t="shared" si="24"/>
        <v>34 Culture, media and sports occupations</v>
      </c>
      <c r="M54" s="173">
        <f t="shared" ref="M54:Q54" si="50">M17/M$35*100</f>
        <v>1.2614636483524437</v>
      </c>
      <c r="N54" s="173">
        <f t="shared" si="50"/>
        <v>1.5336896278494725</v>
      </c>
      <c r="O54" s="173">
        <f t="shared" si="50"/>
        <v>1.3851453121462223</v>
      </c>
      <c r="P54" s="173">
        <f t="shared" si="50"/>
        <v>1.2566857282242712</v>
      </c>
      <c r="Q54" s="173">
        <f t="shared" si="50"/>
        <v>1.3086133881331143</v>
      </c>
      <c r="S54" s="68">
        <f t="shared" si="26"/>
        <v>0.21287391005401193</v>
      </c>
      <c r="T54" s="69">
        <f t="shared" si="27"/>
        <v>38.683811122473472</v>
      </c>
      <c r="U54" s="69">
        <f t="shared" si="28"/>
        <v>38.896685032527486</v>
      </c>
      <c r="W54" t="str">
        <f t="shared" si="29"/>
        <v>34 Culture, media and sports occupations</v>
      </c>
      <c r="X54" s="173">
        <f t="shared" ref="X54:AB54" si="51">X17/X$35*100</f>
        <v>1.0149297239611823</v>
      </c>
      <c r="Y54" s="173">
        <f t="shared" si="51"/>
        <v>1.0825374149620304</v>
      </c>
      <c r="Z54" s="173">
        <f t="shared" si="51"/>
        <v>1.1707348106327797</v>
      </c>
      <c r="AA54" s="173">
        <f t="shared" si="51"/>
        <v>1.0830005033944241</v>
      </c>
      <c r="AB54" s="173">
        <f t="shared" si="51"/>
        <v>1.2027494930587597</v>
      </c>
      <c r="AD54" s="68">
        <f t="shared" si="31"/>
        <v>12.817263235965362</v>
      </c>
      <c r="AE54" s="69">
        <f t="shared" si="32"/>
        <v>52.873809487862943</v>
      </c>
      <c r="AF54" s="69">
        <f t="shared" si="33"/>
        <v>65.691072723828299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4.9890714342075118</v>
      </c>
      <c r="C55" s="173">
        <f t="shared" si="52"/>
        <v>5.1497580380983843</v>
      </c>
      <c r="D55" s="173">
        <f t="shared" si="52"/>
        <v>5.3723489936932465</v>
      </c>
      <c r="E55" s="173">
        <f t="shared" si="52"/>
        <v>4.9944330191771451</v>
      </c>
      <c r="F55" s="173">
        <f t="shared" si="52"/>
        <v>5.0035925007568585</v>
      </c>
      <c r="H55" s="68">
        <f t="shared" si="21"/>
        <v>0.54424483837015381</v>
      </c>
      <c r="I55" s="69">
        <f t="shared" si="22"/>
        <v>45.375288272003459</v>
      </c>
      <c r="J55" s="69">
        <f t="shared" si="23"/>
        <v>45.919533110373607</v>
      </c>
      <c r="L55" t="str">
        <f t="shared" si="24"/>
        <v>35 Business and public service associate professionals</v>
      </c>
      <c r="M55" s="173">
        <f t="shared" ref="M55:Q55" si="53">M18/M$35*100</f>
        <v>5.1871882486991625</v>
      </c>
      <c r="N55" s="173">
        <f t="shared" si="53"/>
        <v>5.2163059904248259</v>
      </c>
      <c r="O55" s="173">
        <f t="shared" si="53"/>
        <v>5.5099396945176871</v>
      </c>
      <c r="P55" s="173">
        <f t="shared" si="53"/>
        <v>4.9413145198720771</v>
      </c>
      <c r="Q55" s="173">
        <f t="shared" si="53"/>
        <v>4.6989423349931609</v>
      </c>
      <c r="S55" s="68">
        <f t="shared" si="26"/>
        <v>-9.5391291585666274</v>
      </c>
      <c r="T55" s="69">
        <f t="shared" si="27"/>
        <v>35.353844180731805</v>
      </c>
      <c r="U55" s="69">
        <f t="shared" si="28"/>
        <v>25.814715022165174</v>
      </c>
      <c r="W55" t="str">
        <f t="shared" si="29"/>
        <v>35 Business and public service associate professionals</v>
      </c>
      <c r="X55" s="173">
        <f t="shared" ref="X55:AB55" si="54">X18/X$35*100</f>
        <v>4.7861962127709345</v>
      </c>
      <c r="Y55" s="173">
        <f t="shared" si="54"/>
        <v>5.0818800765416468</v>
      </c>
      <c r="Z55" s="173">
        <f t="shared" si="54"/>
        <v>5.2362530891118633</v>
      </c>
      <c r="AA55" s="173">
        <f t="shared" si="54"/>
        <v>5.0462892513101201</v>
      </c>
      <c r="AB55" s="173">
        <f t="shared" si="54"/>
        <v>5.2946682187478089</v>
      </c>
      <c r="AD55" s="68">
        <f t="shared" si="31"/>
        <v>11.039380711589668</v>
      </c>
      <c r="AE55" s="69">
        <f t="shared" si="32"/>
        <v>55.80596528703051</v>
      </c>
      <c r="AF55" s="69">
        <f t="shared" si="33"/>
        <v>66.845345998620175</v>
      </c>
    </row>
    <row r="56" spans="1:32" x14ac:dyDescent="0.2">
      <c r="A56" t="str">
        <f t="shared" si="19"/>
        <v>41 Administrative occupations</v>
      </c>
      <c r="B56" s="173">
        <f t="shared" si="52"/>
        <v>10.433700647276156</v>
      </c>
      <c r="C56" s="173">
        <f t="shared" si="52"/>
        <v>10.025456310697454</v>
      </c>
      <c r="D56" s="173">
        <f t="shared" si="52"/>
        <v>10.611496779536742</v>
      </c>
      <c r="E56" s="173">
        <f t="shared" si="52"/>
        <v>9.588974902552458</v>
      </c>
      <c r="F56" s="173">
        <f t="shared" si="52"/>
        <v>8.8851504638546626</v>
      </c>
      <c r="H56" s="68">
        <f t="shared" si="21"/>
        <v>-9.6084901048157221</v>
      </c>
      <c r="I56" s="69">
        <f t="shared" si="22"/>
        <v>45.151744707323196</v>
      </c>
      <c r="J56" s="69">
        <f t="shared" si="23"/>
        <v>35.543254602507467</v>
      </c>
      <c r="L56" t="str">
        <f t="shared" si="24"/>
        <v>41 Administrative occupations</v>
      </c>
      <c r="M56" s="173">
        <f t="shared" ref="M56:Q56" si="55">M19/M$35*100</f>
        <v>7.070429026163751</v>
      </c>
      <c r="N56" s="173">
        <f t="shared" si="55"/>
        <v>6.7121351406391065</v>
      </c>
      <c r="O56" s="173">
        <f t="shared" si="55"/>
        <v>8.0547207169611923</v>
      </c>
      <c r="P56" s="173">
        <f t="shared" si="55"/>
        <v>7.653496115175801</v>
      </c>
      <c r="Q56" s="173">
        <f t="shared" si="55"/>
        <v>8.1805991624674856</v>
      </c>
      <c r="S56" s="68">
        <f t="shared" si="26"/>
        <v>7.731354730112006</v>
      </c>
      <c r="T56" s="69">
        <f t="shared" si="27"/>
        <v>37.898813569069183</v>
      </c>
      <c r="U56" s="69">
        <f t="shared" si="28"/>
        <v>45.630168299181193</v>
      </c>
      <c r="W56" t="str">
        <f t="shared" si="29"/>
        <v>41 Administrative occupations</v>
      </c>
      <c r="X56" s="173">
        <f t="shared" ref="X56:AB56" si="56">X19/X$35*100</f>
        <v>13.877751959303081</v>
      </c>
      <c r="Y56" s="173">
        <f t="shared" si="56"/>
        <v>13.404996614254063</v>
      </c>
      <c r="Z56" s="173">
        <f t="shared" si="56"/>
        <v>13.140495824990298</v>
      </c>
      <c r="AA56" s="173">
        <f t="shared" si="56"/>
        <v>11.478460460309513</v>
      </c>
      <c r="AB56" s="173">
        <f t="shared" si="56"/>
        <v>9.5583087252284553</v>
      </c>
      <c r="AD56" s="68">
        <f t="shared" si="31"/>
        <v>-20.121810860770925</v>
      </c>
      <c r="AE56" s="69">
        <f t="shared" si="32"/>
        <v>49.549269149048705</v>
      </c>
      <c r="AF56" s="69">
        <f t="shared" si="33"/>
        <v>29.42745828827778</v>
      </c>
    </row>
    <row r="57" spans="1:32" x14ac:dyDescent="0.2">
      <c r="A57" t="str">
        <f t="shared" si="19"/>
        <v>42 Secretarial and related occupations</v>
      </c>
      <c r="B57" s="173">
        <f t="shared" si="52"/>
        <v>2.3521263117960438</v>
      </c>
      <c r="C57" s="173">
        <f t="shared" si="52"/>
        <v>2.1130278418746817</v>
      </c>
      <c r="D57" s="173">
        <f t="shared" si="52"/>
        <v>2.089721656730517</v>
      </c>
      <c r="E57" s="173">
        <f t="shared" si="52"/>
        <v>2.1382955976055626</v>
      </c>
      <c r="F57" s="173">
        <f t="shared" si="52"/>
        <v>1.4643915431455865</v>
      </c>
      <c r="H57" s="68">
        <f t="shared" si="21"/>
        <v>-24.350115472848486</v>
      </c>
      <c r="I57" s="69">
        <f t="shared" si="22"/>
        <v>49.796307846673649</v>
      </c>
      <c r="J57" s="69">
        <f t="shared" si="23"/>
        <v>25.446192373825166</v>
      </c>
      <c r="L57" t="str">
        <f t="shared" si="24"/>
        <v>42 Secretarial and related occupations</v>
      </c>
      <c r="M57" s="173">
        <f t="shared" ref="M57:Q57" si="57">M20/M$35*100</f>
        <v>0.40284896498869399</v>
      </c>
      <c r="N57" s="173">
        <f t="shared" si="57"/>
        <v>0.32153122550246888</v>
      </c>
      <c r="O57" s="173">
        <f t="shared" si="57"/>
        <v>0.33291570423465805</v>
      </c>
      <c r="P57" s="173">
        <f t="shared" si="57"/>
        <v>0.40315418688544352</v>
      </c>
      <c r="Q57" s="173">
        <f t="shared" si="57"/>
        <v>0.48725077955483631</v>
      </c>
      <c r="S57" s="68">
        <f t="shared" si="26"/>
        <v>55.247907381418635</v>
      </c>
      <c r="T57" s="69">
        <f t="shared" si="27"/>
        <v>44.588780112991707</v>
      </c>
      <c r="U57" s="69">
        <f t="shared" si="28"/>
        <v>99.836687494410327</v>
      </c>
      <c r="W57" t="str">
        <f t="shared" si="29"/>
        <v>42 Secretarial and related occupations</v>
      </c>
      <c r="X57" s="173">
        <f t="shared" ref="X57:AB57" si="58">X20/X$35*100</f>
        <v>4.3482217688604852</v>
      </c>
      <c r="Y57" s="173">
        <f t="shared" si="58"/>
        <v>3.9403288211542291</v>
      </c>
      <c r="Z57" s="173">
        <f t="shared" si="58"/>
        <v>3.8274415305757072</v>
      </c>
      <c r="AA57" s="173">
        <f t="shared" si="58"/>
        <v>3.8322044420758075</v>
      </c>
      <c r="AB57" s="173">
        <f t="shared" si="58"/>
        <v>2.3979933635398205</v>
      </c>
      <c r="AD57" s="68">
        <f t="shared" si="31"/>
        <v>-31.198434305153206</v>
      </c>
      <c r="AE57" s="69">
        <f t="shared" si="32"/>
        <v>50.244344229607648</v>
      </c>
      <c r="AF57" s="69">
        <f t="shared" si="33"/>
        <v>19.045909924454445</v>
      </c>
    </row>
    <row r="58" spans="1:32" x14ac:dyDescent="0.2">
      <c r="A58" t="str">
        <f t="shared" si="19"/>
        <v>51 Skilled agricultural and related trades</v>
      </c>
      <c r="B58" s="173">
        <f t="shared" si="52"/>
        <v>0.81790953731456961</v>
      </c>
      <c r="C58" s="173">
        <f t="shared" si="52"/>
        <v>0.84059342884879928</v>
      </c>
      <c r="D58" s="173">
        <f t="shared" si="52"/>
        <v>0.80121459621101276</v>
      </c>
      <c r="E58" s="173">
        <f t="shared" si="52"/>
        <v>0.78950466205652736</v>
      </c>
      <c r="F58" s="173">
        <f t="shared" si="52"/>
        <v>0.83448479032636713</v>
      </c>
      <c r="H58" s="68">
        <f t="shared" si="21"/>
        <v>12.436954524208623</v>
      </c>
      <c r="I58" s="69">
        <f t="shared" si="22"/>
        <v>58.364385503458081</v>
      </c>
      <c r="J58" s="69">
        <f t="shared" si="23"/>
        <v>70.801340027666697</v>
      </c>
      <c r="L58" t="str">
        <f t="shared" si="24"/>
        <v>51 Skilled agricultural and related trades</v>
      </c>
      <c r="M58" s="173">
        <f t="shared" ref="M58:Q58" si="59">M21/M$35*100</f>
        <v>1.299698784277743</v>
      </c>
      <c r="N58" s="173">
        <f t="shared" si="59"/>
        <v>1.4379241917320162</v>
      </c>
      <c r="O58" s="173">
        <f t="shared" si="59"/>
        <v>1.3145074368043468</v>
      </c>
      <c r="P58" s="173">
        <f t="shared" si="59"/>
        <v>1.2780550073981192</v>
      </c>
      <c r="Q58" s="173">
        <f t="shared" si="59"/>
        <v>1.3426747112611095</v>
      </c>
      <c r="S58" s="68">
        <f t="shared" si="26"/>
        <v>8.3465922194902191</v>
      </c>
      <c r="T58" s="69">
        <f t="shared" si="27"/>
        <v>54.200169462424356</v>
      </c>
      <c r="U58" s="69">
        <f t="shared" si="28"/>
        <v>62.546761681914575</v>
      </c>
      <c r="W58" t="str">
        <f t="shared" si="29"/>
        <v>51 Skilled agricultural and related trades</v>
      </c>
      <c r="X58" s="173">
        <f t="shared" ref="X58:AB58" si="60">X21/X$35*100</f>
        <v>0.3245485855234766</v>
      </c>
      <c r="Y58" s="173">
        <f t="shared" si="60"/>
        <v>0.23132457620614377</v>
      </c>
      <c r="Z58" s="173">
        <f t="shared" si="60"/>
        <v>0.29349820958658024</v>
      </c>
      <c r="AA58" s="173">
        <f t="shared" si="60"/>
        <v>0.31256385145155069</v>
      </c>
      <c r="AB58" s="173">
        <f t="shared" si="60"/>
        <v>0.3489385384770432</v>
      </c>
      <c r="AD58" s="68">
        <f t="shared" si="31"/>
        <v>30.557670045933989</v>
      </c>
      <c r="AE58" s="69">
        <f t="shared" si="32"/>
        <v>76.812280489076045</v>
      </c>
      <c r="AF58" s="69">
        <f t="shared" si="33"/>
        <v>107.36995053501003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3.3890733251127632</v>
      </c>
      <c r="C59" s="173">
        <f t="shared" si="52"/>
        <v>3.3694257573624466</v>
      </c>
      <c r="D59" s="173">
        <f t="shared" si="52"/>
        <v>2.9015985054268385</v>
      </c>
      <c r="E59" s="173">
        <f t="shared" si="52"/>
        <v>2.7271744438313794</v>
      </c>
      <c r="F59" s="173">
        <f t="shared" si="52"/>
        <v>2.4182076088553344</v>
      </c>
      <c r="H59" s="68">
        <f t="shared" si="21"/>
        <v>-10.030405046939652</v>
      </c>
      <c r="I59" s="69">
        <f t="shared" si="22"/>
        <v>35.644647064998281</v>
      </c>
      <c r="J59" s="69">
        <f t="shared" si="23"/>
        <v>25.614242018058629</v>
      </c>
      <c r="L59" t="str">
        <f t="shared" si="24"/>
        <v>52 Skilled metal, electrical and electronic trades</v>
      </c>
      <c r="M59" s="173">
        <f t="shared" ref="M59:Q59" si="61">M22/M$35*100</f>
        <v>6.6164359579801326</v>
      </c>
      <c r="N59" s="173">
        <f t="shared" si="61"/>
        <v>6.5425888505975527</v>
      </c>
      <c r="O59" s="173">
        <f t="shared" si="61"/>
        <v>5.7311900007019361</v>
      </c>
      <c r="P59" s="173">
        <f t="shared" si="61"/>
        <v>5.279854849500567</v>
      </c>
      <c r="Q59" s="173">
        <f t="shared" si="61"/>
        <v>4.6321896004361056</v>
      </c>
      <c r="S59" s="68">
        <f t="shared" si="26"/>
        <v>-14.266803736390274</v>
      </c>
      <c r="T59" s="69">
        <f t="shared" si="27"/>
        <v>33.709825622648154</v>
      </c>
      <c r="U59" s="69">
        <f t="shared" si="28"/>
        <v>19.443021886257878</v>
      </c>
      <c r="W59" t="str">
        <f t="shared" si="29"/>
        <v>52 Skilled metal, electrical and electronic trades</v>
      </c>
      <c r="X59" s="173">
        <f t="shared" ref="X59:AB59" si="62">X22/X$35*100</f>
        <v>8.4195288994699385E-2</v>
      </c>
      <c r="Y59" s="173">
        <f t="shared" si="62"/>
        <v>0.13284469173707089</v>
      </c>
      <c r="Z59" s="173">
        <f t="shared" si="62"/>
        <v>0.10274791568622146</v>
      </c>
      <c r="AA59" s="173">
        <f t="shared" si="62"/>
        <v>0.23515397244261471</v>
      </c>
      <c r="AB59" s="173">
        <f t="shared" si="62"/>
        <v>0.30287510541517676</v>
      </c>
      <c r="AD59" s="68">
        <f t="shared" si="31"/>
        <v>223.70504439797921</v>
      </c>
      <c r="AE59" s="69">
        <f t="shared" si="32"/>
        <v>142.39483574518948</v>
      </c>
      <c r="AF59" s="69">
        <f t="shared" si="33"/>
        <v>366.09988014316872</v>
      </c>
    </row>
    <row r="60" spans="1:32" x14ac:dyDescent="0.2">
      <c r="A60" t="str">
        <f t="shared" si="19"/>
        <v>53 Skilled construction and building trades</v>
      </c>
      <c r="B60" s="173">
        <f t="shared" si="52"/>
        <v>2.8361910936930128</v>
      </c>
      <c r="C60" s="173">
        <f t="shared" si="52"/>
        <v>2.6908022835185093</v>
      </c>
      <c r="D60" s="173">
        <f t="shared" si="52"/>
        <v>2.3383391505434323</v>
      </c>
      <c r="E60" s="173">
        <f t="shared" si="52"/>
        <v>2.3604846905981907</v>
      </c>
      <c r="F60" s="173">
        <f t="shared" si="52"/>
        <v>2.1276007092255069</v>
      </c>
      <c r="H60" s="68">
        <f t="shared" si="21"/>
        <v>-1.7749799431293445</v>
      </c>
      <c r="I60" s="69">
        <f t="shared" si="22"/>
        <v>42.09898378775172</v>
      </c>
      <c r="J60" s="69">
        <f t="shared" si="23"/>
        <v>40.324003844622375</v>
      </c>
      <c r="L60" t="str">
        <f t="shared" si="24"/>
        <v>53 Skilled construction and building trades</v>
      </c>
      <c r="M60" s="173">
        <f t="shared" ref="M60:Q60" si="63">M23/M$35*100</f>
        <v>5.5454895110509463</v>
      </c>
      <c r="N60" s="173">
        <f t="shared" si="63"/>
        <v>5.2561977439056209</v>
      </c>
      <c r="O60" s="173">
        <f t="shared" si="63"/>
        <v>4.625146681028232</v>
      </c>
      <c r="P60" s="173">
        <f t="shared" si="63"/>
        <v>4.6921388279983498</v>
      </c>
      <c r="Q60" s="173">
        <f t="shared" si="63"/>
        <v>4.2540645041049858</v>
      </c>
      <c r="S60" s="68">
        <f t="shared" si="26"/>
        <v>-2.4367958716096041</v>
      </c>
      <c r="T60" s="69">
        <f t="shared" si="27"/>
        <v>41.711040196506332</v>
      </c>
      <c r="U60" s="69">
        <f t="shared" si="28"/>
        <v>39.274244324896728</v>
      </c>
      <c r="W60" t="str">
        <f t="shared" si="29"/>
        <v>53 Skilled construction and building trades</v>
      </c>
      <c r="X60" s="173">
        <f t="shared" ref="X60:AB60" si="64">X23/X$35*100</f>
        <v>6.1820236935426438E-2</v>
      </c>
      <c r="Y60" s="173">
        <f t="shared" si="64"/>
        <v>7.4135528937984807E-2</v>
      </c>
      <c r="Z60" s="173">
        <f t="shared" si="64"/>
        <v>7.6375677721209193E-2</v>
      </c>
      <c r="AA60" s="173">
        <f t="shared" si="64"/>
        <v>8.4238189197131261E-2</v>
      </c>
      <c r="AB60" s="173">
        <f t="shared" si="64"/>
        <v>9.5886811008293923E-2</v>
      </c>
      <c r="AD60" s="68">
        <f t="shared" si="31"/>
        <v>37.867756276246048</v>
      </c>
      <c r="AE60" s="69">
        <f t="shared" si="32"/>
        <v>65.336782689108531</v>
      </c>
      <c r="AF60" s="69">
        <f t="shared" si="33"/>
        <v>103.2045389653546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1.9808430245953232</v>
      </c>
      <c r="C61" s="173">
        <f t="shared" si="52"/>
        <v>1.6638568836646188</v>
      </c>
      <c r="D61" s="173">
        <f t="shared" si="52"/>
        <v>1.6534856556024515</v>
      </c>
      <c r="E61" s="173">
        <f t="shared" si="52"/>
        <v>1.5585447167891735</v>
      </c>
      <c r="F61" s="173">
        <f t="shared" si="52"/>
        <v>1.4667308842253099</v>
      </c>
      <c r="H61" s="68">
        <f t="shared" si="21"/>
        <v>-4.2388162491284467</v>
      </c>
      <c r="I61" s="69">
        <f t="shared" si="22"/>
        <v>42.656145236048445</v>
      </c>
      <c r="J61" s="69">
        <f t="shared" si="23"/>
        <v>38.417328986920005</v>
      </c>
      <c r="L61" t="str">
        <f t="shared" si="24"/>
        <v>54 Textiles, printing and other skilled trades</v>
      </c>
      <c r="M61" s="173">
        <f t="shared" ref="M61:Q61" si="65">M24/M$35*100</f>
        <v>2.2979314146497667</v>
      </c>
      <c r="N61" s="173">
        <f t="shared" si="65"/>
        <v>1.8964581821247322</v>
      </c>
      <c r="O61" s="173">
        <f t="shared" si="65"/>
        <v>1.7962807117567319</v>
      </c>
      <c r="P61" s="173">
        <f t="shared" si="65"/>
        <v>1.6895268518451745</v>
      </c>
      <c r="Q61" s="173">
        <f t="shared" si="65"/>
        <v>1.5516304232215177</v>
      </c>
      <c r="S61" s="68">
        <f t="shared" si="26"/>
        <v>-8.3733994108846197</v>
      </c>
      <c r="T61" s="69">
        <f t="shared" si="27"/>
        <v>30.175409982911127</v>
      </c>
      <c r="U61" s="69">
        <f t="shared" si="28"/>
        <v>21.802010572026507</v>
      </c>
      <c r="W61" t="str">
        <f t="shared" si="29"/>
        <v>54 Textiles, printing and other skilled trades</v>
      </c>
      <c r="X61" s="173">
        <f t="shared" ref="X61:AB61" si="66">X24/X$35*100</f>
        <v>1.6561387458982908</v>
      </c>
      <c r="Y61" s="173">
        <f t="shared" si="66"/>
        <v>1.4266068790742996</v>
      </c>
      <c r="Z61" s="173">
        <f t="shared" si="66"/>
        <v>1.5122419362186474</v>
      </c>
      <c r="AA61" s="173">
        <f t="shared" si="66"/>
        <v>1.430675140472115</v>
      </c>
      <c r="AB61" s="173">
        <f t="shared" si="66"/>
        <v>1.3856142558838456</v>
      </c>
      <c r="AD61" s="68">
        <f t="shared" si="31"/>
        <v>0.61899498115832408</v>
      </c>
      <c r="AE61" s="69">
        <f t="shared" si="32"/>
        <v>57.320031171571742</v>
      </c>
      <c r="AF61" s="69">
        <f t="shared" si="33"/>
        <v>57.939026152730065</v>
      </c>
    </row>
    <row r="62" spans="1:32" x14ac:dyDescent="0.2">
      <c r="A62" t="str">
        <f t="shared" si="19"/>
        <v>61 Caring personal service occupations</v>
      </c>
      <c r="B62" s="173">
        <f t="shared" si="52"/>
        <v>9.5240943593929295</v>
      </c>
      <c r="C62" s="173">
        <f t="shared" si="52"/>
        <v>9.159198786579033</v>
      </c>
      <c r="D62" s="173">
        <f t="shared" si="52"/>
        <v>9.2606436191233605</v>
      </c>
      <c r="E62" s="173">
        <f t="shared" si="52"/>
        <v>9.9304187730648845</v>
      </c>
      <c r="F62" s="173">
        <f t="shared" si="52"/>
        <v>10.573323623272412</v>
      </c>
      <c r="H62" s="68">
        <f t="shared" si="21"/>
        <v>23.256506579001147</v>
      </c>
      <c r="I62" s="69">
        <f t="shared" si="22"/>
        <v>63.02081704494119</v>
      </c>
      <c r="J62" s="69">
        <f t="shared" si="23"/>
        <v>86.277323623942337</v>
      </c>
      <c r="L62" t="str">
        <f t="shared" si="24"/>
        <v>61 Caring personal service occupations</v>
      </c>
      <c r="M62" s="173">
        <f t="shared" ref="M62:Q62" si="67">M25/M$35*100</f>
        <v>2.6546148439422019</v>
      </c>
      <c r="N62" s="173">
        <f t="shared" si="67"/>
        <v>2.6403612371807332</v>
      </c>
      <c r="O62" s="173">
        <f t="shared" si="67"/>
        <v>2.54264683556731</v>
      </c>
      <c r="P62" s="173">
        <f t="shared" si="67"/>
        <v>3.0882888643914743</v>
      </c>
      <c r="Q62" s="173">
        <f t="shared" si="67"/>
        <v>3.5070473475293871</v>
      </c>
      <c r="S62" s="68">
        <f t="shared" si="26"/>
        <v>46.306318116413983</v>
      </c>
      <c r="T62" s="69">
        <f t="shared" si="27"/>
        <v>56.192727315856239</v>
      </c>
      <c r="U62" s="69">
        <f t="shared" si="28"/>
        <v>102.49904543227024</v>
      </c>
      <c r="W62" t="str">
        <f t="shared" si="29"/>
        <v>61 Caring personal service occupations</v>
      </c>
      <c r="X62" s="173">
        <f t="shared" ref="X62:AB62" si="68">X25/X$35*100</f>
        <v>16.558566326990082</v>
      </c>
      <c r="Y62" s="173">
        <f t="shared" si="68"/>
        <v>15.808320045820606</v>
      </c>
      <c r="Z62" s="173">
        <f t="shared" si="68"/>
        <v>15.905655554919912</v>
      </c>
      <c r="AA62" s="173">
        <f t="shared" si="68"/>
        <v>16.609957567834471</v>
      </c>
      <c r="AB62" s="173">
        <f t="shared" si="68"/>
        <v>17.324744339976125</v>
      </c>
      <c r="AD62" s="68">
        <f t="shared" si="31"/>
        <v>19.611839854883247</v>
      </c>
      <c r="AE62" s="69">
        <f t="shared" si="32"/>
        <v>64.100483635034308</v>
      </c>
      <c r="AF62" s="69">
        <f t="shared" si="33"/>
        <v>83.712323489917551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2.2600380383324925</v>
      </c>
      <c r="C63" s="173">
        <f t="shared" si="52"/>
        <v>2.2654392616461108</v>
      </c>
      <c r="D63" s="173">
        <f t="shared" si="52"/>
        <v>1.9936355333051703</v>
      </c>
      <c r="E63" s="173">
        <f t="shared" si="52"/>
        <v>1.9439457776998044</v>
      </c>
      <c r="F63" s="173">
        <f t="shared" si="52"/>
        <v>1.8639250591232008</v>
      </c>
      <c r="H63" s="68">
        <f t="shared" si="21"/>
        <v>0.93044366700201442</v>
      </c>
      <c r="I63" s="69">
        <f t="shared" si="22"/>
        <v>50.563493210458532</v>
      </c>
      <c r="J63" s="69">
        <f t="shared" si="23"/>
        <v>51.493936877460541</v>
      </c>
      <c r="L63" t="str">
        <f t="shared" si="24"/>
        <v>62 Leisure, travel and related personal service occupations</v>
      </c>
      <c r="M63" s="173">
        <f t="shared" ref="M63:Q63" si="69">M26/M$35*100</f>
        <v>1.3234856129876971</v>
      </c>
      <c r="N63" s="173">
        <f t="shared" si="69"/>
        <v>1.4082310925505839</v>
      </c>
      <c r="O63" s="173">
        <f t="shared" si="69"/>
        <v>1.3383411442114004</v>
      </c>
      <c r="P63" s="173">
        <f t="shared" si="69"/>
        <v>1.3153371345285931</v>
      </c>
      <c r="Q63" s="173">
        <f t="shared" si="69"/>
        <v>1.3350841684152093</v>
      </c>
      <c r="S63" s="68">
        <f t="shared" si="26"/>
        <v>5.8155054764151348</v>
      </c>
      <c r="T63" s="69">
        <f t="shared" si="27"/>
        <v>43.597274300160343</v>
      </c>
      <c r="U63" s="69">
        <f t="shared" si="28"/>
        <v>49.412779776575476</v>
      </c>
      <c r="W63" t="str">
        <f t="shared" si="29"/>
        <v>62 Leisure, travel and related personal service occupations</v>
      </c>
      <c r="X63" s="173">
        <f t="shared" ref="X63:AB63" si="70">X26/X$35*100</f>
        <v>3.2190847561304179</v>
      </c>
      <c r="Y63" s="173">
        <f t="shared" si="70"/>
        <v>3.1397793594837546</v>
      </c>
      <c r="Z63" s="173">
        <f t="shared" si="70"/>
        <v>2.6418107523894023</v>
      </c>
      <c r="AA63" s="173">
        <f t="shared" si="70"/>
        <v>2.5576166484423974</v>
      </c>
      <c r="AB63" s="173">
        <f t="shared" si="70"/>
        <v>2.3692021252948847</v>
      </c>
      <c r="AD63" s="68">
        <f t="shared" si="31"/>
        <v>-1.5174421891197911</v>
      </c>
      <c r="AE63" s="69">
        <f t="shared" si="32"/>
        <v>54.054238958712794</v>
      </c>
      <c r="AF63" s="69">
        <f t="shared" si="33"/>
        <v>52.53679676959301</v>
      </c>
    </row>
    <row r="64" spans="1:32" x14ac:dyDescent="0.2">
      <c r="A64" t="str">
        <f t="shared" si="19"/>
        <v>63 Community and civil enforcement occupations</v>
      </c>
      <c r="B64" s="173">
        <f t="shared" si="52"/>
        <v>0.10461995960860851</v>
      </c>
      <c r="C64" s="173">
        <f t="shared" si="52"/>
        <v>8.6913539932497452E-2</v>
      </c>
      <c r="D64" s="173">
        <f t="shared" si="52"/>
        <v>0.10856388024352415</v>
      </c>
      <c r="E64" s="173">
        <f t="shared" si="52"/>
        <v>8.4885696632466784E-2</v>
      </c>
      <c r="F64" s="173">
        <f t="shared" si="52"/>
        <v>8.8035113203013729E-2</v>
      </c>
      <c r="H64" s="68">
        <f t="shared" si="21"/>
        <v>-12.459288812116471</v>
      </c>
      <c r="I64" s="69">
        <f t="shared" si="22"/>
        <v>40.121942885174953</v>
      </c>
      <c r="J64" s="69">
        <f t="shared" si="23"/>
        <v>27.66265407305848</v>
      </c>
      <c r="L64" t="str">
        <f t="shared" si="24"/>
        <v>63 Community and civil enforcement occupations</v>
      </c>
      <c r="M64" s="173">
        <f t="shared" ref="M64:Q64" si="71">M27/M$35*100</f>
        <v>0.163075696280951</v>
      </c>
      <c r="N64" s="173">
        <f t="shared" si="71"/>
        <v>0.12118045539399144</v>
      </c>
      <c r="O64" s="173">
        <f t="shared" si="71"/>
        <v>0.17328137535667321</v>
      </c>
      <c r="P64" s="173">
        <f t="shared" si="71"/>
        <v>0.11423994209697362</v>
      </c>
      <c r="Q64" s="173">
        <f t="shared" si="71"/>
        <v>0.12585672546478954</v>
      </c>
      <c r="S64" s="68">
        <f t="shared" si="26"/>
        <v>-22.957203899780389</v>
      </c>
      <c r="T64" s="69">
        <f t="shared" si="27"/>
        <v>29.735388012882069</v>
      </c>
      <c r="U64" s="69">
        <f t="shared" si="28"/>
        <v>6.7781841131016849</v>
      </c>
      <c r="W64" t="str">
        <f t="shared" si="29"/>
        <v>63 Community and civil enforcement occupations</v>
      </c>
      <c r="X64" s="173">
        <f t="shared" ref="X64:AB64" si="72">X27/X$35*100</f>
        <v>4.4760222048876447E-2</v>
      </c>
      <c r="Y64" s="173">
        <f t="shared" si="72"/>
        <v>5.1961775241769141E-2</v>
      </c>
      <c r="Z64" s="173">
        <f t="shared" si="72"/>
        <v>4.4549481109785329E-2</v>
      </c>
      <c r="AA64" s="173">
        <f t="shared" si="72"/>
        <v>5.6229002885273924E-2</v>
      </c>
      <c r="AB64" s="173">
        <f t="shared" si="72"/>
        <v>5.1898737182754728E-2</v>
      </c>
      <c r="AD64" s="68">
        <f t="shared" si="31"/>
        <v>27.93019156114574</v>
      </c>
      <c r="AE64" s="69">
        <f t="shared" si="32"/>
        <v>80.082978067602923</v>
      </c>
      <c r="AF64" s="69">
        <f t="shared" si="33"/>
        <v>108.01316962874867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7.8155224652620303</v>
      </c>
      <c r="C65" s="173">
        <f t="shared" si="73"/>
        <v>7.2823072609380199</v>
      </c>
      <c r="D65" s="173">
        <f t="shared" si="73"/>
        <v>7.0865212435585079</v>
      </c>
      <c r="E65" s="173">
        <f t="shared" si="73"/>
        <v>6.4620750922172219</v>
      </c>
      <c r="F65" s="173">
        <f t="shared" si="73"/>
        <v>5.9001968344399049</v>
      </c>
      <c r="H65" s="68">
        <f t="shared" si="21"/>
        <v>-10.117962713198496</v>
      </c>
      <c r="I65" s="69">
        <f t="shared" si="22"/>
        <v>43.617532932130992</v>
      </c>
      <c r="J65" s="69">
        <f t="shared" si="23"/>
        <v>33.499570218932497</v>
      </c>
      <c r="L65" t="str">
        <f t="shared" si="24"/>
        <v>71 Sales occupations</v>
      </c>
      <c r="M65" s="173">
        <f t="shared" ref="M65:Q65" si="74">M28/M$35*100</f>
        <v>5.6265812984973209</v>
      </c>
      <c r="N65" s="173">
        <f t="shared" si="74"/>
        <v>5.3079269686507189</v>
      </c>
      <c r="O65" s="173">
        <f t="shared" si="74"/>
        <v>5.2068313117501113</v>
      </c>
      <c r="P65" s="173">
        <f t="shared" si="74"/>
        <v>4.7852143863292511</v>
      </c>
      <c r="Q65" s="173">
        <f t="shared" si="74"/>
        <v>4.4613047886593105</v>
      </c>
      <c r="S65" s="68">
        <f t="shared" si="26"/>
        <v>-9.1142320751349679</v>
      </c>
      <c r="T65" s="69">
        <f t="shared" si="27"/>
        <v>30.745322824493442</v>
      </c>
      <c r="U65" s="69">
        <f t="shared" si="28"/>
        <v>21.631090749358474</v>
      </c>
      <c r="W65" t="str">
        <f t="shared" si="29"/>
        <v>71 Sales occupations</v>
      </c>
      <c r="X65" s="173">
        <f t="shared" ref="X65:AB65" si="75">X28/X$35*100</f>
        <v>10.057038033027069</v>
      </c>
      <c r="Y65" s="173">
        <f t="shared" si="75"/>
        <v>9.2961469794146456</v>
      </c>
      <c r="Z65" s="173">
        <f t="shared" si="75"/>
        <v>8.9457900754574968</v>
      </c>
      <c r="AA65" s="173">
        <f t="shared" si="75"/>
        <v>8.0990881697100718</v>
      </c>
      <c r="AB65" s="173">
        <f t="shared" si="75"/>
        <v>7.2749754572813661</v>
      </c>
      <c r="AD65" s="68">
        <f t="shared" si="31"/>
        <v>-10.695829800614757</v>
      </c>
      <c r="AE65" s="69">
        <f t="shared" si="32"/>
        <v>51.028312559083531</v>
      </c>
      <c r="AF65" s="69">
        <f t="shared" si="33"/>
        <v>40.332482758468778</v>
      </c>
    </row>
    <row r="66" spans="1:32" x14ac:dyDescent="0.2">
      <c r="A66" t="str">
        <f t="shared" si="19"/>
        <v>72 Customer service occupations</v>
      </c>
      <c r="B66" s="173">
        <f t="shared" si="73"/>
        <v>1.8895380492434701</v>
      </c>
      <c r="C66" s="173">
        <f t="shared" si="73"/>
        <v>1.947701762033726</v>
      </c>
      <c r="D66" s="173">
        <f t="shared" si="73"/>
        <v>1.978497130001182</v>
      </c>
      <c r="E66" s="173">
        <f t="shared" si="73"/>
        <v>2.504323463773146</v>
      </c>
      <c r="F66" s="173">
        <f t="shared" si="73"/>
        <v>2.7941822637602893</v>
      </c>
      <c r="H66" s="68">
        <f t="shared" si="21"/>
        <v>52.461015376905053</v>
      </c>
      <c r="I66" s="69">
        <f t="shared" si="22"/>
        <v>59.714910968772813</v>
      </c>
      <c r="J66" s="69">
        <f t="shared" si="23"/>
        <v>112.17592634567788</v>
      </c>
      <c r="L66" t="str">
        <f t="shared" si="24"/>
        <v>72 Customer service occupations</v>
      </c>
      <c r="M66" s="173">
        <f t="shared" ref="M66:Q66" si="76">M29/M$35*100</f>
        <v>1.6858018861089978</v>
      </c>
      <c r="N66" s="173">
        <f t="shared" si="76"/>
        <v>1.5396214019964911</v>
      </c>
      <c r="O66" s="173">
        <f t="shared" si="76"/>
        <v>1.7371084701173112</v>
      </c>
      <c r="P66" s="173">
        <f t="shared" si="76"/>
        <v>2.3836640404124623</v>
      </c>
      <c r="Q66" s="173">
        <f t="shared" si="76"/>
        <v>2.7887561661419853</v>
      </c>
      <c r="S66" s="68">
        <f t="shared" si="26"/>
        <v>70.290766405468702</v>
      </c>
      <c r="T66" s="69">
        <f t="shared" si="27"/>
        <v>49.894115376125505</v>
      </c>
      <c r="U66" s="69">
        <f t="shared" si="28"/>
        <v>120.18488178159421</v>
      </c>
      <c r="W66" t="str">
        <f t="shared" si="29"/>
        <v>72 Customer service occupations</v>
      </c>
      <c r="X66" s="173">
        <f t="shared" ref="X66:AB66" si="77">X29/X$35*100</f>
        <v>2.0981675858963955</v>
      </c>
      <c r="Y66" s="173">
        <f t="shared" si="77"/>
        <v>2.3639379048799296</v>
      </c>
      <c r="Z66" s="173">
        <f t="shared" si="77"/>
        <v>2.217263324415049</v>
      </c>
      <c r="AA66" s="173">
        <f t="shared" si="77"/>
        <v>2.6221156293779759</v>
      </c>
      <c r="AB66" s="173">
        <f t="shared" si="77"/>
        <v>2.7993665880693817</v>
      </c>
      <c r="AD66" s="68">
        <f t="shared" si="31"/>
        <v>38.644105747064891</v>
      </c>
      <c r="AE66" s="69">
        <f t="shared" si="32"/>
        <v>67.325395544769066</v>
      </c>
      <c r="AF66" s="69">
        <f t="shared" si="33"/>
        <v>105.96950129183395</v>
      </c>
    </row>
    <row r="67" spans="1:32" x14ac:dyDescent="0.2">
      <c r="A67" t="str">
        <f t="shared" si="19"/>
        <v>81 Process, plant and machine operatives</v>
      </c>
      <c r="B67" s="173">
        <f t="shared" si="73"/>
        <v>2.3494040473042093</v>
      </c>
      <c r="C67" s="173">
        <f t="shared" si="73"/>
        <v>2.1542627865971142</v>
      </c>
      <c r="D67" s="173">
        <f t="shared" si="73"/>
        <v>1.8739277619160011</v>
      </c>
      <c r="E67" s="173">
        <f t="shared" si="73"/>
        <v>2.1455522345066447</v>
      </c>
      <c r="F67" s="173">
        <f t="shared" si="73"/>
        <v>1.9306060716339188</v>
      </c>
      <c r="H67" s="68">
        <f t="shared" si="21"/>
        <v>11.219342483415264</v>
      </c>
      <c r="I67" s="69">
        <f t="shared" si="22"/>
        <v>44.10957841631096</v>
      </c>
      <c r="J67" s="69">
        <f t="shared" si="23"/>
        <v>55.328920899726228</v>
      </c>
      <c r="L67" t="str">
        <f t="shared" si="24"/>
        <v>81 Process, plant and machine operatives</v>
      </c>
      <c r="M67" s="173">
        <f t="shared" ref="M67:Q67" si="78">M30/M$35*100</f>
        <v>3.5416755779801967</v>
      </c>
      <c r="N67" s="173">
        <f t="shared" si="78"/>
        <v>3.1775298822920557</v>
      </c>
      <c r="O67" s="173">
        <f t="shared" si="78"/>
        <v>2.8203007792754238</v>
      </c>
      <c r="P67" s="173">
        <f t="shared" si="78"/>
        <v>3.2224966800513415</v>
      </c>
      <c r="Q67" s="173">
        <f t="shared" si="78"/>
        <v>2.9696292161238707</v>
      </c>
      <c r="S67" s="68">
        <f t="shared" si="26"/>
        <v>11.690000863972035</v>
      </c>
      <c r="T67" s="69">
        <f t="shared" si="27"/>
        <v>40.216382783886104</v>
      </c>
      <c r="U67" s="69">
        <f t="shared" si="28"/>
        <v>51.906383647858142</v>
      </c>
      <c r="W67" t="str">
        <f t="shared" si="29"/>
        <v>81 Process, plant and machine operatives</v>
      </c>
      <c r="X67" s="173">
        <f t="shared" ref="X67:AB67" si="79">X30/X$35*100</f>
        <v>1.1284963145654323</v>
      </c>
      <c r="Y67" s="173">
        <f t="shared" si="79"/>
        <v>1.1105449537304817</v>
      </c>
      <c r="Z67" s="173">
        <f t="shared" si="79"/>
        <v>0.93783621577799603</v>
      </c>
      <c r="AA67" s="173">
        <f t="shared" si="79"/>
        <v>1.0941994686510064</v>
      </c>
      <c r="AB67" s="173">
        <f t="shared" si="79"/>
        <v>0.93787919412353249</v>
      </c>
      <c r="AD67" s="68">
        <f t="shared" si="31"/>
        <v>9.8193355136579417</v>
      </c>
      <c r="AE67" s="69">
        <f t="shared" si="32"/>
        <v>55.690166896581651</v>
      </c>
      <c r="AF67" s="69">
        <f t="shared" si="33"/>
        <v>65.509502410239591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4.4364367763909804</v>
      </c>
      <c r="C68" s="173">
        <f t="shared" si="73"/>
        <v>4.7348847232943179</v>
      </c>
      <c r="D68" s="173">
        <f t="shared" si="73"/>
        <v>4.3282070284144023</v>
      </c>
      <c r="E68" s="173">
        <f t="shared" si="73"/>
        <v>4.5116296088483896</v>
      </c>
      <c r="F68" s="173">
        <f t="shared" si="73"/>
        <v>4.3664259020924172</v>
      </c>
      <c r="H68" s="68">
        <f t="shared" si="21"/>
        <v>8.9074450006178996</v>
      </c>
      <c r="I68" s="69">
        <f t="shared" si="22"/>
        <v>55.776998932144927</v>
      </c>
      <c r="J68" s="69">
        <f t="shared" si="23"/>
        <v>64.684443932762832</v>
      </c>
      <c r="L68" t="str">
        <f t="shared" si="24"/>
        <v>82 Transport and mobile machine drivers and operatives</v>
      </c>
      <c r="M68" s="173">
        <f t="shared" ref="M68:Q68" si="80">M31/M$35*100</f>
        <v>8.4357859240447333</v>
      </c>
      <c r="N68" s="173">
        <f t="shared" si="80"/>
        <v>9.0689078195459771</v>
      </c>
      <c r="O68" s="173">
        <f t="shared" si="80"/>
        <v>8.39496740192053</v>
      </c>
      <c r="P68" s="173">
        <f t="shared" si="80"/>
        <v>8.676525724800948</v>
      </c>
      <c r="Q68" s="173">
        <f t="shared" si="80"/>
        <v>8.4185125574012432</v>
      </c>
      <c r="S68" s="68">
        <f t="shared" si="26"/>
        <v>6.371147516239664</v>
      </c>
      <c r="T68" s="69">
        <f t="shared" si="27"/>
        <v>54.378292937287831</v>
      </c>
      <c r="U68" s="69">
        <f t="shared" si="28"/>
        <v>60.749440453527491</v>
      </c>
      <c r="W68" t="str">
        <f t="shared" si="29"/>
        <v>82 Transport and mobile machine drivers and operatives</v>
      </c>
      <c r="X68" s="173">
        <f t="shared" ref="X68:AB68" si="81">X31/X$35*100</f>
        <v>0.3410305080518829</v>
      </c>
      <c r="Y68" s="173">
        <f t="shared" si="81"/>
        <v>0.31424302315092095</v>
      </c>
      <c r="Z68" s="173">
        <f t="shared" si="81"/>
        <v>0.30562826086873096</v>
      </c>
      <c r="AA68" s="173">
        <f t="shared" si="81"/>
        <v>0.44570488160448962</v>
      </c>
      <c r="AB68" s="173">
        <f t="shared" si="81"/>
        <v>0.49489007148212411</v>
      </c>
      <c r="AD68" s="68">
        <f t="shared" si="31"/>
        <v>77.817352774305292</v>
      </c>
      <c r="AE68" s="69">
        <f t="shared" si="32"/>
        <v>93.779126719507346</v>
      </c>
      <c r="AF68" s="69">
        <f t="shared" si="33"/>
        <v>171.59647949381264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1.7163594366377104</v>
      </c>
      <c r="C69" s="173">
        <f t="shared" si="73"/>
        <v>1.4757192197327049</v>
      </c>
      <c r="D69" s="173">
        <f t="shared" si="73"/>
        <v>1.272299819634277</v>
      </c>
      <c r="E69" s="173">
        <f t="shared" si="73"/>
        <v>1.0344484726841947</v>
      </c>
      <c r="F69" s="173">
        <f t="shared" si="73"/>
        <v>0.92732822508684809</v>
      </c>
      <c r="H69" s="68">
        <f t="shared" si="21"/>
        <v>-21.31652829354281</v>
      </c>
      <c r="I69" s="69">
        <f t="shared" si="22"/>
        <v>32.702272806340005</v>
      </c>
      <c r="J69" s="69">
        <f t="shared" si="23"/>
        <v>11.385744512797197</v>
      </c>
      <c r="L69" t="str">
        <f t="shared" si="24"/>
        <v>91 Elementary trades and related occupations</v>
      </c>
      <c r="M69" s="173">
        <f t="shared" ref="M69:Q70" si="82">M32/M$35*100</f>
        <v>2.6147183148476869</v>
      </c>
      <c r="N69" s="173">
        <f t="shared" si="82"/>
        <v>2.2409498775635832</v>
      </c>
      <c r="O69" s="173">
        <f t="shared" si="82"/>
        <v>2.0137200632911343</v>
      </c>
      <c r="P69" s="173">
        <f t="shared" si="82"/>
        <v>1.6343288511485281</v>
      </c>
      <c r="Q69" s="173">
        <f t="shared" si="82"/>
        <v>1.4691085298609545</v>
      </c>
      <c r="S69" s="68">
        <f t="shared" si="26"/>
        <v>-22.614021627024389</v>
      </c>
      <c r="T69" s="69">
        <f t="shared" si="27"/>
        <v>27.335083006870747</v>
      </c>
      <c r="U69" s="69">
        <f t="shared" si="28"/>
        <v>4.721061379846363</v>
      </c>
      <c r="W69" t="str">
        <f t="shared" si="29"/>
        <v>91 Elementary trades and related occupations</v>
      </c>
      <c r="X69" s="173">
        <f t="shared" ref="X69:AB70" si="83">X32/X$35*100</f>
        <v>0.79642360577942761</v>
      </c>
      <c r="Y69" s="173">
        <f t="shared" si="83"/>
        <v>0.69519487062136121</v>
      </c>
      <c r="Z69" s="173">
        <f t="shared" si="83"/>
        <v>0.53893442407463643</v>
      </c>
      <c r="AA69" s="173">
        <f t="shared" si="83"/>
        <v>0.44882319025653633</v>
      </c>
      <c r="AB69" s="173">
        <f t="shared" si="83"/>
        <v>0.40968829270686064</v>
      </c>
      <c r="AD69" s="68">
        <f t="shared" si="31"/>
        <v>-16.521134451452546</v>
      </c>
      <c r="AE69" s="69">
        <f t="shared" si="32"/>
        <v>52.538820902232054</v>
      </c>
      <c r="AF69" s="69">
        <f t="shared" si="33"/>
        <v>36.0176864507795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9.8461438161127344</v>
      </c>
      <c r="C70" s="173">
        <f t="shared" si="73"/>
        <v>9.4642204311560416</v>
      </c>
      <c r="D70" s="173">
        <f t="shared" si="73"/>
        <v>8.5546257011551461</v>
      </c>
      <c r="E70" s="173">
        <f t="shared" si="73"/>
        <v>8.5908076536705451</v>
      </c>
      <c r="F70" s="173">
        <f t="shared" si="73"/>
        <v>8.0078844079965048</v>
      </c>
      <c r="H70" s="68">
        <f t="shared" si="21"/>
        <v>1.0546458008750819</v>
      </c>
      <c r="I70" s="69">
        <f t="shared" si="22"/>
        <v>49.007201459116764</v>
      </c>
      <c r="J70" s="69">
        <f t="shared" si="23"/>
        <v>50.061847259991843</v>
      </c>
      <c r="L70" t="str">
        <f t="shared" si="24"/>
        <v>92 Elementary administration and service occupations</v>
      </c>
      <c r="M70" s="173">
        <f t="shared" si="82"/>
        <v>9.9190404815084126</v>
      </c>
      <c r="N70" s="173">
        <f t="shared" si="82"/>
        <v>9.4218018225240403</v>
      </c>
      <c r="O70" s="173">
        <f t="shared" si="82"/>
        <v>8.6642956009065486</v>
      </c>
      <c r="P70" s="173">
        <f t="shared" si="82"/>
        <v>9.1248601845200916</v>
      </c>
      <c r="Q70" s="173">
        <f t="shared" si="82"/>
        <v>8.528807596903631</v>
      </c>
      <c r="S70" s="68">
        <f t="shared" si="26"/>
        <v>4.4149177827967927</v>
      </c>
      <c r="T70" s="69">
        <f t="shared" si="27"/>
        <v>41.979755628947686</v>
      </c>
      <c r="U70" s="69">
        <f t="shared" si="28"/>
        <v>46.394673411744478</v>
      </c>
      <c r="W70" t="str">
        <f t="shared" si="29"/>
        <v>92 Elementary administration and service occupations</v>
      </c>
      <c r="X70" s="173">
        <f t="shared" si="83"/>
        <v>9.7714963048851651</v>
      </c>
      <c r="Y70" s="173">
        <f t="shared" si="83"/>
        <v>9.5074868065343647</v>
      </c>
      <c r="Z70" s="173">
        <f t="shared" si="83"/>
        <v>8.4461472638582684</v>
      </c>
      <c r="AA70" s="173">
        <f t="shared" si="83"/>
        <v>8.0694459365051685</v>
      </c>
      <c r="AB70" s="173">
        <f t="shared" si="83"/>
        <v>7.5101722506793669</v>
      </c>
      <c r="AD70" s="68">
        <f t="shared" si="31"/>
        <v>-2.3549666319838627</v>
      </c>
      <c r="AE70" s="69">
        <f t="shared" si="32"/>
        <v>56.137834575332988</v>
      </c>
      <c r="AF70" s="69">
        <f t="shared" si="33"/>
        <v>53.782867943349132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7.9541894143776197</v>
      </c>
      <c r="I72" s="67">
        <f>IF(D35&gt;0,I35/D35*100,0)</f>
        <v>50.430206283526083</v>
      </c>
      <c r="J72" s="67">
        <f>IF(D35&gt;0,(J35/D35)*100,0)</f>
        <v>58.384395697903656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6.0736454112235227</v>
      </c>
      <c r="T72" s="67">
        <f t="shared" ref="T72" si="85">IF(O35&gt;0,T35/O35*100,0)</f>
        <v>41.573023029684713</v>
      </c>
      <c r="U72" s="67">
        <f t="shared" ref="U72" si="86">IF(O35&gt;0,(U35/O35)*100,0)</f>
        <v>47.64666844090825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9.8143030389235975</v>
      </c>
      <c r="AE72" s="67">
        <f t="shared" ref="AE72" si="88">IF(Z35&gt;0,AE35/Z35*100,0)</f>
        <v>59.191164398804993</v>
      </c>
      <c r="AF72" s="67">
        <f t="shared" ref="AF72" si="89">IF(Z35&gt;0,(AF35/Z35)*100,0)</f>
        <v>69.005467437728612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Liverpool City Region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Liverpool City Region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Liverpool City Region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4.7480871176169615</v>
      </c>
      <c r="C82" s="18">
        <f t="shared" ref="B82:E107" si="96">IF(AND(D$6-C$6 &lt;&gt; 0,C8&lt;&gt;0,D8&lt;&gt;0),(EXP(LN(D8/C8)/(D$6-C$6))-1)*100,0)</f>
        <v>2.2406332169764065</v>
      </c>
      <c r="D82" s="18">
        <f t="shared" si="96"/>
        <v>-1.3125584070573515</v>
      </c>
      <c r="E82" s="18">
        <f t="shared" si="96"/>
        <v>1.0121402279170466</v>
      </c>
      <c r="F82" s="18">
        <f t="shared" ref="F82:F107" si="97">IF(AND(F$6-D$6 &lt;&gt; 0,D8&lt;&gt;0,F8&lt;&gt;0),(EXP(LN(F8/D8)/(F$6-D$6))-1)*100,0)</f>
        <v>0.231218966427571</v>
      </c>
      <c r="H82" s="18">
        <f t="shared" ref="H82:H107" si="98">IF($F$6-$D$6 &lt;&gt; 0,(EXP(LN(1+(H45/100))/($F$6-$D$6))-1)*100,0)</f>
        <v>0.231218966427571</v>
      </c>
      <c r="I82" s="18">
        <f t="shared" ref="I82:I107" si="99">IF(D8&gt;0,((1+(I8/D8))^(1/($F$6-$D$6))-1)*100,0)</f>
        <v>2.7355669638752689</v>
      </c>
      <c r="J82" s="18">
        <f t="shared" ref="J82:J107" si="100">IF($F$6-$D$6 &lt;&gt; 0,(EXP(LN(1+(J45/100))/($F$6-$D$6))-1)*100,0)</f>
        <v>2.8948810903883126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3.392185014578164</v>
      </c>
      <c r="N82" s="18">
        <f t="shared" si="102"/>
        <v>0.95756605287007357</v>
      </c>
      <c r="O82" s="18">
        <f t="shared" si="102"/>
        <v>-2.1326917774492249</v>
      </c>
      <c r="P82" s="18">
        <f t="shared" si="102"/>
        <v>0.48210892590971888</v>
      </c>
      <c r="Q82" s="18">
        <f t="shared" ref="Q82:Q107" si="103">IF(AND(Q$6-O$6 &lt;&gt; 0,O8&lt;&gt;0,Q8&lt;&gt;0),(EXP(LN(Q8/O8)/(Q$6-O$6))-1)*100,0)</f>
        <v>-0.3971629626783213</v>
      </c>
      <c r="S82" s="18">
        <f t="shared" ref="S82:S107" si="104">IF($F$6-$D$6 &lt;&gt; 0,(EXP(LN(1+(S45/100))/($F$6-$D$6))-1)*100,0)</f>
        <v>-0.3971629626783213</v>
      </c>
      <c r="T82" s="18">
        <f t="shared" ref="T82:T107" si="105">IF(O8&gt;0,((1+(T8/O8))^(1/($F$6-$D$6))-1)*100,0)</f>
        <v>2.4091378674887309</v>
      </c>
      <c r="U82" s="18">
        <f t="shared" ref="U82:U107" si="106">IF($F$6-$D$6 &lt;&gt; 0,(EXP(LN(1+(U45/100))/($F$6-$D$6))-1)*100,0)</f>
        <v>2.1269419232893494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7.7588022907239651</v>
      </c>
      <c r="Y82" s="18">
        <f t="shared" si="108"/>
        <v>4.8107329787886899</v>
      </c>
      <c r="Z82" s="18">
        <f t="shared" si="108"/>
        <v>0.19687954091043292</v>
      </c>
      <c r="AA82" s="18">
        <f t="shared" si="108"/>
        <v>1.8668643782287608</v>
      </c>
      <c r="AB82" s="18">
        <f t="shared" ref="AB82:AB107" si="109">IF(AND(AB$6-Z$6 &lt;&gt; 0,Z8&lt;&gt;0,AB8&lt;&gt;0),(EXP(LN(AB8/Z8)/(AB$6-Z$6))-1)*100,0)</f>
        <v>1.3071328216541112</v>
      </c>
      <c r="AD82" s="18">
        <f t="shared" ref="AD82:AD107" si="110">IF($F$6-$D$6 &lt;&gt; 0,(EXP(LN(1+(AD45/100))/($F$6-$D$6))-1)*100,0)</f>
        <v>1.3071328216541112</v>
      </c>
      <c r="AE82" s="18">
        <f t="shared" ref="AE82:AE107" si="111">IF(Z8&gt;0,((1+(AE8/Z8))^(1/($F$6-$D$6))-1)*100,0)</f>
        <v>3.3271291842474238</v>
      </c>
      <c r="AF82" s="18">
        <f t="shared" ref="AF82:AF107" si="112">IF($F$6-$D$6 &lt;&gt; 0,(EXP(LN(1+(AF45/100))/($F$6-$D$6))-1)*100,0)</f>
        <v>4.1824803458359039</v>
      </c>
    </row>
    <row r="83" spans="1:32" x14ac:dyDescent="0.2">
      <c r="A83" t="str">
        <f t="shared" si="95"/>
        <v>12 Other managers and proprietors</v>
      </c>
      <c r="B83" s="18">
        <f t="shared" si="96"/>
        <v>1.5747056953801408</v>
      </c>
      <c r="C83" s="18">
        <f t="shared" si="96"/>
        <v>5.0182113724696942</v>
      </c>
      <c r="D83" s="18">
        <f t="shared" si="96"/>
        <v>4.1428205411530028</v>
      </c>
      <c r="E83" s="18">
        <f t="shared" si="96"/>
        <v>1.6277798428361079</v>
      </c>
      <c r="F83" s="18">
        <f t="shared" si="97"/>
        <v>2.4593045996881724</v>
      </c>
      <c r="H83" s="18">
        <f t="shared" si="98"/>
        <v>2.4593045996881724</v>
      </c>
      <c r="I83" s="18">
        <f t="shared" si="99"/>
        <v>3.6527871358934982</v>
      </c>
      <c r="J83" s="18">
        <f t="shared" si="100"/>
        <v>5.2438189566590632</v>
      </c>
      <c r="L83" t="str">
        <f t="shared" si="101"/>
        <v>12 Other managers and proprietors</v>
      </c>
      <c r="M83" s="18">
        <f t="shared" si="102"/>
        <v>0.94661016549555388</v>
      </c>
      <c r="N83" s="18">
        <f t="shared" si="102"/>
        <v>2.3719827064554888</v>
      </c>
      <c r="O83" s="18">
        <f t="shared" si="102"/>
        <v>4.7149579223955795</v>
      </c>
      <c r="P83" s="18">
        <f t="shared" si="102"/>
        <v>1.5270531628572614</v>
      </c>
      <c r="Q83" s="18">
        <f t="shared" si="103"/>
        <v>2.5787560390927</v>
      </c>
      <c r="S83" s="18">
        <f t="shared" si="104"/>
        <v>2.5787560390927</v>
      </c>
      <c r="T83" s="18">
        <f t="shared" si="105"/>
        <v>3.397591284038004</v>
      </c>
      <c r="U83" s="18">
        <f t="shared" si="106"/>
        <v>5.1229216339963024</v>
      </c>
      <c r="W83" t="str">
        <f t="shared" si="107"/>
        <v>12 Other managers and proprietors</v>
      </c>
      <c r="X83" s="18">
        <f t="shared" si="108"/>
        <v>2.4908804316196242</v>
      </c>
      <c r="Y83" s="18">
        <f t="shared" si="108"/>
        <v>8.7344852286323373</v>
      </c>
      <c r="Z83" s="18">
        <f t="shared" si="108"/>
        <v>3.3665001027965546</v>
      </c>
      <c r="AA83" s="18">
        <f t="shared" si="108"/>
        <v>1.7683658106765421</v>
      </c>
      <c r="AB83" s="18">
        <f t="shared" si="109"/>
        <v>2.2983128134515862</v>
      </c>
      <c r="AD83" s="18">
        <f t="shared" si="110"/>
        <v>2.2983128134515862</v>
      </c>
      <c r="AE83" s="18">
        <f t="shared" si="111"/>
        <v>3.9772444922547834</v>
      </c>
      <c r="AF83" s="18">
        <f t="shared" si="112"/>
        <v>5.4007408379596722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4.086781466010958</v>
      </c>
      <c r="C84" s="18">
        <f t="shared" si="96"/>
        <v>2.9955090430717979</v>
      </c>
      <c r="D84" s="18">
        <f t="shared" si="96"/>
        <v>1.0877327153836269</v>
      </c>
      <c r="E84" s="18">
        <f t="shared" si="96"/>
        <v>1.0727582028619675</v>
      </c>
      <c r="F84" s="18">
        <f t="shared" si="97"/>
        <v>1.0777494605494153</v>
      </c>
      <c r="H84" s="18">
        <f t="shared" si="98"/>
        <v>1.0777494605494153</v>
      </c>
      <c r="I84" s="18">
        <f t="shared" si="99"/>
        <v>2.3030190781947901</v>
      </c>
      <c r="J84" s="18">
        <f t="shared" si="100"/>
        <v>3.1032245614933451</v>
      </c>
      <c r="L84" t="str">
        <f t="shared" si="101"/>
        <v>21 Science, research, engineering and technology professionals</v>
      </c>
      <c r="M84" s="18">
        <f t="shared" si="102"/>
        <v>4.3440087907174796</v>
      </c>
      <c r="N84" s="18">
        <f t="shared" si="102"/>
        <v>-1.6376659490772716</v>
      </c>
      <c r="O84" s="18">
        <f t="shared" si="102"/>
        <v>0.35098341920181131</v>
      </c>
      <c r="P84" s="18">
        <f t="shared" si="102"/>
        <v>0.69232155782383842</v>
      </c>
      <c r="Q84" s="18">
        <f t="shared" si="103"/>
        <v>0.57841336823318823</v>
      </c>
      <c r="S84" s="18">
        <f t="shared" si="104"/>
        <v>0.57841336823318823</v>
      </c>
      <c r="T84" s="18">
        <f t="shared" si="105"/>
        <v>1.9745317846842969</v>
      </c>
      <c r="U84" s="18">
        <f t="shared" si="106"/>
        <v>2.4188843126722093</v>
      </c>
      <c r="W84" t="str">
        <f t="shared" si="107"/>
        <v>21 Science, research, engineering and technology professionals</v>
      </c>
      <c r="X84" s="18">
        <f t="shared" si="108"/>
        <v>2.9524418765641158</v>
      </c>
      <c r="Y84" s="18">
        <f t="shared" si="108"/>
        <v>24.126156058937575</v>
      </c>
      <c r="Z84" s="18">
        <f t="shared" si="108"/>
        <v>3.5853751984564752</v>
      </c>
      <c r="AA84" s="18">
        <f t="shared" si="108"/>
        <v>2.1710611841002203</v>
      </c>
      <c r="AB84" s="18">
        <f t="shared" si="109"/>
        <v>2.640340454329837</v>
      </c>
      <c r="AD84" s="18">
        <f t="shared" si="110"/>
        <v>2.640340454329837</v>
      </c>
      <c r="AE84" s="18">
        <f t="shared" si="111"/>
        <v>3.3806784307963467</v>
      </c>
      <c r="AF84" s="18">
        <f t="shared" si="112"/>
        <v>5.1533471180258861</v>
      </c>
    </row>
    <row r="85" spans="1:32" x14ac:dyDescent="0.2">
      <c r="A85" t="str">
        <f t="shared" si="95"/>
        <v>22 Health professionals</v>
      </c>
      <c r="B85" s="18">
        <f t="shared" si="96"/>
        <v>3.9686143596494805</v>
      </c>
      <c r="C85" s="18">
        <f t="shared" si="96"/>
        <v>1.830845292134442</v>
      </c>
      <c r="D85" s="18">
        <f t="shared" si="96"/>
        <v>1.6312353143818958</v>
      </c>
      <c r="E85" s="18">
        <f t="shared" si="96"/>
        <v>1.1141655468785761</v>
      </c>
      <c r="F85" s="18">
        <f t="shared" si="97"/>
        <v>1.286229173288933</v>
      </c>
      <c r="H85" s="18">
        <f t="shared" si="98"/>
        <v>1.286229173288933</v>
      </c>
      <c r="I85" s="18">
        <f t="shared" si="99"/>
        <v>3.119711323815566</v>
      </c>
      <c r="J85" s="18">
        <f t="shared" si="100"/>
        <v>3.9835012749245946</v>
      </c>
      <c r="L85" t="str">
        <f t="shared" si="101"/>
        <v>22 Health professionals</v>
      </c>
      <c r="M85" s="18">
        <f t="shared" si="102"/>
        <v>2.9787077075918322</v>
      </c>
      <c r="N85" s="18">
        <f t="shared" si="102"/>
        <v>4.7889273171377145</v>
      </c>
      <c r="O85" s="18">
        <f t="shared" si="102"/>
        <v>1.1681073739784331</v>
      </c>
      <c r="P85" s="18">
        <f t="shared" si="102"/>
        <v>0.88619557183711173</v>
      </c>
      <c r="Q85" s="18">
        <f t="shared" si="103"/>
        <v>0.98007877912071883</v>
      </c>
      <c r="S85" s="18">
        <f t="shared" si="104"/>
        <v>0.98007877912071883</v>
      </c>
      <c r="T85" s="18">
        <f t="shared" si="105"/>
        <v>2.3040548955003626</v>
      </c>
      <c r="U85" s="18">
        <f t="shared" si="106"/>
        <v>3.0303090957673362</v>
      </c>
      <c r="W85" t="str">
        <f t="shared" si="107"/>
        <v>22 Health professionals</v>
      </c>
      <c r="X85" s="18">
        <f t="shared" si="108"/>
        <v>4.3289608935159096</v>
      </c>
      <c r="Y85" s="18">
        <f t="shared" si="108"/>
        <v>0.78859718572794613</v>
      </c>
      <c r="Z85" s="18">
        <f t="shared" si="108"/>
        <v>1.798797384116102</v>
      </c>
      <c r="AA85" s="18">
        <f t="shared" si="108"/>
        <v>1.1940204289761391</v>
      </c>
      <c r="AB85" s="18">
        <f t="shared" si="109"/>
        <v>1.3952124760194806</v>
      </c>
      <c r="AD85" s="18">
        <f t="shared" si="110"/>
        <v>1.3952124760194806</v>
      </c>
      <c r="AE85" s="18">
        <f t="shared" si="111"/>
        <v>3.397226150585686</v>
      </c>
      <c r="AF85" s="18">
        <f t="shared" si="112"/>
        <v>4.3041247278844619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1.8117442681961471</v>
      </c>
      <c r="C86" s="18">
        <f t="shared" si="96"/>
        <v>5.6672457313870384</v>
      </c>
      <c r="D86" s="18">
        <f t="shared" si="96"/>
        <v>1.4924306612624338</v>
      </c>
      <c r="E86" s="18">
        <f t="shared" si="96"/>
        <v>1.0658319190277821</v>
      </c>
      <c r="F86" s="18">
        <f t="shared" si="97"/>
        <v>1.2078318928844922</v>
      </c>
      <c r="H86" s="18">
        <f t="shared" si="98"/>
        <v>1.2078318928844922</v>
      </c>
      <c r="I86" s="18">
        <f t="shared" si="99"/>
        <v>2.9942356444510931</v>
      </c>
      <c r="J86" s="18">
        <f t="shared" si="100"/>
        <v>3.8169778436714541</v>
      </c>
      <c r="L86" t="str">
        <f t="shared" si="101"/>
        <v>23 Teaching and other educational professionals</v>
      </c>
      <c r="M86" s="18">
        <f t="shared" si="102"/>
        <v>1.8510975395490181</v>
      </c>
      <c r="N86" s="18">
        <f t="shared" si="102"/>
        <v>6.0782567022098943</v>
      </c>
      <c r="O86" s="18">
        <f t="shared" si="102"/>
        <v>2.0114016159129999</v>
      </c>
      <c r="P86" s="18">
        <f t="shared" si="102"/>
        <v>0.75629070387470687</v>
      </c>
      <c r="Q86" s="18">
        <f t="shared" si="103"/>
        <v>1.1729357323944312</v>
      </c>
      <c r="S86" s="18">
        <f t="shared" si="104"/>
        <v>1.1729357323944312</v>
      </c>
      <c r="T86" s="18">
        <f t="shared" si="105"/>
        <v>2.6361605831348722</v>
      </c>
      <c r="U86" s="18">
        <f t="shared" si="106"/>
        <v>3.4720428974950535</v>
      </c>
      <c r="W86" t="str">
        <f t="shared" si="107"/>
        <v>23 Teaching and other educational professionals</v>
      </c>
      <c r="X86" s="18">
        <f t="shared" si="108"/>
        <v>1.7916369086131256</v>
      </c>
      <c r="Y86" s="18">
        <f t="shared" si="108"/>
        <v>5.456934906761246</v>
      </c>
      <c r="Z86" s="18">
        <f t="shared" si="108"/>
        <v>1.2211206455879919</v>
      </c>
      <c r="AA86" s="18">
        <f t="shared" si="108"/>
        <v>1.2280313221291639</v>
      </c>
      <c r="AB86" s="18">
        <f t="shared" si="109"/>
        <v>1.2257277108600251</v>
      </c>
      <c r="AD86" s="18">
        <f t="shared" si="110"/>
        <v>1.2257277108600251</v>
      </c>
      <c r="AE86" s="18">
        <f t="shared" si="111"/>
        <v>3.1719578565627016</v>
      </c>
      <c r="AF86" s="18">
        <f t="shared" si="112"/>
        <v>3.9884509033733195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5.6218504098964894</v>
      </c>
      <c r="C87" s="18">
        <f t="shared" si="96"/>
        <v>9.6287068765329451</v>
      </c>
      <c r="D87" s="18">
        <f t="shared" si="96"/>
        <v>2.2166349572271704</v>
      </c>
      <c r="E87" s="18">
        <f t="shared" si="96"/>
        <v>1.2317599863185036</v>
      </c>
      <c r="F87" s="18">
        <f t="shared" si="97"/>
        <v>1.5589927202523501</v>
      </c>
      <c r="H87" s="18">
        <f t="shared" si="98"/>
        <v>1.5589927202523501</v>
      </c>
      <c r="I87" s="18">
        <f t="shared" si="99"/>
        <v>2.978304047906466</v>
      </c>
      <c r="J87" s="18">
        <f t="shared" si="100"/>
        <v>4.0509691164028805</v>
      </c>
      <c r="L87" t="str">
        <f t="shared" si="101"/>
        <v>24 Business, media and public service professionals</v>
      </c>
      <c r="M87" s="18">
        <f t="shared" si="102"/>
        <v>4.434053483531053</v>
      </c>
      <c r="N87" s="18">
        <f t="shared" si="102"/>
        <v>7.2004348293551956</v>
      </c>
      <c r="O87" s="18">
        <f t="shared" si="102"/>
        <v>2.1140232910077161</v>
      </c>
      <c r="P87" s="18">
        <f t="shared" si="102"/>
        <v>0.69381989056636062</v>
      </c>
      <c r="Q87" s="18">
        <f t="shared" si="103"/>
        <v>1.1650126567555041</v>
      </c>
      <c r="S87" s="18">
        <f t="shared" si="104"/>
        <v>1.1650126567555041</v>
      </c>
      <c r="T87" s="18">
        <f t="shared" si="105"/>
        <v>2.6216126855567845</v>
      </c>
      <c r="U87" s="18">
        <f t="shared" si="106"/>
        <v>3.4532642780260137</v>
      </c>
      <c r="W87" t="str">
        <f t="shared" si="107"/>
        <v>24 Business, media and public service professionals</v>
      </c>
      <c r="X87" s="18">
        <f t="shared" si="108"/>
        <v>7.2615056811373702</v>
      </c>
      <c r="Y87" s="18">
        <f t="shared" si="108"/>
        <v>12.764396003869095</v>
      </c>
      <c r="Z87" s="18">
        <f t="shared" si="108"/>
        <v>2.3420412585294592</v>
      </c>
      <c r="AA87" s="18">
        <f t="shared" si="108"/>
        <v>1.8520341495021686</v>
      </c>
      <c r="AB87" s="18">
        <f t="shared" si="109"/>
        <v>2.0151086159577281</v>
      </c>
      <c r="AD87" s="18">
        <f t="shared" si="110"/>
        <v>2.0151086159577281</v>
      </c>
      <c r="AE87" s="18">
        <f t="shared" si="111"/>
        <v>3.3937808830950766</v>
      </c>
      <c r="AF87" s="18">
        <f t="shared" si="112"/>
        <v>4.7245394004603147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5.1585052492938432</v>
      </c>
      <c r="C88" s="18">
        <f t="shared" si="96"/>
        <v>7.9560925690006723</v>
      </c>
      <c r="D88" s="18">
        <f t="shared" si="96"/>
        <v>-2.5720713765300052</v>
      </c>
      <c r="E88" s="18">
        <f t="shared" si="96"/>
        <v>0.65969895478628082</v>
      </c>
      <c r="F88" s="18">
        <f t="shared" si="97"/>
        <v>-0.42929673059997064</v>
      </c>
      <c r="H88" s="18">
        <f t="shared" si="98"/>
        <v>-0.42929673059997064</v>
      </c>
      <c r="I88" s="18">
        <f t="shared" si="99"/>
        <v>2.1248656812456135</v>
      </c>
      <c r="J88" s="18">
        <f t="shared" si="100"/>
        <v>1.80766764130873</v>
      </c>
      <c r="L88" t="str">
        <f t="shared" si="101"/>
        <v>31 Science, engineering and technology associate professionals</v>
      </c>
      <c r="M88" s="18">
        <f t="shared" si="102"/>
        <v>6.0422322498949965</v>
      </c>
      <c r="N88" s="18">
        <f t="shared" si="102"/>
        <v>3.7276643316411562</v>
      </c>
      <c r="O88" s="18">
        <f t="shared" si="102"/>
        <v>-3.9638593560754831</v>
      </c>
      <c r="P88" s="18">
        <f t="shared" si="102"/>
        <v>0.11452583394211402</v>
      </c>
      <c r="Q88" s="18">
        <f t="shared" si="103"/>
        <v>-1.2638256002661885</v>
      </c>
      <c r="S88" s="18">
        <f t="shared" si="104"/>
        <v>-1.2638256002661885</v>
      </c>
      <c r="T88" s="18">
        <f t="shared" si="105"/>
        <v>1.7956847851220425</v>
      </c>
      <c r="U88" s="18">
        <f t="shared" si="106"/>
        <v>0.83180817019734565</v>
      </c>
      <c r="W88" t="str">
        <f t="shared" si="107"/>
        <v>31 Science, engineering and technology associate professionals</v>
      </c>
      <c r="X88" s="18">
        <f t="shared" si="108"/>
        <v>2.3972704945206535</v>
      </c>
      <c r="Y88" s="18">
        <f t="shared" si="108"/>
        <v>22.381016350120241</v>
      </c>
      <c r="Z88" s="18">
        <f t="shared" si="108"/>
        <v>1.0580771285280566</v>
      </c>
      <c r="AA88" s="18">
        <f t="shared" si="108"/>
        <v>1.7928937793231459</v>
      </c>
      <c r="AB88" s="18">
        <f t="shared" si="109"/>
        <v>1.5473631370719998</v>
      </c>
      <c r="AD88" s="18">
        <f t="shared" si="110"/>
        <v>1.5473631370719998</v>
      </c>
      <c r="AE88" s="18">
        <f t="shared" si="111"/>
        <v>3.0008878603340117</v>
      </c>
      <c r="AF88" s="18">
        <f t="shared" si="112"/>
        <v>4.0622484580760121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3.5680379940980833</v>
      </c>
      <c r="C89" s="18">
        <f t="shared" si="96"/>
        <v>4.2455660006548213</v>
      </c>
      <c r="D89" s="18">
        <f t="shared" si="96"/>
        <v>0.6334756541978015</v>
      </c>
      <c r="E89" s="18">
        <f t="shared" si="96"/>
        <v>1.2068213651138082</v>
      </c>
      <c r="F89" s="18">
        <f t="shared" si="97"/>
        <v>1.0153440930191993</v>
      </c>
      <c r="H89" s="18">
        <f t="shared" si="98"/>
        <v>1.0153440930191993</v>
      </c>
      <c r="I89" s="18">
        <f t="shared" si="99"/>
        <v>3.2174327675242642</v>
      </c>
      <c r="J89" s="18">
        <f t="shared" si="100"/>
        <v>3.8863735236441155</v>
      </c>
      <c r="L89" t="str">
        <f t="shared" si="101"/>
        <v>32 Health and social care associate professionals</v>
      </c>
      <c r="M89" s="18">
        <f t="shared" si="102"/>
        <v>1.0910805993862516</v>
      </c>
      <c r="N89" s="18">
        <f t="shared" si="102"/>
        <v>4.3765585823501763</v>
      </c>
      <c r="O89" s="18">
        <f t="shared" si="102"/>
        <v>-1.7557917586598304</v>
      </c>
      <c r="P89" s="18">
        <f t="shared" si="102"/>
        <v>0.66374316803381461</v>
      </c>
      <c r="Q89" s="18">
        <f>IF(AND(Q$6-O$6 &lt;&gt; 0,O15&lt;&gt;0,Q15&lt;&gt;0),(EXP(LN(Q15/O15)/(Q$6-O$6))-1)*100,0)</f>
        <v>-0.14931788755311315</v>
      </c>
      <c r="S89" s="18">
        <f t="shared" si="104"/>
        <v>-0.14931788755311315</v>
      </c>
      <c r="T89" s="18">
        <f t="shared" si="105"/>
        <v>2.4902090235981111</v>
      </c>
      <c r="U89" s="18">
        <f t="shared" si="106"/>
        <v>2.3847337271118096</v>
      </c>
      <c r="W89" t="str">
        <f t="shared" si="107"/>
        <v>32 Health and social care associate professionals</v>
      </c>
      <c r="X89" s="18">
        <f t="shared" si="108"/>
        <v>4.3236750208276664</v>
      </c>
      <c r="Y89" s="18">
        <f t="shared" si="108"/>
        <v>4.2086409071796282</v>
      </c>
      <c r="Z89" s="18">
        <f t="shared" si="108"/>
        <v>1.2687126205806809</v>
      </c>
      <c r="AA89" s="18">
        <f t="shared" si="108"/>
        <v>1.3347184075066076</v>
      </c>
      <c r="AB89" s="18">
        <f t="shared" si="109"/>
        <v>1.3127116997137422</v>
      </c>
      <c r="AD89" s="18">
        <f t="shared" si="110"/>
        <v>1.3127116997137422</v>
      </c>
      <c r="AE89" s="18">
        <f t="shared" si="111"/>
        <v>3.4103886981047493</v>
      </c>
      <c r="AF89" s="18">
        <f t="shared" si="112"/>
        <v>4.2604461260033366</v>
      </c>
    </row>
    <row r="90" spans="1:32" x14ac:dyDescent="0.2">
      <c r="A90" t="str">
        <f t="shared" si="95"/>
        <v>33 Protective service occupations</v>
      </c>
      <c r="B90" s="18">
        <f t="shared" si="96"/>
        <v>1.9503530887322817</v>
      </c>
      <c r="C90" s="18">
        <f t="shared" si="96"/>
        <v>3.9537109755851674</v>
      </c>
      <c r="D90" s="18">
        <f t="shared" si="96"/>
        <v>2.4057902318138202</v>
      </c>
      <c r="E90" s="18">
        <f t="shared" si="96"/>
        <v>1.1880473670418779</v>
      </c>
      <c r="F90" s="18">
        <f t="shared" si="97"/>
        <v>1.5923441364522395</v>
      </c>
      <c r="H90" s="18">
        <f t="shared" si="98"/>
        <v>1.5923441364522395</v>
      </c>
      <c r="I90" s="18">
        <f t="shared" si="99"/>
        <v>2.2126579204530872</v>
      </c>
      <c r="J90" s="18">
        <f t="shared" si="100"/>
        <v>3.4197982935938898</v>
      </c>
      <c r="L90" t="str">
        <f t="shared" si="101"/>
        <v>33 Protective service occupations</v>
      </c>
      <c r="M90" s="18">
        <f t="shared" si="102"/>
        <v>1.495496015400799</v>
      </c>
      <c r="N90" s="18">
        <f t="shared" si="102"/>
        <v>1.7390437190062613</v>
      </c>
      <c r="O90" s="18">
        <f t="shared" si="102"/>
        <v>1.5493478419105644</v>
      </c>
      <c r="P90" s="18">
        <f t="shared" si="102"/>
        <v>0.56103654207981801</v>
      </c>
      <c r="Q90" s="18">
        <f t="shared" si="103"/>
        <v>0.88940026315305065</v>
      </c>
      <c r="S90" s="18">
        <f t="shared" si="104"/>
        <v>0.88940026315305065</v>
      </c>
      <c r="T90" s="18">
        <f t="shared" si="105"/>
        <v>1.7900720951668614</v>
      </c>
      <c r="U90" s="18">
        <f t="shared" si="106"/>
        <v>2.4936695010898013</v>
      </c>
      <c r="W90" t="str">
        <f t="shared" si="107"/>
        <v>33 Protective service occupations</v>
      </c>
      <c r="X90" s="18">
        <f t="shared" si="108"/>
        <v>3.8176805658225677</v>
      </c>
      <c r="Y90" s="18">
        <f t="shared" si="108"/>
        <v>12.547340542774776</v>
      </c>
      <c r="Z90" s="18">
        <f t="shared" si="108"/>
        <v>5.203042697759952</v>
      </c>
      <c r="AA90" s="18">
        <f t="shared" si="108"/>
        <v>2.8518861789915251</v>
      </c>
      <c r="AB90" s="18">
        <f t="shared" si="109"/>
        <v>3.6297078809414574</v>
      </c>
      <c r="AD90" s="18">
        <f t="shared" si="110"/>
        <v>3.6297078809414574</v>
      </c>
      <c r="AE90" s="18">
        <f t="shared" si="111"/>
        <v>3.5275479980113378</v>
      </c>
      <c r="AF90" s="18">
        <f t="shared" si="112"/>
        <v>5.9781841367932964</v>
      </c>
    </row>
    <row r="91" spans="1:32" x14ac:dyDescent="0.2">
      <c r="A91" t="str">
        <f t="shared" si="95"/>
        <v>34 Culture, media and sports occupations</v>
      </c>
      <c r="B91" s="18">
        <f t="shared" si="96"/>
        <v>5.7232591039031888</v>
      </c>
      <c r="C91" s="18">
        <f t="shared" si="96"/>
        <v>-4.2245860739915759</v>
      </c>
      <c r="D91" s="18">
        <f t="shared" si="96"/>
        <v>-1.1593604002520852</v>
      </c>
      <c r="E91" s="18">
        <f t="shared" si="96"/>
        <v>1.174541029424514</v>
      </c>
      <c r="F91" s="18">
        <f t="shared" si="97"/>
        <v>0.39051395622631269</v>
      </c>
      <c r="H91" s="18">
        <f t="shared" si="98"/>
        <v>0.39051395622631269</v>
      </c>
      <c r="I91" s="18">
        <f t="shared" si="99"/>
        <v>2.5184858927288944</v>
      </c>
      <c r="J91" s="18">
        <f t="shared" si="100"/>
        <v>2.7964916660329742</v>
      </c>
      <c r="L91" t="str">
        <f t="shared" si="101"/>
        <v>34 Culture, media and sports occupations</v>
      </c>
      <c r="M91" s="18">
        <f t="shared" si="102"/>
        <v>7.1572821710433887</v>
      </c>
      <c r="N91" s="18">
        <f t="shared" si="102"/>
        <v>-12.615996754194668</v>
      </c>
      <c r="O91" s="18">
        <f t="shared" si="102"/>
        <v>-1.4580653175066849</v>
      </c>
      <c r="P91" s="18">
        <f t="shared" si="102"/>
        <v>0.75852689492783565</v>
      </c>
      <c r="Q91" s="18">
        <f t="shared" si="103"/>
        <v>1.4177515220170633E-2</v>
      </c>
      <c r="S91" s="18">
        <f t="shared" si="104"/>
        <v>1.4177515220170633E-2</v>
      </c>
      <c r="T91" s="18">
        <f t="shared" si="105"/>
        <v>2.2041156028884235</v>
      </c>
      <c r="U91" s="18">
        <f t="shared" si="106"/>
        <v>2.2145667244647393</v>
      </c>
      <c r="W91" t="str">
        <f t="shared" si="107"/>
        <v>34 Culture, media and sports occupations</v>
      </c>
      <c r="X91" s="18">
        <f t="shared" si="108"/>
        <v>3.809269466748999</v>
      </c>
      <c r="Y91" s="18">
        <f t="shared" si="108"/>
        <v>7.9015834659632578</v>
      </c>
      <c r="Z91" s="18">
        <f>IF(AND(AA$6-Z$6 &lt;&gt; 0,Z17&lt;&gt;0,AA17&lt;&gt;0),(EXP(LN(AA17/Z17)/(AA$6-Z$6))-1)*100,0)</f>
        <v>-0.81431358961251421</v>
      </c>
      <c r="AA91" s="18">
        <f t="shared" si="108"/>
        <v>1.6279240684055951</v>
      </c>
      <c r="AB91" s="18">
        <f t="shared" si="109"/>
        <v>0.80723527709896103</v>
      </c>
      <c r="AD91" s="18">
        <f t="shared" si="110"/>
        <v>0.80723527709896103</v>
      </c>
      <c r="AE91" s="18">
        <f t="shared" si="111"/>
        <v>2.8700314314450637</v>
      </c>
      <c r="AF91" s="18">
        <f t="shared" si="112"/>
        <v>3.4236690354360499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2.9104901852264442</v>
      </c>
      <c r="C92" s="18">
        <f t="shared" si="96"/>
        <v>2.4957255394161493</v>
      </c>
      <c r="D92" s="18">
        <f t="shared" si="96"/>
        <v>-0.84507826395433527</v>
      </c>
      <c r="E92" s="18">
        <f t="shared" si="96"/>
        <v>0.47975874037176069</v>
      </c>
      <c r="F92" s="18">
        <f t="shared" si="97"/>
        <v>3.6191159278087248E-2</v>
      </c>
      <c r="H92" s="18">
        <f t="shared" si="98"/>
        <v>3.6191159278087248E-2</v>
      </c>
      <c r="I92" s="18">
        <f t="shared" si="99"/>
        <v>2.525691215304593</v>
      </c>
      <c r="J92" s="18">
        <f t="shared" si="100"/>
        <v>2.551235138445529</v>
      </c>
      <c r="L92" t="str">
        <f t="shared" si="101"/>
        <v>35 Business and public service associate professionals</v>
      </c>
      <c r="M92" s="18">
        <f t="shared" si="102"/>
        <v>2.191263173021607</v>
      </c>
      <c r="N92" s="18">
        <f t="shared" si="102"/>
        <v>2.2016405015074847</v>
      </c>
      <c r="O92" s="18">
        <f t="shared" si="102"/>
        <v>-1.6863215388902342</v>
      </c>
      <c r="P92" s="18">
        <f t="shared" si="102"/>
        <v>-0.15206130361041792</v>
      </c>
      <c r="Q92" s="18">
        <f t="shared" si="103"/>
        <v>-0.66612346356692553</v>
      </c>
      <c r="S92" s="18">
        <f t="shared" si="104"/>
        <v>-0.66612346356692553</v>
      </c>
      <c r="T92" s="18">
        <f t="shared" si="105"/>
        <v>2.0386505106360087</v>
      </c>
      <c r="U92" s="18">
        <f t="shared" si="106"/>
        <v>1.5427129821629304</v>
      </c>
      <c r="W92" t="str">
        <f t="shared" si="107"/>
        <v>35 Business and public service associate professionals</v>
      </c>
      <c r="X92" s="18">
        <f t="shared" si="108"/>
        <v>3.691433199556049</v>
      </c>
      <c r="Y92" s="18">
        <f t="shared" si="108"/>
        <v>2.8036226911544837</v>
      </c>
      <c r="Z92" s="18">
        <f t="shared" si="108"/>
        <v>1.2157819230917966E-3</v>
      </c>
      <c r="AA92" s="18">
        <f t="shared" si="108"/>
        <v>1.0520348264208224</v>
      </c>
      <c r="AB92" s="18">
        <f t="shared" si="109"/>
        <v>0.70054060969244603</v>
      </c>
      <c r="AD92" s="18">
        <f t="shared" si="110"/>
        <v>0.70054060969244603</v>
      </c>
      <c r="AE92" s="18">
        <f t="shared" si="111"/>
        <v>3.0004065157031246</v>
      </c>
      <c r="AF92" s="18">
        <f t="shared" si="112"/>
        <v>3.4715464125292916</v>
      </c>
    </row>
    <row r="93" spans="1:32" x14ac:dyDescent="0.2">
      <c r="A93" t="str">
        <f t="shared" si="95"/>
        <v>41 Administrative occupations</v>
      </c>
      <c r="B93" s="18">
        <f t="shared" si="96"/>
        <v>1.0844414021644599</v>
      </c>
      <c r="C93" s="18">
        <f t="shared" si="96"/>
        <v>3.9922222446110656</v>
      </c>
      <c r="D93" s="18">
        <f t="shared" si="96"/>
        <v>-1.4063401975474621</v>
      </c>
      <c r="E93" s="18">
        <f t="shared" si="96"/>
        <v>-0.30158129545543311</v>
      </c>
      <c r="F93" s="18">
        <f t="shared" si="97"/>
        <v>-0.67120290336346589</v>
      </c>
      <c r="H93" s="18">
        <f t="shared" si="98"/>
        <v>-0.67120290336346589</v>
      </c>
      <c r="I93" s="18">
        <f t="shared" si="99"/>
        <v>2.5151734161356964</v>
      </c>
      <c r="J93" s="18">
        <f t="shared" si="100"/>
        <v>2.0481636372048806</v>
      </c>
      <c r="L93" t="str">
        <f t="shared" si="101"/>
        <v>41 Administrative occupations</v>
      </c>
      <c r="M93" s="18">
        <f t="shared" si="102"/>
        <v>0.73020924973781209</v>
      </c>
      <c r="N93" s="18">
        <f t="shared" si="102"/>
        <v>16.108462840216987</v>
      </c>
      <c r="O93" s="18">
        <f t="shared" si="102"/>
        <v>-0.54269403410506234</v>
      </c>
      <c r="P93" s="18">
        <f t="shared" si="102"/>
        <v>1.0219777277177711</v>
      </c>
      <c r="Q93" s="18">
        <f t="shared" si="103"/>
        <v>0.49770436105791571</v>
      </c>
      <c r="S93" s="18">
        <f t="shared" si="104"/>
        <v>0.49770436105791571</v>
      </c>
      <c r="T93" s="18">
        <f t="shared" si="105"/>
        <v>2.1654460166836476</v>
      </c>
      <c r="U93" s="18">
        <f t="shared" si="106"/>
        <v>2.537665003866918</v>
      </c>
      <c r="W93" t="str">
        <f t="shared" si="107"/>
        <v>41 Administrative occupations</v>
      </c>
      <c r="X93" s="18">
        <f t="shared" si="108"/>
        <v>1.2677814789482156</v>
      </c>
      <c r="Y93" s="18">
        <f t="shared" si="108"/>
        <v>-2.195858424909225</v>
      </c>
      <c r="Z93" s="18">
        <f t="shared" si="108"/>
        <v>-1.945087640471721</v>
      </c>
      <c r="AA93" s="18">
        <f t="shared" si="108"/>
        <v>-1.2565849752412817</v>
      </c>
      <c r="AB93" s="18">
        <f t="shared" si="109"/>
        <v>-1.4866213488877511</v>
      </c>
      <c r="AD93" s="18">
        <f t="shared" si="110"/>
        <v>-1.4866213488877511</v>
      </c>
      <c r="AE93" s="18">
        <f t="shared" si="111"/>
        <v>2.7193556242027794</v>
      </c>
      <c r="AF93" s="18">
        <f t="shared" si="112"/>
        <v>1.7345405708252937</v>
      </c>
    </row>
    <row r="94" spans="1:32" x14ac:dyDescent="0.2">
      <c r="A94" t="str">
        <f t="shared" si="95"/>
        <v>42 Secretarial and related occupations</v>
      </c>
      <c r="B94" s="18">
        <f t="shared" si="96"/>
        <v>-0.60168639295272719</v>
      </c>
      <c r="C94" s="18">
        <f t="shared" si="96"/>
        <v>-2.8346129286386579</v>
      </c>
      <c r="D94" s="18">
        <f t="shared" si="96"/>
        <v>1.0754632655023855</v>
      </c>
      <c r="E94" s="18">
        <f t="shared" si="96"/>
        <v>-3.2707196567903551</v>
      </c>
      <c r="F94" s="18">
        <f t="shared" si="97"/>
        <v>-1.8431638969843123</v>
      </c>
      <c r="H94" s="18">
        <f t="shared" si="98"/>
        <v>-1.8431638969843123</v>
      </c>
      <c r="I94" s="18">
        <f t="shared" si="99"/>
        <v>2.7306589737770226</v>
      </c>
      <c r="J94" s="18">
        <f t="shared" si="100"/>
        <v>1.5228573094418163</v>
      </c>
      <c r="L94" t="str">
        <f t="shared" si="101"/>
        <v>42 Secretarial and related occupations</v>
      </c>
      <c r="M94" s="18">
        <f t="shared" si="102"/>
        <v>-3.5446700819161236</v>
      </c>
      <c r="N94" s="18">
        <f t="shared" si="102"/>
        <v>0.18096414083141887</v>
      </c>
      <c r="O94" s="18">
        <f t="shared" si="102"/>
        <v>4.4004074818411842</v>
      </c>
      <c r="P94" s="18">
        <f t="shared" si="102"/>
        <v>2.2707588946269786</v>
      </c>
      <c r="Q94" s="18">
        <f t="shared" si="103"/>
        <v>2.9757705352827069</v>
      </c>
      <c r="S94" s="18">
        <f t="shared" si="104"/>
        <v>2.9757705352827069</v>
      </c>
      <c r="T94" s="18">
        <f t="shared" si="105"/>
        <v>2.4886186170839597</v>
      </c>
      <c r="U94" s="18">
        <f t="shared" si="106"/>
        <v>4.7237089008260291</v>
      </c>
      <c r="W94" t="str">
        <f t="shared" si="107"/>
        <v>42 Secretarial and related occupations</v>
      </c>
      <c r="X94" s="18">
        <f t="shared" si="108"/>
        <v>-0.33570621798426625</v>
      </c>
      <c r="Y94" s="18">
        <f t="shared" si="108"/>
        <v>-3.0856022345178702</v>
      </c>
      <c r="Z94" s="18">
        <f t="shared" si="108"/>
        <v>0.76808350642301182</v>
      </c>
      <c r="AA94" s="18">
        <f t="shared" si="108"/>
        <v>-4.0382116929206564</v>
      </c>
      <c r="AB94" s="18">
        <f t="shared" si="109"/>
        <v>-2.4621403196422809</v>
      </c>
      <c r="AD94" s="18">
        <f t="shared" si="110"/>
        <v>-2.4621403196422809</v>
      </c>
      <c r="AE94" s="18">
        <f t="shared" si="111"/>
        <v>2.7511147304966288</v>
      </c>
      <c r="AF94" s="18">
        <f t="shared" si="112"/>
        <v>1.1690406901146755</v>
      </c>
    </row>
    <row r="95" spans="1:32" x14ac:dyDescent="0.2">
      <c r="A95" t="str">
        <f t="shared" si="95"/>
        <v>51 Skilled agricultural and related trades</v>
      </c>
      <c r="B95" s="18">
        <f t="shared" si="96"/>
        <v>2.7988013997948036</v>
      </c>
      <c r="C95" s="18">
        <f t="shared" si="96"/>
        <v>-6.3535706368833651</v>
      </c>
      <c r="D95" s="18">
        <f t="shared" si="96"/>
        <v>0.31619481007052475</v>
      </c>
      <c r="E95" s="18">
        <f t="shared" si="96"/>
        <v>1.0195390018002737</v>
      </c>
      <c r="F95" s="18">
        <f t="shared" si="97"/>
        <v>0.78454471191309327</v>
      </c>
      <c r="H95" s="18">
        <f t="shared" si="98"/>
        <v>0.78454471191309327</v>
      </c>
      <c r="I95" s="18">
        <f t="shared" si="99"/>
        <v>3.1123064314674265</v>
      </c>
      <c r="J95" s="18">
        <f t="shared" si="100"/>
        <v>3.6333216214079034</v>
      </c>
      <c r="L95" t="str">
        <f t="shared" si="101"/>
        <v>51 Skilled agricultural and related trades</v>
      </c>
      <c r="M95" s="18">
        <f t="shared" si="102"/>
        <v>4.6596611573517244</v>
      </c>
      <c r="N95" s="18">
        <f t="shared" si="102"/>
        <v>-11.549327788263476</v>
      </c>
      <c r="O95" s="18">
        <f t="shared" si="102"/>
        <v>-8.4672776451599763E-2</v>
      </c>
      <c r="P95" s="18">
        <f t="shared" si="102"/>
        <v>0.84757698670046011</v>
      </c>
      <c r="Q95" s="18">
        <f t="shared" si="103"/>
        <v>0.53586457831111822</v>
      </c>
      <c r="S95" s="18">
        <f t="shared" si="104"/>
        <v>0.53586457831111822</v>
      </c>
      <c r="T95" s="18">
        <f t="shared" si="105"/>
        <v>2.9292930851093857</v>
      </c>
      <c r="U95" s="18">
        <f t="shared" si="106"/>
        <v>3.2916515385332357</v>
      </c>
      <c r="W95" t="str">
        <f t="shared" si="107"/>
        <v>51 Skilled agricultural and related trades</v>
      </c>
      <c r="X95" s="18">
        <f t="shared" si="108"/>
        <v>-6.142298928212286</v>
      </c>
      <c r="Y95" s="18">
        <f t="shared" si="108"/>
        <v>26.588974823818923</v>
      </c>
      <c r="Z95" s="18">
        <f t="shared" si="108"/>
        <v>2.0191349121946534</v>
      </c>
      <c r="AA95" s="18">
        <f t="shared" si="108"/>
        <v>1.6809091847955981</v>
      </c>
      <c r="AB95" s="18">
        <f t="shared" si="109"/>
        <v>1.7935263182840444</v>
      </c>
      <c r="AD95" s="18">
        <f t="shared" si="110"/>
        <v>1.7935263182840444</v>
      </c>
      <c r="AE95" s="18">
        <f t="shared" si="111"/>
        <v>3.8725583690553567</v>
      </c>
      <c r="AF95" s="18">
        <f t="shared" si="112"/>
        <v>4.9823737313360983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1.9498527717758396</v>
      </c>
      <c r="C96" s="18">
        <f t="shared" si="96"/>
        <v>-15.392319636709317</v>
      </c>
      <c r="D96" s="18">
        <f t="shared" si="96"/>
        <v>-0.62777802492753887</v>
      </c>
      <c r="E96" s="18">
        <f t="shared" si="96"/>
        <v>-0.73935884227873672</v>
      </c>
      <c r="F96" s="18">
        <f t="shared" si="97"/>
        <v>-0.70217916448314099</v>
      </c>
      <c r="H96" s="18">
        <f t="shared" si="98"/>
        <v>-0.70217916448314099</v>
      </c>
      <c r="I96" s="18">
        <f t="shared" si="99"/>
        <v>2.053250969851983</v>
      </c>
      <c r="J96" s="18">
        <f t="shared" si="100"/>
        <v>1.531918418035616</v>
      </c>
      <c r="L96" t="str">
        <f t="shared" si="101"/>
        <v>52 Skilled metal, electrical and electronic trades</v>
      </c>
      <c r="M96" s="18">
        <f t="shared" si="102"/>
        <v>1.7624100648722107</v>
      </c>
      <c r="N96" s="18">
        <f t="shared" si="102"/>
        <v>-15.244233082603209</v>
      </c>
      <c r="O96" s="18">
        <f t="shared" si="102"/>
        <v>-1.1560139682091131</v>
      </c>
      <c r="P96" s="18">
        <f t="shared" si="102"/>
        <v>-0.95335342823708036</v>
      </c>
      <c r="Q96" s="18">
        <f t="shared" si="103"/>
        <v>-1.0209530680261869</v>
      </c>
      <c r="S96" s="18">
        <f t="shared" si="104"/>
        <v>-1.0209530680261869</v>
      </c>
      <c r="T96" s="18">
        <f t="shared" si="105"/>
        <v>1.9555538435787279</v>
      </c>
      <c r="U96" s="18">
        <f t="shared" si="106"/>
        <v>1.191504308962732</v>
      </c>
      <c r="W96" t="str">
        <f t="shared" si="107"/>
        <v>52 Skilled metal, electrical and electronic trades</v>
      </c>
      <c r="X96" s="18">
        <f t="shared" si="108"/>
        <v>14.484977263817767</v>
      </c>
      <c r="Y96" s="18">
        <f t="shared" si="108"/>
        <v>-22.831329696565351</v>
      </c>
      <c r="Z96" s="18">
        <f t="shared" si="108"/>
        <v>18.88603353129681</v>
      </c>
      <c r="AA96" s="18">
        <f t="shared" si="108"/>
        <v>3.1453200772644685</v>
      </c>
      <c r="AB96" s="18">
        <f t="shared" si="109"/>
        <v>8.145876407198438</v>
      </c>
      <c r="AD96" s="18">
        <f t="shared" si="110"/>
        <v>8.145876407198438</v>
      </c>
      <c r="AE96" s="18">
        <f t="shared" si="111"/>
        <v>6.0803370277039637</v>
      </c>
      <c r="AF96" s="18">
        <f t="shared" si="112"/>
        <v>10.806507366986363</v>
      </c>
    </row>
    <row r="97" spans="1:32" x14ac:dyDescent="0.2">
      <c r="A97" t="str">
        <f t="shared" si="95"/>
        <v>53 Skilled construction and building trades</v>
      </c>
      <c r="B97" s="18">
        <f t="shared" si="96"/>
        <v>0.76377884315845801</v>
      </c>
      <c r="C97" s="18">
        <f t="shared" si="96"/>
        <v>-14.620408118208406</v>
      </c>
      <c r="D97" s="18">
        <f t="shared" si="96"/>
        <v>0.80187682318517695</v>
      </c>
      <c r="E97" s="18">
        <f t="shared" si="96"/>
        <v>-0.57676190649034176</v>
      </c>
      <c r="F97" s="18">
        <f t="shared" si="97"/>
        <v>-0.11932352846537597</v>
      </c>
      <c r="H97" s="18">
        <f t="shared" si="98"/>
        <v>-0.11932352846537597</v>
      </c>
      <c r="I97" s="18">
        <f t="shared" si="99"/>
        <v>2.3700066441372236</v>
      </c>
      <c r="J97" s="18">
        <f t="shared" si="100"/>
        <v>2.2842577280141718</v>
      </c>
      <c r="L97" t="str">
        <f t="shared" si="101"/>
        <v>53 Skilled construction and building trades</v>
      </c>
      <c r="M97" s="18">
        <f t="shared" si="102"/>
        <v>0.69060649130692209</v>
      </c>
      <c r="N97" s="18">
        <f t="shared" si="102"/>
        <v>-14.861127267373087</v>
      </c>
      <c r="O97" s="18">
        <f t="shared" si="102"/>
        <v>0.76828884842972123</v>
      </c>
      <c r="P97" s="18">
        <f t="shared" si="102"/>
        <v>-0.62739756567005145</v>
      </c>
      <c r="Q97" s="18">
        <f t="shared" si="103"/>
        <v>-0.16432996710794567</v>
      </c>
      <c r="S97" s="18">
        <f t="shared" si="104"/>
        <v>-0.16432996710794567</v>
      </c>
      <c r="T97" s="18">
        <f t="shared" si="105"/>
        <v>2.3513508812028849</v>
      </c>
      <c r="U97" s="18">
        <f t="shared" si="106"/>
        <v>2.2330664172171666</v>
      </c>
      <c r="W97" t="str">
        <f t="shared" si="107"/>
        <v>53 Skilled construction and building trades</v>
      </c>
      <c r="X97" s="18">
        <f t="shared" si="108"/>
        <v>6.8952310157695429</v>
      </c>
      <c r="Y97" s="18">
        <f t="shared" si="108"/>
        <v>2.7876384349859729</v>
      </c>
      <c r="Z97" s="18">
        <f t="shared" si="108"/>
        <v>2.7367367419998567</v>
      </c>
      <c r="AA97" s="18">
        <f t="shared" si="108"/>
        <v>1.8786982810935937</v>
      </c>
      <c r="AB97" s="18">
        <f t="shared" si="109"/>
        <v>2.1639118890502296</v>
      </c>
      <c r="AD97" s="18">
        <f t="shared" si="110"/>
        <v>2.1639118890502296</v>
      </c>
      <c r="AE97" s="18">
        <f t="shared" si="111"/>
        <v>3.4089112139627176</v>
      </c>
      <c r="AF97" s="18">
        <f t="shared" si="112"/>
        <v>4.8404541670807211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-2.2572962644677563</v>
      </c>
      <c r="C98" s="18">
        <f t="shared" si="96"/>
        <v>-2.3633601367682555</v>
      </c>
      <c r="D98" s="18">
        <f t="shared" si="96"/>
        <v>-0.57086802311960838</v>
      </c>
      <c r="E98" s="18">
        <f t="shared" si="96"/>
        <v>-0.1467679707201297</v>
      </c>
      <c r="F98" s="18">
        <f t="shared" si="97"/>
        <v>-0.28833526757179317</v>
      </c>
      <c r="H98" s="18">
        <f t="shared" si="98"/>
        <v>-0.28833526757179317</v>
      </c>
      <c r="I98" s="18">
        <f t="shared" si="99"/>
        <v>2.3967169079333273</v>
      </c>
      <c r="J98" s="18">
        <f t="shared" si="100"/>
        <v>2.1910114425213845</v>
      </c>
      <c r="L98" t="str">
        <f t="shared" si="101"/>
        <v>54 Textiles, printing and other skilled trades</v>
      </c>
      <c r="M98" s="18">
        <f t="shared" si="102"/>
        <v>-2.7347836761812627</v>
      </c>
      <c r="N98" s="18">
        <f t="shared" si="102"/>
        <v>-8.3557932274195945</v>
      </c>
      <c r="O98" s="18">
        <f t="shared" si="102"/>
        <v>-0.74486288125663602</v>
      </c>
      <c r="P98" s="18">
        <f t="shared" si="102"/>
        <v>-0.49940893738494863</v>
      </c>
      <c r="Q98" s="18">
        <f t="shared" si="103"/>
        <v>-0.58129428884217127</v>
      </c>
      <c r="S98" s="18">
        <f t="shared" si="104"/>
        <v>-0.58129428884217127</v>
      </c>
      <c r="T98" s="18">
        <f t="shared" si="105"/>
        <v>1.7736296869907076</v>
      </c>
      <c r="U98" s="18">
        <f t="shared" si="106"/>
        <v>1.3235265994178347</v>
      </c>
      <c r="W98" t="str">
        <f t="shared" si="107"/>
        <v>54 Textiles, printing and other skilled trades</v>
      </c>
      <c r="X98" s="18">
        <f t="shared" si="108"/>
        <v>-1.5906648135175949</v>
      </c>
      <c r="Y98" s="18">
        <f t="shared" si="108"/>
        <v>5.7618807482661571</v>
      </c>
      <c r="Z98" s="18">
        <f t="shared" si="108"/>
        <v>-0.36798160491277043</v>
      </c>
      <c r="AA98" s="18">
        <f t="shared" si="108"/>
        <v>0.24634179303637538</v>
      </c>
      <c r="AB98" s="18">
        <f t="shared" si="109"/>
        <v>4.1147601730751049E-2</v>
      </c>
      <c r="AD98" s="18">
        <f t="shared" si="110"/>
        <v>4.1147601730751049E-2</v>
      </c>
      <c r="AE98" s="18">
        <f t="shared" si="111"/>
        <v>3.0668338331073075</v>
      </c>
      <c r="AF98" s="18">
        <f t="shared" si="112"/>
        <v>3.0938195918722711</v>
      </c>
    </row>
    <row r="99" spans="1:32" x14ac:dyDescent="0.2">
      <c r="A99" t="str">
        <f t="shared" si="95"/>
        <v>61 Caring personal service occupations</v>
      </c>
      <c r="B99" s="18">
        <f t="shared" si="96"/>
        <v>1.1058582747900392</v>
      </c>
      <c r="C99" s="18">
        <f t="shared" si="96"/>
        <v>-0.66276954220264583</v>
      </c>
      <c r="D99" s="18">
        <f t="shared" si="96"/>
        <v>2.0270099674442932</v>
      </c>
      <c r="E99" s="18">
        <f t="shared" si="96"/>
        <v>1.0935402970445152</v>
      </c>
      <c r="F99" s="18">
        <f t="shared" si="97"/>
        <v>1.4037440256429168</v>
      </c>
      <c r="H99" s="18">
        <f t="shared" si="98"/>
        <v>1.4037440256429168</v>
      </c>
      <c r="I99" s="18">
        <f t="shared" si="99"/>
        <v>3.311707077532744</v>
      </c>
      <c r="J99" s="18">
        <f t="shared" si="100"/>
        <v>4.2343028288836626</v>
      </c>
      <c r="L99" t="str">
        <f t="shared" si="101"/>
        <v>61 Caring personal service occupations</v>
      </c>
      <c r="M99" s="18">
        <f t="shared" si="102"/>
        <v>1.9110936890501362</v>
      </c>
      <c r="N99" s="18">
        <f t="shared" si="102"/>
        <v>-6.8255635080558203</v>
      </c>
      <c r="O99" s="18">
        <f t="shared" si="102"/>
        <v>4.462686344991651</v>
      </c>
      <c r="P99" s="18">
        <f t="shared" si="102"/>
        <v>1.6355667284054576</v>
      </c>
      <c r="Q99" s="18">
        <f t="shared" si="103"/>
        <v>2.5693347479663231</v>
      </c>
      <c r="S99" s="18">
        <f t="shared" si="104"/>
        <v>2.5693347479663231</v>
      </c>
      <c r="T99" s="18">
        <f t="shared" si="105"/>
        <v>3.0174322105327889</v>
      </c>
      <c r="U99" s="18">
        <f t="shared" si="106"/>
        <v>4.8161488151458931</v>
      </c>
      <c r="W99" t="str">
        <f t="shared" si="107"/>
        <v>61 Caring personal service occupations</v>
      </c>
      <c r="X99" s="18">
        <f t="shared" si="108"/>
        <v>0.97181102697367905</v>
      </c>
      <c r="Y99" s="18">
        <f t="shared" si="108"/>
        <v>0.38713392972395955</v>
      </c>
      <c r="Z99" s="18">
        <f t="shared" si="108"/>
        <v>1.6198074779374405</v>
      </c>
      <c r="AA99" s="18">
        <f t="shared" si="108"/>
        <v>0.99229307805805966</v>
      </c>
      <c r="AB99" s="18">
        <f t="shared" si="109"/>
        <v>1.2010328058626785</v>
      </c>
      <c r="AD99" s="18">
        <f t="shared" si="110"/>
        <v>1.2010328058626785</v>
      </c>
      <c r="AE99" s="18">
        <f t="shared" si="111"/>
        <v>3.3571814016376544</v>
      </c>
      <c r="AF99" s="18">
        <f t="shared" si="112"/>
        <v>4.1379968006188594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2.1590956894963931</v>
      </c>
      <c r="C100" s="18">
        <f t="shared" si="96"/>
        <v>-13.538711413867066</v>
      </c>
      <c r="D100" s="18">
        <f t="shared" si="96"/>
        <v>0.10541194870397064</v>
      </c>
      <c r="E100" s="18">
        <f t="shared" si="96"/>
        <v>3.9943931225461249E-2</v>
      </c>
      <c r="F100" s="18">
        <f t="shared" si="97"/>
        <v>6.176184505939375E-2</v>
      </c>
      <c r="H100" s="18">
        <f t="shared" si="98"/>
        <v>6.176184505939375E-2</v>
      </c>
      <c r="I100" s="18">
        <f t="shared" si="99"/>
        <v>2.7656512513245746</v>
      </c>
      <c r="J100" s="18">
        <f t="shared" si="100"/>
        <v>2.8078673249801067</v>
      </c>
      <c r="L100" t="str">
        <f t="shared" si="101"/>
        <v>62 Leisure, travel and related personal service occupations</v>
      </c>
      <c r="M100" s="18">
        <f t="shared" si="102"/>
        <v>3.644122990440879</v>
      </c>
      <c r="N100" s="18">
        <f t="shared" si="102"/>
        <v>-8.0467716440189907</v>
      </c>
      <c r="O100" s="18">
        <f t="shared" si="102"/>
        <v>0.13107197479318433</v>
      </c>
      <c r="P100" s="18">
        <f t="shared" si="102"/>
        <v>0.50102665959508297</v>
      </c>
      <c r="Q100" s="18">
        <f t="shared" si="103"/>
        <v>0.37755680539484082</v>
      </c>
      <c r="S100" s="18">
        <f t="shared" si="104"/>
        <v>0.37755680539484082</v>
      </c>
      <c r="T100" s="18">
        <f t="shared" si="105"/>
        <v>2.4416141878028652</v>
      </c>
      <c r="U100" s="18">
        <f t="shared" si="106"/>
        <v>2.7131030247157906</v>
      </c>
      <c r="W100" t="str">
        <f t="shared" si="107"/>
        <v>62 Leisure, travel and related personal service occupations</v>
      </c>
      <c r="X100" s="18">
        <f t="shared" si="108"/>
        <v>1.5140321935454448</v>
      </c>
      <c r="Y100" s="18">
        <f t="shared" si="108"/>
        <v>-16.05114539803456</v>
      </c>
      <c r="Z100" s="18">
        <f t="shared" si="108"/>
        <v>9.2543906054864955E-2</v>
      </c>
      <c r="AA100" s="18">
        <f t="shared" si="108"/>
        <v>-0.19895968311817169</v>
      </c>
      <c r="AB100" s="18">
        <f t="shared" si="109"/>
        <v>-0.10188627100552461</v>
      </c>
      <c r="AD100" s="18">
        <f t="shared" si="110"/>
        <v>-0.10188627100552461</v>
      </c>
      <c r="AE100" s="18">
        <f t="shared" si="111"/>
        <v>2.9227962650580475</v>
      </c>
      <c r="AF100" s="18">
        <f t="shared" si="112"/>
        <v>2.8548972821966112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-2.5266047165220074</v>
      </c>
      <c r="C101" s="18">
        <f t="shared" si="96"/>
        <v>22.723089385388782</v>
      </c>
      <c r="D101" s="18">
        <f t="shared" si="96"/>
        <v>-4.2189237192995606</v>
      </c>
      <c r="E101" s="18">
        <f t="shared" si="96"/>
        <v>0.82799951593204302</v>
      </c>
      <c r="F101" s="18">
        <f t="shared" si="97"/>
        <v>-0.88318500550558232</v>
      </c>
      <c r="H101" s="18">
        <f t="shared" si="98"/>
        <v>-0.88318500550558232</v>
      </c>
      <c r="I101" s="18">
        <f t="shared" si="99"/>
        <v>2.2744321073710827</v>
      </c>
      <c r="J101" s="18">
        <f t="shared" si="100"/>
        <v>1.6414669931425152</v>
      </c>
      <c r="L101" t="str">
        <f t="shared" si="101"/>
        <v>63 Community and civil enforcement occupations</v>
      </c>
      <c r="M101" s="18">
        <f t="shared" si="102"/>
        <v>-5.2527006924438897</v>
      </c>
      <c r="N101" s="18">
        <f t="shared" si="102"/>
        <v>38.354531110006953</v>
      </c>
      <c r="O101" s="18">
        <f t="shared" si="102"/>
        <v>-7.5540195319418135</v>
      </c>
      <c r="P101" s="18">
        <f t="shared" si="102"/>
        <v>1.3279338543651154</v>
      </c>
      <c r="Q101" s="18">
        <f t="shared" si="103"/>
        <v>-1.7236988619562799</v>
      </c>
      <c r="S101" s="18">
        <f t="shared" si="104"/>
        <v>-1.7236988619562799</v>
      </c>
      <c r="T101" s="18">
        <f t="shared" si="105"/>
        <v>1.7506589230996239</v>
      </c>
      <c r="U101" s="18">
        <f t="shared" si="106"/>
        <v>0.43818022145787339</v>
      </c>
      <c r="W101" t="str">
        <f t="shared" si="107"/>
        <v>63 Community and civil enforcement occupations</v>
      </c>
      <c r="X101" s="18">
        <f t="shared" si="108"/>
        <v>6.0308726680149638</v>
      </c>
      <c r="Y101" s="18">
        <f t="shared" si="108"/>
        <v>-14.459679805362702</v>
      </c>
      <c r="Z101" s="18">
        <f t="shared" si="108"/>
        <v>5.5452090217789074</v>
      </c>
      <c r="AA101" s="18">
        <f t="shared" si="108"/>
        <v>-0.23503767919520469</v>
      </c>
      <c r="AB101" s="18">
        <f t="shared" si="109"/>
        <v>1.6556535197901789</v>
      </c>
      <c r="AD101" s="18">
        <f t="shared" si="110"/>
        <v>1.6556535197901789</v>
      </c>
      <c r="AE101" s="18">
        <f t="shared" si="111"/>
        <v>3.9995621653898361</v>
      </c>
      <c r="AF101" s="18">
        <f t="shared" si="112"/>
        <v>5.0040512909865775</v>
      </c>
    </row>
    <row r="102" spans="1:32" x14ac:dyDescent="0.2">
      <c r="A102" t="str">
        <f t="shared" si="95"/>
        <v>71 Sales occupations</v>
      </c>
      <c r="B102" s="18">
        <f t="shared" si="96"/>
        <v>0.31032031084357037</v>
      </c>
      <c r="C102" s="18">
        <f t="shared" si="96"/>
        <v>-4.3923914350534439</v>
      </c>
      <c r="D102" s="18">
        <f t="shared" si="96"/>
        <v>-1.2271324484558477</v>
      </c>
      <c r="E102" s="18">
        <f t="shared" si="96"/>
        <v>-0.44835067222346314</v>
      </c>
      <c r="F102" s="18">
        <f t="shared" si="97"/>
        <v>-0.70862448007582568</v>
      </c>
      <c r="H102" s="18">
        <f t="shared" si="98"/>
        <v>-0.70862448007582568</v>
      </c>
      <c r="I102" s="18">
        <f t="shared" si="99"/>
        <v>2.4425776185036829</v>
      </c>
      <c r="J102" s="18">
        <f t="shared" si="100"/>
        <v>1.94485781944993</v>
      </c>
      <c r="L102" t="str">
        <f t="shared" si="101"/>
        <v>71 Sales occupations</v>
      </c>
      <c r="M102" s="18">
        <f t="shared" si="102"/>
        <v>0.57176919748727073</v>
      </c>
      <c r="N102" s="18">
        <f t="shared" si="102"/>
        <v>-5.0876667714337964</v>
      </c>
      <c r="O102" s="18">
        <f t="shared" si="102"/>
        <v>-1.2037651892250367</v>
      </c>
      <c r="P102" s="18">
        <f t="shared" si="102"/>
        <v>-0.34952084614880974</v>
      </c>
      <c r="Q102" s="18">
        <f t="shared" si="103"/>
        <v>-0.63508651659394122</v>
      </c>
      <c r="S102" s="18">
        <f t="shared" si="104"/>
        <v>-0.63508651659394122</v>
      </c>
      <c r="T102" s="18">
        <f t="shared" si="105"/>
        <v>1.8032737539737775</v>
      </c>
      <c r="U102" s="18">
        <f t="shared" si="106"/>
        <v>1.3140415067483868</v>
      </c>
      <c r="W102" t="str">
        <f t="shared" si="107"/>
        <v>71 Sales occupations</v>
      </c>
      <c r="X102" s="18">
        <f t="shared" si="108"/>
        <v>0.15960915452315483</v>
      </c>
      <c r="Y102" s="18">
        <f t="shared" si="108"/>
        <v>-3.9874680341768554</v>
      </c>
      <c r="Z102" s="18">
        <f t="shared" si="108"/>
        <v>-1.2405954666792618</v>
      </c>
      <c r="AA102" s="18">
        <f t="shared" si="108"/>
        <v>-0.50575916589109537</v>
      </c>
      <c r="AB102" s="18">
        <f t="shared" si="109"/>
        <v>-0.7513101186322424</v>
      </c>
      <c r="AD102" s="18">
        <f t="shared" si="110"/>
        <v>-0.7513101186322424</v>
      </c>
      <c r="AE102" s="18">
        <f t="shared" si="111"/>
        <v>2.7867713694617491</v>
      </c>
      <c r="AF102" s="18">
        <f t="shared" si="112"/>
        <v>2.2846697435076058</v>
      </c>
    </row>
    <row r="103" spans="1:32" x14ac:dyDescent="0.2">
      <c r="A103" t="str">
        <f t="shared" si="95"/>
        <v>72 Customer service occupations</v>
      </c>
      <c r="B103" s="18">
        <f t="shared" si="96"/>
        <v>2.8749353401464228</v>
      </c>
      <c r="C103" s="18">
        <f t="shared" si="96"/>
        <v>-0.19752109018176256</v>
      </c>
      <c r="D103" s="18">
        <f t="shared" si="96"/>
        <v>5.4680412726772598</v>
      </c>
      <c r="E103" s="18">
        <f t="shared" si="96"/>
        <v>1.5676585065235393</v>
      </c>
      <c r="F103" s="18">
        <f t="shared" si="97"/>
        <v>2.851489887956804</v>
      </c>
      <c r="H103" s="18">
        <f t="shared" si="98"/>
        <v>2.851489887956804</v>
      </c>
      <c r="I103" s="18">
        <f t="shared" si="99"/>
        <v>3.1706969269315044</v>
      </c>
      <c r="J103" s="18">
        <f t="shared" si="100"/>
        <v>5.1428489454097503</v>
      </c>
      <c r="L103" t="str">
        <f t="shared" si="101"/>
        <v>72 Customer service occupations</v>
      </c>
      <c r="M103" s="18">
        <f t="shared" si="102"/>
        <v>-0.23967485316624959</v>
      </c>
      <c r="N103" s="18">
        <f t="shared" si="102"/>
        <v>9.1659199943842751</v>
      </c>
      <c r="O103" s="18">
        <f t="shared" si="102"/>
        <v>7.0430405403873353</v>
      </c>
      <c r="P103" s="18">
        <f t="shared" si="102"/>
        <v>1.9388879754139499</v>
      </c>
      <c r="Q103" s="18">
        <f t="shared" si="103"/>
        <v>3.6126401303850919</v>
      </c>
      <c r="S103" s="18">
        <f t="shared" si="104"/>
        <v>3.6126401303850919</v>
      </c>
      <c r="T103" s="18">
        <f t="shared" si="105"/>
        <v>2.7351293873103533</v>
      </c>
      <c r="U103" s="18">
        <f t="shared" si="106"/>
        <v>5.4028853813338884</v>
      </c>
      <c r="W103" t="str">
        <f t="shared" si="107"/>
        <v>72 Customer service occupations</v>
      </c>
      <c r="X103" s="18">
        <f t="shared" si="108"/>
        <v>5.2406136189455665</v>
      </c>
      <c r="Y103" s="18">
        <f t="shared" si="108"/>
        <v>-6.4177655343046531</v>
      </c>
      <c r="Z103" s="18">
        <f t="shared" si="108"/>
        <v>4.1794093887341566</v>
      </c>
      <c r="AA103" s="18">
        <f t="shared" si="108"/>
        <v>1.227659501904621</v>
      </c>
      <c r="AB103" s="18">
        <f t="shared" si="109"/>
        <v>2.2021645964798164</v>
      </c>
      <c r="AD103" s="18">
        <f t="shared" si="110"/>
        <v>2.2021645964798164</v>
      </c>
      <c r="AE103" s="18">
        <f t="shared" si="111"/>
        <v>3.491367122603517</v>
      </c>
      <c r="AF103" s="18">
        <f t="shared" si="112"/>
        <v>4.9349583543843556</v>
      </c>
    </row>
    <row r="104" spans="1:32" x14ac:dyDescent="0.2">
      <c r="A104" t="str">
        <f t="shared" si="95"/>
        <v>81 Process, plant and machine operatives</v>
      </c>
      <c r="B104" s="18">
        <f t="shared" si="96"/>
        <v>-9.1344846664731527E-2</v>
      </c>
      <c r="C104" s="18">
        <f t="shared" si="96"/>
        <v>-14.536135484746982</v>
      </c>
      <c r="D104" s="18">
        <f t="shared" si="96"/>
        <v>3.3730024008260084</v>
      </c>
      <c r="E104" s="18">
        <f t="shared" si="96"/>
        <v>-0.59357228626890635</v>
      </c>
      <c r="F104" s="18">
        <f t="shared" si="97"/>
        <v>0.71141276185830993</v>
      </c>
      <c r="H104" s="18">
        <f t="shared" si="98"/>
        <v>0.71141276185830993</v>
      </c>
      <c r="I104" s="18">
        <f t="shared" si="99"/>
        <v>2.4659387371970043</v>
      </c>
      <c r="J104" s="18">
        <f t="shared" si="100"/>
        <v>2.9793520751688174</v>
      </c>
      <c r="L104" t="str">
        <f t="shared" si="101"/>
        <v>81 Process, plant and machine operatives</v>
      </c>
      <c r="M104" s="18">
        <f t="shared" si="102"/>
        <v>-0.68239879157856453</v>
      </c>
      <c r="N104" s="18">
        <f t="shared" si="102"/>
        <v>-14.122406749243687</v>
      </c>
      <c r="O104" s="18">
        <f t="shared" si="102"/>
        <v>3.1939474022425474</v>
      </c>
      <c r="P104" s="18">
        <f t="shared" si="102"/>
        <v>-0.4653447245403064</v>
      </c>
      <c r="Q104" s="18">
        <f t="shared" si="103"/>
        <v>0.7397695297019613</v>
      </c>
      <c r="S104" s="18">
        <f t="shared" si="104"/>
        <v>0.7397695297019613</v>
      </c>
      <c r="T104" s="18">
        <f t="shared" si="105"/>
        <v>2.2790260823009278</v>
      </c>
      <c r="U104" s="18">
        <f t="shared" si="106"/>
        <v>2.8265034916552745</v>
      </c>
      <c r="W104" t="str">
        <f t="shared" si="107"/>
        <v>81 Process, plant and machine operatives</v>
      </c>
      <c r="X104" s="18">
        <f t="shared" si="108"/>
        <v>1.7403900667803507</v>
      </c>
      <c r="Y104" s="18">
        <f t="shared" si="108"/>
        <v>-15.743569151237313</v>
      </c>
      <c r="Z104" s="18">
        <f t="shared" si="108"/>
        <v>3.8984043619627151</v>
      </c>
      <c r="AA104" s="18">
        <f t="shared" si="108"/>
        <v>-0.97076087514461618</v>
      </c>
      <c r="AB104" s="18">
        <f t="shared" si="109"/>
        <v>0.62639654313669801</v>
      </c>
      <c r="AD104" s="18">
        <f t="shared" si="110"/>
        <v>0.62639654313669801</v>
      </c>
      <c r="AE104" s="18">
        <f t="shared" si="111"/>
        <v>2.9953012682580438</v>
      </c>
      <c r="AF104" s="18">
        <f t="shared" si="112"/>
        <v>3.4161094738467179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3.7735442356202631</v>
      </c>
      <c r="C105" s="18">
        <f t="shared" si="96"/>
        <v>-10.189528391972813</v>
      </c>
      <c r="D105" s="18">
        <f t="shared" si="96"/>
        <v>1.4506802284995013</v>
      </c>
      <c r="E105" s="18">
        <f t="shared" si="96"/>
        <v>0.13324149248932216</v>
      </c>
      <c r="F105" s="18">
        <f t="shared" si="97"/>
        <v>0.57047576472879502</v>
      </c>
      <c r="H105" s="18">
        <f t="shared" si="98"/>
        <v>0.57047576472879502</v>
      </c>
      <c r="I105" s="18">
        <f t="shared" si="99"/>
        <v>2.9991297972733699</v>
      </c>
      <c r="J105" s="18">
        <f t="shared" si="100"/>
        <v>3.3816609103114015</v>
      </c>
      <c r="L105" t="str">
        <f t="shared" si="101"/>
        <v>82 Transport and mobile machine drivers and operatives</v>
      </c>
      <c r="M105" s="18">
        <f t="shared" si="102"/>
        <v>3.9114402410277638</v>
      </c>
      <c r="N105" s="18">
        <f t="shared" si="102"/>
        <v>-10.435045981984615</v>
      </c>
      <c r="O105" s="18">
        <f t="shared" si="102"/>
        <v>1.1440138062164928</v>
      </c>
      <c r="P105" s="18">
        <f t="shared" si="102"/>
        <v>4.8894065009230658E-2</v>
      </c>
      <c r="Q105" s="18">
        <f t="shared" si="103"/>
        <v>0.41261012920010831</v>
      </c>
      <c r="S105" s="18">
        <f t="shared" si="104"/>
        <v>0.41261012920010831</v>
      </c>
      <c r="T105" s="18">
        <f t="shared" si="105"/>
        <v>2.9372153623398845</v>
      </c>
      <c r="U105" s="18">
        <f t="shared" si="106"/>
        <v>3.2151143365324542</v>
      </c>
      <c r="W105" t="str">
        <f t="shared" si="107"/>
        <v>82 Transport and mobile machine drivers and operatives</v>
      </c>
      <c r="X105" s="18">
        <f t="shared" si="108"/>
        <v>8.1199516084673462E-2</v>
      </c>
      <c r="Y105" s="18">
        <f t="shared" si="108"/>
        <v>-2.9623953349099286</v>
      </c>
      <c r="Z105" s="18">
        <f t="shared" si="108"/>
        <v>8.6389986535264853</v>
      </c>
      <c r="AA105" s="18">
        <f t="shared" si="108"/>
        <v>1.6259309636628139</v>
      </c>
      <c r="AB105" s="18">
        <f t="shared" si="109"/>
        <v>3.9118178959858474</v>
      </c>
      <c r="AD105" s="18">
        <f t="shared" si="110"/>
        <v>3.9118178959858474</v>
      </c>
      <c r="AE105" s="18">
        <f t="shared" si="111"/>
        <v>4.5090258537832772</v>
      </c>
      <c r="AF105" s="18">
        <f t="shared" si="112"/>
        <v>6.887833810920152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-1.6856880350863745</v>
      </c>
      <c r="C106" s="18">
        <f t="shared" si="96"/>
        <v>-15.294015762468316</v>
      </c>
      <c r="D106" s="18">
        <f t="shared" si="96"/>
        <v>-3.4674540769390694</v>
      </c>
      <c r="E106" s="18">
        <f t="shared" si="96"/>
        <v>-0.63087372027967881</v>
      </c>
      <c r="F106" s="18">
        <f t="shared" si="97"/>
        <v>-1.5855429291947387</v>
      </c>
      <c r="H106" s="18">
        <f t="shared" si="98"/>
        <v>-1.5855429291947387</v>
      </c>
      <c r="I106" s="18">
        <f t="shared" si="99"/>
        <v>1.9041546767500916</v>
      </c>
      <c r="J106" s="18">
        <f t="shared" si="100"/>
        <v>0.72145111992161226</v>
      </c>
      <c r="L106" t="str">
        <f t="shared" si="101"/>
        <v>91 Elementary trades and related occupations</v>
      </c>
      <c r="M106" s="18">
        <f t="shared" si="102"/>
        <v>-1.8121357638638091</v>
      </c>
      <c r="N106" s="18">
        <f t="shared" si="102"/>
        <v>-13.055716093070712</v>
      </c>
      <c r="O106" s="18">
        <f t="shared" si="102"/>
        <v>-3.6297722479664785</v>
      </c>
      <c r="P106" s="18">
        <f t="shared" si="102"/>
        <v>-0.71245209764881912</v>
      </c>
      <c r="Q106" s="18">
        <f t="shared" si="103"/>
        <v>-1.69457498295702</v>
      </c>
      <c r="S106" s="18">
        <f t="shared" si="104"/>
        <v>-1.69457498295702</v>
      </c>
      <c r="T106" s="18">
        <f t="shared" si="105"/>
        <v>1.6240592722261304</v>
      </c>
      <c r="U106" s="18">
        <f t="shared" si="106"/>
        <v>0.30800717680703471</v>
      </c>
      <c r="W106" t="str">
        <f t="shared" si="107"/>
        <v>91 Elementary trades and related occupations</v>
      </c>
      <c r="X106" s="18">
        <f t="shared" si="108"/>
        <v>-1.2641185402910815</v>
      </c>
      <c r="Y106" s="18">
        <f t="shared" si="108"/>
        <v>-22.653339519327886</v>
      </c>
      <c r="Z106" s="18">
        <f t="shared" si="108"/>
        <v>-2.8768296187244191</v>
      </c>
      <c r="AA106" s="18">
        <f t="shared" si="108"/>
        <v>-0.34565739578444887</v>
      </c>
      <c r="AB106" s="18">
        <f t="shared" si="109"/>
        <v>-1.196627403498618</v>
      </c>
      <c r="AD106" s="18">
        <f t="shared" si="110"/>
        <v>-1.196627403498618</v>
      </c>
      <c r="AE106" s="18">
        <f t="shared" si="111"/>
        <v>2.8549882725542819</v>
      </c>
      <c r="AF106" s="18">
        <f t="shared" si="112"/>
        <v>2.0719375949298735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1.0933386093918918</v>
      </c>
      <c r="C107" s="18">
        <f t="shared" si="96"/>
        <v>-11.1935465941984</v>
      </c>
      <c r="D107" s="18">
        <f t="shared" si="96"/>
        <v>0.69698734671397311</v>
      </c>
      <c r="E107" s="18">
        <f t="shared" si="96"/>
        <v>-0.24207900310210251</v>
      </c>
      <c r="F107" s="18">
        <f t="shared" si="97"/>
        <v>6.9966011957722785E-2</v>
      </c>
      <c r="H107" s="18">
        <f t="shared" si="98"/>
        <v>6.9966011957722785E-2</v>
      </c>
      <c r="I107" s="18">
        <f t="shared" si="99"/>
        <v>2.694491912178254</v>
      </c>
      <c r="J107" s="18">
        <f t="shared" si="100"/>
        <v>2.7427894455162916</v>
      </c>
      <c r="L107" t="str">
        <f t="shared" si="101"/>
        <v>92 Elementary administration and service occupations</v>
      </c>
      <c r="M107" s="18">
        <f t="shared" si="102"/>
        <v>0.74467044055370746</v>
      </c>
      <c r="N107" s="18">
        <f t="shared" si="102"/>
        <v>-11.023897833423446</v>
      </c>
      <c r="O107" s="18">
        <f t="shared" si="102"/>
        <v>1.5250955441055591</v>
      </c>
      <c r="P107" s="18">
        <f t="shared" si="102"/>
        <v>-0.32424093477853022</v>
      </c>
      <c r="Q107" s="18">
        <f t="shared" si="103"/>
        <v>0.28843096326924833</v>
      </c>
      <c r="S107" s="18">
        <f t="shared" si="104"/>
        <v>0.28843096326924833</v>
      </c>
      <c r="T107" s="18">
        <f t="shared" si="105"/>
        <v>2.3642781635291765</v>
      </c>
      <c r="U107" s="18">
        <f t="shared" si="106"/>
        <v>2.5734630685753546</v>
      </c>
      <c r="W107" t="str">
        <f t="shared" si="107"/>
        <v>92 Elementary administration and service occupations</v>
      </c>
      <c r="X107" s="18">
        <f t="shared" si="108"/>
        <v>1.4519884754165213</v>
      </c>
      <c r="Y107" s="18">
        <f t="shared" si="108"/>
        <v>-11.365026414610146</v>
      </c>
      <c r="Z107" s="18">
        <f t="shared" si="108"/>
        <v>-0.17208714128820191</v>
      </c>
      <c r="AA107" s="18">
        <f t="shared" si="108"/>
        <v>-0.15208046488555116</v>
      </c>
      <c r="AB107" s="18">
        <f t="shared" si="109"/>
        <v>-0.15874980248797854</v>
      </c>
      <c r="AD107" s="18">
        <f t="shared" si="110"/>
        <v>-0.15874980248797854</v>
      </c>
      <c r="AE107" s="18">
        <f t="shared" si="111"/>
        <v>3.0150181686310562</v>
      </c>
      <c r="AF107" s="18">
        <f t="shared" si="112"/>
        <v>2.9106995515889134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2.0981496602968885</v>
      </c>
      <c r="C109" s="26">
        <f>IF(AND(D$6-C$6 &lt;&gt; 0,C35&lt;&gt;0,D35&lt;&gt;0),(EXP(LN(D35/C35)/(D$6-C$6))-1)*100,0)</f>
        <v>-1.7509497080389402</v>
      </c>
      <c r="D109" s="26">
        <f>IF(AND(E$6-D$6 &lt;&gt; 0,D35&lt;&gt;0,E35&lt;&gt;0),(EXP(LN(E35/D35)/(E$6-D$6))-1)*100,0)</f>
        <v>0.61202287509130038</v>
      </c>
      <c r="E109" s="26">
        <f>IF(AND(F$6-E$6 &lt;&gt; 0,E35&lt;&gt;0,F35&lt;&gt;0),(EXP(LN(F35/E35)/(F$6-E$6))-1)*100,0)</f>
        <v>0.46134993665720714</v>
      </c>
      <c r="F109" s="26">
        <f t="shared" ref="F109" si="113">IF(AND(F$6-D$6 &lt;&gt; 0,D35&lt;&gt;0,F35&lt;&gt;0),(EXP(LN(F35/D35)/(F$6-D$6))-1)*100,0)</f>
        <v>0.51154916139344309</v>
      </c>
      <c r="H109" s="26">
        <f t="shared" ref="H109" si="114">IF($F$6-$D$6 &lt;&gt; 0,(EXP(LN(1+(H72/100))/($F$6-$D$6))-1)*100,0)</f>
        <v>0.51154916139344309</v>
      </c>
      <c r="I109" s="26">
        <f>IF(D35&gt;0,((1+(I35/D35))^(1/($F$6-$D$6))-1)*100,0)</f>
        <v>2.7595838311272214</v>
      </c>
      <c r="J109" s="26">
        <f t="shared" ref="J109" si="115">IF($F$6-$D$6 &lt;&gt; 0,(EXP(LN(1+(J72/100))/($F$6-$D$6))-1)*100,0)</f>
        <v>3.1131749666668762</v>
      </c>
      <c r="L109" s="24" t="str">
        <f>L35</f>
        <v>All occupations</v>
      </c>
      <c r="M109" s="26">
        <f>IF(AND(N$6-M$6 &lt;&gt; 0,M35&lt;&gt;0,N35&lt;&gt;0),(EXP(LN(N35/M35)/(N$6-M$6))-1)*100,0)</f>
        <v>2.0483541933534966</v>
      </c>
      <c r="N109" s="26">
        <f>IF(AND(O$6-N$6 &lt;&gt; 0,N35&lt;&gt;0,O35&lt;&gt;0),(EXP(LN(O35/N35)/(O$6-N$6))-1)*100,0)</f>
        <v>-3.2448521878197689</v>
      </c>
      <c r="O109" s="26">
        <f>IF(AND(P$6-O$6 &lt;&gt; 0,O35&lt;&gt;0,P35&lt;&gt;0),(EXP(LN(P35/O35)/(P$6-O$6))-1)*100,0)</f>
        <v>0.47888688896835507</v>
      </c>
      <c r="P109" s="26">
        <f>IF(AND(Q$6-P$6 &lt;&gt; 0,P35&lt;&gt;0,Q35&lt;&gt;0),(EXP(LN(Q35/P35)/(Q$6-P$6))-1)*100,0)</f>
        <v>0.3513783036817486</v>
      </c>
      <c r="Q109" s="26">
        <f t="shared" ref="Q109" si="116">IF(AND(Q$6-O$6 &lt;&gt; 0,O35&lt;&gt;0,Q35&lt;&gt;0),(EXP(LN(Q35/O35)/(Q$6-O$6))-1)*100,0)</f>
        <v>0.39386317646201707</v>
      </c>
      <c r="S109" s="26">
        <f t="shared" ref="S109" si="117">IF($F$6-$D$6 &lt;&gt; 0,(EXP(LN(1+(S72/100))/($F$6-$D$6))-1)*100,0)</f>
        <v>0.39386317646201707</v>
      </c>
      <c r="T109" s="26">
        <f t="shared" ref="T109" si="118">IF(O35&gt;0,((1+(T35/O35))^(1/($F$6-$D$6))-1)*100,0)</f>
        <v>2.3447022964518949</v>
      </c>
      <c r="U109" s="26">
        <f t="shared" ref="U109" si="119">IF($F$6-$D$6 &lt;&gt; 0,(EXP(LN(1+(U72/100))/($F$6-$D$6))-1)*100,0)</f>
        <v>2.6317127927420803</v>
      </c>
      <c r="W109" s="24" t="str">
        <f>W35</f>
        <v>All occupations</v>
      </c>
      <c r="X109" s="26">
        <f>IF(AND(Y$6-X$6 &lt;&gt; 0,X35&lt;&gt;0,Y35&lt;&gt;0),(EXP(LN(Y35/X35)/(Y$6-X$6))-1)*100,0)</f>
        <v>2.1490657315889283</v>
      </c>
      <c r="Y109" s="26">
        <f>IF(AND(Z$6-Y$6 &lt;&gt; 0,Y35&lt;&gt;0,Z35&lt;&gt;0),(EXP(LN(Z35/Y35)/(Z$6-Y$6))-1)*100,0)</f>
        <v>-0.22719050062292023</v>
      </c>
      <c r="Z109" s="26">
        <f>IF(AND(AA$6-Z$6 &lt;&gt; 0,Z35&lt;&gt;0,AA35&lt;&gt;0),(EXP(LN(AA35/Z35)/(AA$6-Z$6))-1)*100,0)</f>
        <v>0.74302282638816219</v>
      </c>
      <c r="AA109" s="26">
        <f>IF(AND(AB$6-AA$6 &lt;&gt; 0,AA35&lt;&gt;0,AB35&lt;&gt;0),(EXP(LN(AB35/AA35)/(AB$6-AA$6))-1)*100,0)</f>
        <v>0.56767317811243778</v>
      </c>
      <c r="AB109" s="26">
        <f t="shared" ref="AB109" si="120">IF(AND(AB$6-Z$6 &lt;&gt; 0,Z35&lt;&gt;0,AB35&lt;&gt;0),(EXP(LN(AB35/Z35)/(AB$6-Z$6))-1)*100,0)</f>
        <v>0.62608912269594974</v>
      </c>
      <c r="AD109" s="26">
        <f t="shared" ref="AD109" si="121">IF($F$6-$D$6 &lt;&gt; 0,(EXP(LN(1+(AD72/100))/($F$6-$D$6))-1)*100,0)</f>
        <v>0.62608912269594974</v>
      </c>
      <c r="AE109" s="26">
        <f t="shared" ref="AE109" si="122">IF(Z35&gt;0,((1+(AE35/Z35))^(1/($F$6-$D$6))-1)*100,0)</f>
        <v>3.148107441358694</v>
      </c>
      <c r="AF109" s="26">
        <f t="shared" ref="AF109" si="123">IF($F$6-$D$6 &lt;&gt; 0,(EXP(LN(1+(AF72/100))/($F$6-$D$6))-1)*100,0)</f>
        <v>3.5603199780112282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Liverpool City Region (Continued)</v>
      </c>
      <c r="L112" s="19" t="str">
        <f>CONCATENATE(L$1," (Continued)")</f>
        <v>Occupation Table 2.1  Males: Employment Change by Occupation (SOC 2020) and Replacement Demand, 2015-2035, Liverpool City Region (Continued)</v>
      </c>
      <c r="W112" s="19" t="str">
        <f>CONCATENATE(W$1," (Continued)")</f>
        <v>Occupation Table 2.2  Females: Employment Change by Occupation (SOC 2020) and Replacement Demand, 2015-2035, Liverpool City Region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7.0836480399365342</v>
      </c>
      <c r="C119" s="27">
        <f t="shared" si="125"/>
        <v>0.93719598003161053</v>
      </c>
      <c r="D119" s="27">
        <f t="shared" si="125"/>
        <v>-2.7338294176417719</v>
      </c>
      <c r="E119" s="27">
        <f t="shared" si="125"/>
        <v>4.2412713680278173</v>
      </c>
      <c r="F119" s="27">
        <f t="shared" ref="F119:F144" si="126">F8-D8</f>
        <v>1.5074419503860454</v>
      </c>
      <c r="L119" t="str">
        <f t="shared" ref="L119:L144" si="127">L8</f>
        <v>11 Corporate managers and directors</v>
      </c>
      <c r="M119" s="27">
        <f t="shared" ref="M119:P144" si="128">N8-M8</f>
        <v>3.4850904773871854</v>
      </c>
      <c r="N119" s="27">
        <f t="shared" si="128"/>
        <v>0.26715330169466611</v>
      </c>
      <c r="O119" s="27">
        <f t="shared" si="128"/>
        <v>-2.8780999510116416</v>
      </c>
      <c r="P119" s="27">
        <f t="shared" si="128"/>
        <v>1.2459621256361295</v>
      </c>
      <c r="Q119" s="27">
        <f t="shared" ref="Q119:Q144" si="129">Q8-O8</f>
        <v>-1.6321378253755121</v>
      </c>
      <c r="W119" t="str">
        <f t="shared" ref="W119:W144" si="130">W8</f>
        <v>11 Corporate managers and directors</v>
      </c>
      <c r="X119" s="27">
        <f t="shared" ref="X119:AA144" si="131">Y8-X8</f>
        <v>3.5985575625493755</v>
      </c>
      <c r="Y119" s="27">
        <f t="shared" si="131"/>
        <v>0.67004267833698172</v>
      </c>
      <c r="Z119" s="27">
        <f t="shared" si="131"/>
        <v>0.14427053336980933</v>
      </c>
      <c r="AA119" s="27">
        <f t="shared" si="131"/>
        <v>2.9953092423916843</v>
      </c>
      <c r="AB119" s="27">
        <f t="shared" ref="AB119:AB144" si="132">AB8-Z8</f>
        <v>3.1395797757614936</v>
      </c>
    </row>
    <row r="120" spans="1:28" x14ac:dyDescent="0.2">
      <c r="A120" t="str">
        <f t="shared" si="124"/>
        <v>12 Other managers and proprietors</v>
      </c>
      <c r="B120" s="27">
        <f t="shared" si="125"/>
        <v>1.2400514565261425</v>
      </c>
      <c r="C120" s="27">
        <f t="shared" si="125"/>
        <v>1.0271336061339191</v>
      </c>
      <c r="D120" s="27">
        <f t="shared" si="125"/>
        <v>4.8370744903382068</v>
      </c>
      <c r="E120" s="27">
        <f t="shared" si="125"/>
        <v>4.6143218651650564</v>
      </c>
      <c r="F120" s="27">
        <f t="shared" si="126"/>
        <v>9.4513963555032632</v>
      </c>
      <c r="L120" t="str">
        <f t="shared" si="127"/>
        <v>12 Other managers and proprietors</v>
      </c>
      <c r="M120" s="27">
        <f t="shared" si="128"/>
        <v>0.44216425517690894</v>
      </c>
      <c r="N120" s="27">
        <f t="shared" si="128"/>
        <v>0.28357585457304246</v>
      </c>
      <c r="O120" s="27">
        <f t="shared" si="128"/>
        <v>3.1704837423935039</v>
      </c>
      <c r="P120" s="27">
        <f t="shared" si="128"/>
        <v>2.5215408534782036</v>
      </c>
      <c r="Q120" s="27">
        <f t="shared" si="129"/>
        <v>5.6920245958717075</v>
      </c>
      <c r="W120" t="str">
        <f t="shared" si="130"/>
        <v>12 Other managers and proprietors</v>
      </c>
      <c r="X120" s="27">
        <f t="shared" si="131"/>
        <v>0.79788720134924684</v>
      </c>
      <c r="Y120" s="27">
        <f t="shared" si="131"/>
        <v>0.7435577515608891</v>
      </c>
      <c r="Z120" s="27">
        <f t="shared" si="131"/>
        <v>1.6665907479446549</v>
      </c>
      <c r="AA120" s="27">
        <f t="shared" si="131"/>
        <v>2.0927810116868955</v>
      </c>
      <c r="AB120" s="27">
        <f t="shared" si="132"/>
        <v>3.7593717596315503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5.2795027817474747</v>
      </c>
      <c r="C121" s="27">
        <f t="shared" si="125"/>
        <v>1.0682571648279904</v>
      </c>
      <c r="D121" s="27">
        <f t="shared" si="125"/>
        <v>2.041565904675636</v>
      </c>
      <c r="E121" s="27">
        <f t="shared" si="125"/>
        <v>4.3659129653876221</v>
      </c>
      <c r="F121" s="27">
        <f t="shared" si="126"/>
        <v>6.4074788700632581</v>
      </c>
      <c r="L121" t="str">
        <f t="shared" si="127"/>
        <v>21 Science, research, engineering and technology professionals</v>
      </c>
      <c r="M121" s="27">
        <f t="shared" si="128"/>
        <v>4.574885827944982</v>
      </c>
      <c r="N121" s="27">
        <f t="shared" si="128"/>
        <v>-0.47899723179682141</v>
      </c>
      <c r="O121" s="27">
        <f t="shared" si="128"/>
        <v>0.50844234356528517</v>
      </c>
      <c r="P121" s="27">
        <f t="shared" si="128"/>
        <v>2.0913243540394184</v>
      </c>
      <c r="Q121" s="27">
        <f t="shared" si="129"/>
        <v>2.5997666976047036</v>
      </c>
      <c r="W121" t="str">
        <f t="shared" si="130"/>
        <v>21 Science, research, engineering and technology professionals</v>
      </c>
      <c r="X121" s="27">
        <f t="shared" si="131"/>
        <v>0.7046169538024083</v>
      </c>
      <c r="Y121" s="27">
        <f t="shared" si="131"/>
        <v>1.5472543966248846</v>
      </c>
      <c r="Z121" s="27">
        <f t="shared" si="131"/>
        <v>1.5331235611102905</v>
      </c>
      <c r="AA121" s="27">
        <f t="shared" si="131"/>
        <v>2.2745886113481824</v>
      </c>
      <c r="AB121" s="27">
        <f t="shared" si="132"/>
        <v>3.8077121724584728</v>
      </c>
    </row>
    <row r="122" spans="1:28" x14ac:dyDescent="0.2">
      <c r="A122" t="str">
        <f t="shared" si="124"/>
        <v>22 Health professionals</v>
      </c>
      <c r="B122" s="27">
        <f t="shared" si="125"/>
        <v>5.5386742755157101</v>
      </c>
      <c r="C122" s="27">
        <f t="shared" si="125"/>
        <v>0.70340131319462529</v>
      </c>
      <c r="D122" s="27">
        <f t="shared" si="125"/>
        <v>3.2967468725608811</v>
      </c>
      <c r="E122" s="27">
        <f t="shared" si="125"/>
        <v>4.970390873425238</v>
      </c>
      <c r="F122" s="27">
        <f t="shared" si="126"/>
        <v>8.2671377459861191</v>
      </c>
      <c r="L122" t="str">
        <f t="shared" si="127"/>
        <v>22 Health professionals</v>
      </c>
      <c r="M122" s="27">
        <f t="shared" si="128"/>
        <v>1.1088681742174309</v>
      </c>
      <c r="N122" s="27">
        <f t="shared" si="128"/>
        <v>0.47936360105054732</v>
      </c>
      <c r="O122" s="27">
        <f t="shared" si="128"/>
        <v>0.62710576845007182</v>
      </c>
      <c r="P122" s="27">
        <f t="shared" si="128"/>
        <v>1.0253501611780944</v>
      </c>
      <c r="Q122" s="27">
        <f t="shared" si="129"/>
        <v>1.6524559296281662</v>
      </c>
      <c r="W122" t="str">
        <f t="shared" si="130"/>
        <v>22 Health professionals</v>
      </c>
      <c r="X122" s="27">
        <f t="shared" si="131"/>
        <v>4.4298061012982615</v>
      </c>
      <c r="Y122" s="27">
        <f t="shared" si="131"/>
        <v>0.22403771214407087</v>
      </c>
      <c r="Z122" s="27">
        <f t="shared" si="131"/>
        <v>2.6696411041108554</v>
      </c>
      <c r="AA122" s="27">
        <f t="shared" si="131"/>
        <v>3.945040712247085</v>
      </c>
      <c r="AB122" s="27">
        <f t="shared" si="132"/>
        <v>6.6146818163579404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2.6751117754904072</v>
      </c>
      <c r="C123" s="27">
        <f t="shared" si="125"/>
        <v>2.1875816941479869</v>
      </c>
      <c r="D123" s="27">
        <f t="shared" si="125"/>
        <v>3.1358797612615703</v>
      </c>
      <c r="E123" s="27">
        <f t="shared" si="125"/>
        <v>4.9125904045141837</v>
      </c>
      <c r="F123" s="27">
        <f t="shared" si="126"/>
        <v>8.048470165775754</v>
      </c>
      <c r="L123" t="str">
        <f t="shared" si="127"/>
        <v>23 Teaching and other educational professionals</v>
      </c>
      <c r="M123" s="27">
        <f t="shared" si="128"/>
        <v>0.92428008815806706</v>
      </c>
      <c r="N123" s="27">
        <f t="shared" si="128"/>
        <v>0.79417518304225787</v>
      </c>
      <c r="O123" s="27">
        <f t="shared" si="128"/>
        <v>1.4511158832176783</v>
      </c>
      <c r="P123" s="27">
        <f t="shared" si="128"/>
        <v>1.1981810461803288</v>
      </c>
      <c r="Q123" s="27">
        <f t="shared" si="129"/>
        <v>2.6492969293980071</v>
      </c>
      <c r="W123" t="str">
        <f t="shared" si="130"/>
        <v>23 Teaching and other educational professionals</v>
      </c>
      <c r="X123" s="27">
        <f t="shared" si="131"/>
        <v>1.7508316873323899</v>
      </c>
      <c r="Y123" s="27">
        <f t="shared" si="131"/>
        <v>1.3934065111056526</v>
      </c>
      <c r="Z123" s="27">
        <f t="shared" si="131"/>
        <v>1.6847638780439134</v>
      </c>
      <c r="AA123" s="27">
        <f t="shared" si="131"/>
        <v>3.7144093583338353</v>
      </c>
      <c r="AB123" s="27">
        <f t="shared" si="132"/>
        <v>5.3991732363777487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7.5045038581704233</v>
      </c>
      <c r="C124" s="27">
        <f t="shared" si="125"/>
        <v>3.6772523857770381</v>
      </c>
      <c r="D124" s="27">
        <f t="shared" si="125"/>
        <v>4.8506041854897717</v>
      </c>
      <c r="E124" s="27">
        <f t="shared" si="125"/>
        <v>6.0842599314104788</v>
      </c>
      <c r="F124" s="27">
        <f t="shared" si="126"/>
        <v>10.934864116900251</v>
      </c>
      <c r="L124" t="str">
        <f t="shared" si="127"/>
        <v>24 Business, media and public service professionals</v>
      </c>
      <c r="M124" s="27">
        <f t="shared" si="128"/>
        <v>3.4290257820351044</v>
      </c>
      <c r="N124" s="27">
        <f t="shared" si="128"/>
        <v>1.5497552129346666</v>
      </c>
      <c r="O124" s="27">
        <f t="shared" si="128"/>
        <v>2.5441430312377449</v>
      </c>
      <c r="P124" s="27">
        <f t="shared" si="128"/>
        <v>1.8338885043839106</v>
      </c>
      <c r="Q124" s="27">
        <f t="shared" si="129"/>
        <v>4.3780315356216555</v>
      </c>
      <c r="W124" t="str">
        <f t="shared" si="130"/>
        <v>24 Business, media and public service professionals</v>
      </c>
      <c r="X124" s="27">
        <f t="shared" si="131"/>
        <v>4.0754780761353029</v>
      </c>
      <c r="Y124" s="27">
        <f t="shared" si="131"/>
        <v>2.1274971728423893</v>
      </c>
      <c r="Z124" s="27">
        <f t="shared" si="131"/>
        <v>2.3064611542520623</v>
      </c>
      <c r="AA124" s="27">
        <f t="shared" si="131"/>
        <v>4.2503714270265149</v>
      </c>
      <c r="AB124" s="27">
        <f t="shared" si="132"/>
        <v>6.5568325812785773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2.3736416861231433</v>
      </c>
      <c r="C125" s="27">
        <f t="shared" si="125"/>
        <v>1.036228808872167</v>
      </c>
      <c r="D125" s="27">
        <f t="shared" si="125"/>
        <v>-1.7175832082311295</v>
      </c>
      <c r="E125" s="27">
        <f t="shared" si="125"/>
        <v>0.83886854038879477</v>
      </c>
      <c r="F125" s="27">
        <f t="shared" si="126"/>
        <v>-0.87871466784233476</v>
      </c>
      <c r="L125" t="str">
        <f t="shared" si="127"/>
        <v>31 Science, engineering and technology associate professionals</v>
      </c>
      <c r="M125" s="27">
        <f t="shared" si="128"/>
        <v>2.1067184919374808</v>
      </c>
      <c r="N125" s="27">
        <f t="shared" si="128"/>
        <v>0.37544754927527357</v>
      </c>
      <c r="O125" s="27">
        <f t="shared" si="128"/>
        <v>-1.9128235100865538</v>
      </c>
      <c r="P125" s="27">
        <f t="shared" si="128"/>
        <v>9.8247906659734596E-2</v>
      </c>
      <c r="Q125" s="27">
        <f t="shared" si="129"/>
        <v>-1.8145756034268192</v>
      </c>
      <c r="W125" t="str">
        <f t="shared" si="130"/>
        <v>31 Science, engineering and technology associate professionals</v>
      </c>
      <c r="X125" s="27">
        <f t="shared" si="131"/>
        <v>0.26692319418564958</v>
      </c>
      <c r="Y125" s="27">
        <f t="shared" si="131"/>
        <v>0.66078125959689338</v>
      </c>
      <c r="Z125" s="27">
        <f t="shared" si="131"/>
        <v>0.19524030185542207</v>
      </c>
      <c r="AA125" s="27">
        <f t="shared" si="131"/>
        <v>0.74062063372901132</v>
      </c>
      <c r="AB125" s="27">
        <f t="shared" si="132"/>
        <v>0.9358609355844334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2.2552746750664134</v>
      </c>
      <c r="C126" s="27">
        <f t="shared" si="125"/>
        <v>0.73177301121475224</v>
      </c>
      <c r="D126" s="27">
        <f t="shared" si="125"/>
        <v>0.57636895325262927</v>
      </c>
      <c r="E126" s="27">
        <f t="shared" si="125"/>
        <v>2.3634996103457908</v>
      </c>
      <c r="F126" s="27">
        <f t="shared" si="126"/>
        <v>2.9398685635984201</v>
      </c>
      <c r="L126" t="str">
        <f t="shared" si="127"/>
        <v>32 Health and social care associate professionals</v>
      </c>
      <c r="M126" s="27">
        <f t="shared" si="128"/>
        <v>0.16100251980252089</v>
      </c>
      <c r="N126" s="27">
        <f t="shared" si="128"/>
        <v>0.16588179570586359</v>
      </c>
      <c r="O126" s="27">
        <f t="shared" si="128"/>
        <v>-0.33532207461538466</v>
      </c>
      <c r="P126" s="27">
        <f t="shared" si="128"/>
        <v>0.247634440050156</v>
      </c>
      <c r="Q126" s="27">
        <f t="shared" si="129"/>
        <v>-8.7687634565228656E-2</v>
      </c>
      <c r="W126" t="str">
        <f t="shared" si="130"/>
        <v>32 Health and social care associate professionals</v>
      </c>
      <c r="X126" s="27">
        <f t="shared" si="131"/>
        <v>2.0942721552638748</v>
      </c>
      <c r="Y126" s="27">
        <f t="shared" si="131"/>
        <v>0.56589121550887533</v>
      </c>
      <c r="Z126" s="27">
        <f t="shared" si="131"/>
        <v>0.91169102786802014</v>
      </c>
      <c r="AA126" s="27">
        <f t="shared" si="131"/>
        <v>2.1158651702956295</v>
      </c>
      <c r="AB126" s="27">
        <f t="shared" si="132"/>
        <v>3.0275561981636496</v>
      </c>
    </row>
    <row r="127" spans="1:28" x14ac:dyDescent="0.2">
      <c r="A127" t="str">
        <f t="shared" si="124"/>
        <v>33 Protective service occupations</v>
      </c>
      <c r="B127" s="27">
        <f t="shared" si="125"/>
        <v>0.60553996427287782</v>
      </c>
      <c r="C127" s="27">
        <f t="shared" si="125"/>
        <v>0.321991987320418</v>
      </c>
      <c r="D127" s="27">
        <f t="shared" si="125"/>
        <v>1.0685684494877474</v>
      </c>
      <c r="E127" s="27">
        <f t="shared" si="125"/>
        <v>1.1952748779741551</v>
      </c>
      <c r="F127" s="27">
        <f t="shared" si="126"/>
        <v>2.2638433274619025</v>
      </c>
      <c r="L127" t="str">
        <f t="shared" si="127"/>
        <v>33 Protective service occupations</v>
      </c>
      <c r="M127" s="27">
        <f t="shared" si="128"/>
        <v>0.3732911099432572</v>
      </c>
      <c r="N127" s="27">
        <f t="shared" si="128"/>
        <v>0.11260819899608432</v>
      </c>
      <c r="O127" s="27">
        <f t="shared" si="128"/>
        <v>0.52640866636363803</v>
      </c>
      <c r="P127" s="27">
        <f t="shared" si="128"/>
        <v>0.40936802155279395</v>
      </c>
      <c r="Q127" s="27">
        <f t="shared" si="129"/>
        <v>0.93577668791643198</v>
      </c>
      <c r="W127" t="str">
        <f t="shared" si="130"/>
        <v>33 Protective service occupations</v>
      </c>
      <c r="X127" s="27">
        <f t="shared" si="131"/>
        <v>0.23224885432961284</v>
      </c>
      <c r="Y127" s="27">
        <f t="shared" si="131"/>
        <v>0.20938378832433968</v>
      </c>
      <c r="Z127" s="27">
        <f t="shared" si="131"/>
        <v>0.5421597831241054</v>
      </c>
      <c r="AA127" s="27">
        <f t="shared" si="131"/>
        <v>0.78590685642136604</v>
      </c>
      <c r="AB127" s="27">
        <f t="shared" si="132"/>
        <v>1.3280666395454714</v>
      </c>
    </row>
    <row r="128" spans="1:28" x14ac:dyDescent="0.2">
      <c r="A128" t="str">
        <f t="shared" si="124"/>
        <v>34 Culture, media and sports occupations</v>
      </c>
      <c r="B128" s="27">
        <f t="shared" si="125"/>
        <v>1.9200017059858192</v>
      </c>
      <c r="C128" s="27">
        <f t="shared" si="125"/>
        <v>-0.40641371035743035</v>
      </c>
      <c r="D128" s="27">
        <f t="shared" si="125"/>
        <v>-0.52186340340742809</v>
      </c>
      <c r="E128" s="27">
        <f t="shared" si="125"/>
        <v>1.0765866416984142</v>
      </c>
      <c r="F128" s="27">
        <f t="shared" si="126"/>
        <v>0.55472323829098613</v>
      </c>
      <c r="L128" t="str">
        <f t="shared" si="127"/>
        <v>34 Culture, media and sports occupations</v>
      </c>
      <c r="M128" s="27">
        <f t="shared" si="128"/>
        <v>1.3735098849222673</v>
      </c>
      <c r="N128" s="27">
        <f t="shared" si="128"/>
        <v>-0.71730399854695648</v>
      </c>
      <c r="O128" s="27">
        <f t="shared" si="128"/>
        <v>-0.35180050797188578</v>
      </c>
      <c r="P128" s="27">
        <f t="shared" si="128"/>
        <v>0.36237686388806978</v>
      </c>
      <c r="Q128" s="27">
        <f t="shared" si="129"/>
        <v>1.0576355916183999E-2</v>
      </c>
      <c r="W128" t="str">
        <f t="shared" si="130"/>
        <v>34 Culture, media and sports occupations</v>
      </c>
      <c r="X128" s="27">
        <f t="shared" si="131"/>
        <v>0.54649182106355587</v>
      </c>
      <c r="Y128" s="27">
        <f t="shared" si="131"/>
        <v>0.31089028818953457</v>
      </c>
      <c r="Z128" s="27">
        <f t="shared" si="131"/>
        <v>-0.1700628954355663</v>
      </c>
      <c r="AA128" s="27">
        <f t="shared" si="131"/>
        <v>0.71420977781035155</v>
      </c>
      <c r="AB128" s="27">
        <f t="shared" si="132"/>
        <v>0.54414688237478526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4.0990728101102718</v>
      </c>
      <c r="C129" s="27">
        <f t="shared" si="125"/>
        <v>0.94358723328016225</v>
      </c>
      <c r="D129" s="27">
        <f t="shared" si="125"/>
        <v>-1.6099698909248872</v>
      </c>
      <c r="E129" s="27">
        <f t="shared" si="125"/>
        <v>1.820874128515257</v>
      </c>
      <c r="F129" s="27">
        <f t="shared" si="126"/>
        <v>0.2109042375903698</v>
      </c>
      <c r="L129" t="str">
        <f t="shared" si="127"/>
        <v>35 Business and public service associate professionals</v>
      </c>
      <c r="M129" s="27">
        <f t="shared" si="128"/>
        <v>1.6060346067541396</v>
      </c>
      <c r="N129" s="27">
        <f t="shared" si="128"/>
        <v>0.42574903078363846</v>
      </c>
      <c r="O129" s="27">
        <f t="shared" si="128"/>
        <v>-1.6111241922268107</v>
      </c>
      <c r="P129" s="27">
        <f t="shared" si="128"/>
        <v>-0.27414711618085263</v>
      </c>
      <c r="Q129" s="27">
        <f t="shared" si="129"/>
        <v>-1.8852713084076633</v>
      </c>
      <c r="W129" t="str">
        <f t="shared" si="130"/>
        <v>35 Business and public service associate professionals</v>
      </c>
      <c r="X129" s="27">
        <f t="shared" si="131"/>
        <v>2.4930382033561038</v>
      </c>
      <c r="Y129" s="27">
        <f t="shared" si="131"/>
        <v>0.51783820249658419</v>
      </c>
      <c r="Z129" s="27">
        <f t="shared" si="131"/>
        <v>1.1543013018489034E-3</v>
      </c>
      <c r="AA129" s="27">
        <f t="shared" si="131"/>
        <v>2.0950212446961309</v>
      </c>
      <c r="AB129" s="27">
        <f t="shared" si="132"/>
        <v>2.0961755459979798</v>
      </c>
    </row>
    <row r="130" spans="1:28" x14ac:dyDescent="0.2">
      <c r="A130" t="str">
        <f t="shared" si="124"/>
        <v>41 Administrative occupations</v>
      </c>
      <c r="B130" s="27">
        <f t="shared" si="125"/>
        <v>3.1080602405637023</v>
      </c>
      <c r="C130" s="27">
        <f t="shared" si="125"/>
        <v>2.9384429802819341</v>
      </c>
      <c r="D130" s="27">
        <f t="shared" si="125"/>
        <v>-5.2329779106500922</v>
      </c>
      <c r="E130" s="27">
        <f t="shared" si="125"/>
        <v>-2.121613728064915</v>
      </c>
      <c r="F130" s="27">
        <f t="shared" si="126"/>
        <v>-7.3545916387150072</v>
      </c>
      <c r="L130" t="str">
        <f t="shared" si="127"/>
        <v>41 Administrative occupations</v>
      </c>
      <c r="M130" s="27">
        <f t="shared" si="128"/>
        <v>0.71371897563083309</v>
      </c>
      <c r="N130" s="27">
        <f t="shared" si="128"/>
        <v>4.0082886981042698</v>
      </c>
      <c r="O130" s="27">
        <f t="shared" si="128"/>
        <v>-0.77549689712345327</v>
      </c>
      <c r="P130" s="27">
        <f t="shared" si="128"/>
        <v>3.0091944585962409</v>
      </c>
      <c r="Q130" s="27">
        <f t="shared" si="129"/>
        <v>2.2336975614727876</v>
      </c>
      <c r="W130" t="str">
        <f t="shared" si="130"/>
        <v>41 Administrative occupations</v>
      </c>
      <c r="X130" s="27">
        <f t="shared" si="131"/>
        <v>2.3943412649326916</v>
      </c>
      <c r="Y130" s="27">
        <f t="shared" si="131"/>
        <v>-1.0698457178221972</v>
      </c>
      <c r="Z130" s="27">
        <f t="shared" si="131"/>
        <v>-4.4574810135265537</v>
      </c>
      <c r="AA130" s="27">
        <f t="shared" si="131"/>
        <v>-5.1308081866611559</v>
      </c>
      <c r="AB130" s="27">
        <f t="shared" si="132"/>
        <v>-9.5882892001877096</v>
      </c>
    </row>
    <row r="131" spans="1:28" x14ac:dyDescent="0.2">
      <c r="A131" t="str">
        <f t="shared" si="124"/>
        <v>42 Secretarial and related occupations</v>
      </c>
      <c r="B131" s="27">
        <f t="shared" si="125"/>
        <v>-0.37904969822830381</v>
      </c>
      <c r="C131" s="27">
        <f t="shared" si="125"/>
        <v>-0.43974143763119145</v>
      </c>
      <c r="D131" s="27">
        <f t="shared" si="125"/>
        <v>0.82817473012603848</v>
      </c>
      <c r="E131" s="27">
        <f t="shared" si="125"/>
        <v>-4.4985987509548018</v>
      </c>
      <c r="F131" s="27">
        <f t="shared" si="126"/>
        <v>-3.6704240208287633</v>
      </c>
      <c r="L131" t="str">
        <f t="shared" si="127"/>
        <v>42 Secretarial and related occupations</v>
      </c>
      <c r="M131" s="27">
        <f t="shared" si="128"/>
        <v>-0.18511476945768601</v>
      </c>
      <c r="N131" s="27">
        <f t="shared" si="128"/>
        <v>2.1570483692201492E-3</v>
      </c>
      <c r="O131" s="27">
        <f t="shared" si="128"/>
        <v>0.28689627422786645</v>
      </c>
      <c r="P131" s="27">
        <f t="shared" si="128"/>
        <v>0.37283701490102494</v>
      </c>
      <c r="Q131" s="27">
        <f t="shared" si="129"/>
        <v>0.6597332891288914</v>
      </c>
      <c r="W131" t="str">
        <f t="shared" si="130"/>
        <v>42 Secretarial and related occupations</v>
      </c>
      <c r="X131" s="27">
        <f t="shared" si="131"/>
        <v>-0.19393492877061647</v>
      </c>
      <c r="Y131" s="27">
        <f t="shared" si="131"/>
        <v>-0.44189848600040982</v>
      </c>
      <c r="Z131" s="27">
        <f t="shared" si="131"/>
        <v>0.54127845589817447</v>
      </c>
      <c r="AA131" s="27">
        <f t="shared" si="131"/>
        <v>-4.8714357658558267</v>
      </c>
      <c r="AB131" s="27">
        <f t="shared" si="132"/>
        <v>-4.3301573099576522</v>
      </c>
    </row>
    <row r="132" spans="1:28" x14ac:dyDescent="0.2">
      <c r="A132" t="str">
        <f t="shared" si="124"/>
        <v>51 Skilled agricultural and related trades</v>
      </c>
      <c r="B132" s="27">
        <f t="shared" si="125"/>
        <v>0.64513877275322074</v>
      </c>
      <c r="C132" s="27">
        <f t="shared" si="125"/>
        <v>-0.3921048932847464</v>
      </c>
      <c r="D132" s="27">
        <f t="shared" si="125"/>
        <v>9.1948953892084795E-2</v>
      </c>
      <c r="E132" s="27">
        <f t="shared" si="125"/>
        <v>0.62682059334666196</v>
      </c>
      <c r="F132" s="27">
        <f t="shared" si="126"/>
        <v>0.71876954723874675</v>
      </c>
      <c r="L132" t="str">
        <f t="shared" si="127"/>
        <v>51 Skilled agricultural and related trades</v>
      </c>
      <c r="M132" s="27">
        <f t="shared" si="128"/>
        <v>0.88778756581516038</v>
      </c>
      <c r="N132" s="27">
        <f t="shared" si="128"/>
        <v>-0.61565427650200277</v>
      </c>
      <c r="O132" s="27">
        <f t="shared" si="128"/>
        <v>-1.9927814762787044E-2</v>
      </c>
      <c r="P132" s="27">
        <f t="shared" si="128"/>
        <v>0.41346930608808297</v>
      </c>
      <c r="Q132" s="27">
        <f t="shared" si="129"/>
        <v>0.39354149132529592</v>
      </c>
      <c r="W132" t="str">
        <f t="shared" si="130"/>
        <v>51 Skilled agricultural and related trades</v>
      </c>
      <c r="X132" s="27">
        <f t="shared" si="131"/>
        <v>-0.24264879306193532</v>
      </c>
      <c r="Y132" s="27">
        <f t="shared" si="131"/>
        <v>0.22354938321724271</v>
      </c>
      <c r="Z132" s="27">
        <f t="shared" si="131"/>
        <v>0.11187676865487606</v>
      </c>
      <c r="AA132" s="27">
        <f t="shared" si="131"/>
        <v>0.21335128725858454</v>
      </c>
      <c r="AB132" s="27">
        <f t="shared" si="132"/>
        <v>0.3252280559134606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1.8388691186102051</v>
      </c>
      <c r="C133" s="27">
        <f t="shared" si="125"/>
        <v>-3.8076618582258561</v>
      </c>
      <c r="D133" s="27">
        <f t="shared" si="125"/>
        <v>-0.64876502314499263</v>
      </c>
      <c r="E133" s="27">
        <f t="shared" si="125"/>
        <v>-1.4505739086058931</v>
      </c>
      <c r="F133" s="27">
        <f t="shared" si="126"/>
        <v>-2.0993389317508857</v>
      </c>
      <c r="L133" t="str">
        <f t="shared" si="127"/>
        <v>52 Skilled metal, electrical and electronic trades</v>
      </c>
      <c r="M133" s="27">
        <f t="shared" si="128"/>
        <v>1.637099861436365</v>
      </c>
      <c r="N133" s="27">
        <f t="shared" si="128"/>
        <v>-3.6974253321051975</v>
      </c>
      <c r="O133" s="27">
        <f t="shared" si="128"/>
        <v>-1.1610619464465728</v>
      </c>
      <c r="P133" s="27">
        <f t="shared" si="128"/>
        <v>-1.7717875475166061</v>
      </c>
      <c r="Q133" s="27">
        <f t="shared" si="129"/>
        <v>-2.9328494939631788</v>
      </c>
      <c r="W133" t="str">
        <f t="shared" si="130"/>
        <v>52 Skilled metal, electrical and electronic trades</v>
      </c>
      <c r="X133" s="27">
        <f t="shared" si="131"/>
        <v>0.20176925717382399</v>
      </c>
      <c r="Y133" s="27">
        <f t="shared" si="131"/>
        <v>-0.11023652612062312</v>
      </c>
      <c r="Z133" s="27">
        <f t="shared" si="131"/>
        <v>0.51229692330159105</v>
      </c>
      <c r="AA133" s="27">
        <f t="shared" si="131"/>
        <v>0.32121363891070409</v>
      </c>
      <c r="AB133" s="27">
        <f t="shared" si="132"/>
        <v>0.83351056221229514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0.59219182915201074</v>
      </c>
      <c r="C134" s="27">
        <f t="shared" si="125"/>
        <v>-2.8882826550594878</v>
      </c>
      <c r="D134" s="27">
        <f t="shared" si="125"/>
        <v>0.68719007072636273</v>
      </c>
      <c r="E134" s="27">
        <f t="shared" si="125"/>
        <v>-0.98657347395385386</v>
      </c>
      <c r="F134" s="27">
        <f t="shared" si="126"/>
        <v>-0.29938340322749113</v>
      </c>
      <c r="L134" t="str">
        <f t="shared" si="127"/>
        <v>53 Skilled construction and building trades</v>
      </c>
      <c r="M134" s="27">
        <f t="shared" si="128"/>
        <v>0.52911126816600174</v>
      </c>
      <c r="N134" s="27">
        <f t="shared" si="128"/>
        <v>-2.8957939176023686</v>
      </c>
      <c r="O134" s="27">
        <f t="shared" si="128"/>
        <v>0.64715980357180669</v>
      </c>
      <c r="P134" s="27">
        <f t="shared" si="128"/>
        <v>-1.0514218257463455</v>
      </c>
      <c r="Q134" s="27">
        <f t="shared" si="129"/>
        <v>-0.40426202217453877</v>
      </c>
      <c r="W134" t="str">
        <f t="shared" si="130"/>
        <v>53 Skilled construction and building trades</v>
      </c>
      <c r="X134" s="27">
        <f t="shared" si="131"/>
        <v>6.3080560986010864E-2</v>
      </c>
      <c r="Y134" s="27">
        <f t="shared" si="131"/>
        <v>7.5112625428621627E-3</v>
      </c>
      <c r="Z134" s="27">
        <f t="shared" si="131"/>
        <v>4.0030267154568533E-2</v>
      </c>
      <c r="AA134" s="27">
        <f t="shared" si="131"/>
        <v>6.4848351792489822E-2</v>
      </c>
      <c r="AB134" s="27">
        <f t="shared" si="132"/>
        <v>0.10487861894705836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-1.1681363646132255</v>
      </c>
      <c r="C135" s="27">
        <f t="shared" si="125"/>
        <v>-0.28869833722856342</v>
      </c>
      <c r="D135" s="27">
        <f t="shared" si="125"/>
        <v>-0.33656926406261078</v>
      </c>
      <c r="E135" s="27">
        <f t="shared" si="125"/>
        <v>-0.16898967291528244</v>
      </c>
      <c r="F135" s="27">
        <f t="shared" si="126"/>
        <v>-0.50555893697789323</v>
      </c>
      <c r="L135" t="str">
        <f t="shared" si="127"/>
        <v>54 Textiles, printing and other skilled trades</v>
      </c>
      <c r="M135" s="27">
        <f t="shared" si="128"/>
        <v>-0.82467955816642835</v>
      </c>
      <c r="N135" s="27">
        <f t="shared" si="128"/>
        <v>-0.58745574834464254</v>
      </c>
      <c r="O135" s="27">
        <f t="shared" si="128"/>
        <v>-0.23641176764479166</v>
      </c>
      <c r="P135" s="27">
        <f t="shared" si="128"/>
        <v>-0.30309177085083849</v>
      </c>
      <c r="Q135" s="27">
        <f t="shared" si="129"/>
        <v>-0.53950353849563015</v>
      </c>
      <c r="W135" t="str">
        <f t="shared" si="130"/>
        <v>54 Textiles, printing and other skilled trades</v>
      </c>
      <c r="X135" s="27">
        <f t="shared" si="131"/>
        <v>-0.34345680644679533</v>
      </c>
      <c r="Y135" s="27">
        <f t="shared" si="131"/>
        <v>0.29875741111608622</v>
      </c>
      <c r="Z135" s="27">
        <f t="shared" si="131"/>
        <v>-0.10015749641785998</v>
      </c>
      <c r="AA135" s="27">
        <f t="shared" si="131"/>
        <v>0.13410209793558714</v>
      </c>
      <c r="AB135" s="27">
        <f t="shared" si="132"/>
        <v>3.3944601517727158E-2</v>
      </c>
    </row>
    <row r="136" spans="1:28" x14ac:dyDescent="0.2">
      <c r="A136" t="str">
        <f t="shared" si="124"/>
        <v>61 Caring personal service occupations</v>
      </c>
      <c r="B136" s="27">
        <f t="shared" si="125"/>
        <v>2.8940590406038211</v>
      </c>
      <c r="C136" s="27">
        <f t="shared" si="125"/>
        <v>-0.44567516680271524</v>
      </c>
      <c r="D136" s="27">
        <f t="shared" si="125"/>
        <v>7.0501608197493368</v>
      </c>
      <c r="E136" s="27">
        <f t="shared" si="125"/>
        <v>8.4848807614310999</v>
      </c>
      <c r="F136" s="27">
        <f t="shared" si="126"/>
        <v>15.535041581180437</v>
      </c>
      <c r="L136" t="str">
        <f t="shared" si="127"/>
        <v>61 Caring personal service occupations</v>
      </c>
      <c r="M136" s="27">
        <f t="shared" si="128"/>
        <v>0.71382726678567288</v>
      </c>
      <c r="N136" s="27">
        <f t="shared" si="128"/>
        <v>-0.66810706280894827</v>
      </c>
      <c r="O136" s="27">
        <f t="shared" si="128"/>
        <v>2.2249516261992728</v>
      </c>
      <c r="P136" s="27">
        <f t="shared" si="128"/>
        <v>1.9982768450141855</v>
      </c>
      <c r="Q136" s="27">
        <f t="shared" si="129"/>
        <v>4.2232284712134582</v>
      </c>
      <c r="W136" t="str">
        <f t="shared" si="130"/>
        <v>61 Caring personal service occupations</v>
      </c>
      <c r="X136" s="27">
        <f t="shared" si="131"/>
        <v>2.1802317738181713</v>
      </c>
      <c r="Y136" s="27">
        <f t="shared" si="131"/>
        <v>0.22243189600619218</v>
      </c>
      <c r="Z136" s="27">
        <f t="shared" si="131"/>
        <v>4.8252091935500445</v>
      </c>
      <c r="AA136" s="27">
        <f t="shared" si="131"/>
        <v>6.4866039164169536</v>
      </c>
      <c r="AB136" s="27">
        <f t="shared" si="132"/>
        <v>11.311813109966998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1.362115581368549</v>
      </c>
      <c r="C137" s="27">
        <f t="shared" si="125"/>
        <v>-2.2517914342789283</v>
      </c>
      <c r="D137" s="27">
        <f t="shared" si="125"/>
        <v>7.5953532689519321E-2</v>
      </c>
      <c r="E137" s="27">
        <f t="shared" si="125"/>
        <v>5.7848471822524061E-2</v>
      </c>
      <c r="F137" s="27">
        <f t="shared" si="126"/>
        <v>0.13380200451204338</v>
      </c>
      <c r="L137" t="str">
        <f t="shared" si="127"/>
        <v>62 Leisure, travel and related personal service occupations</v>
      </c>
      <c r="M137" s="27">
        <f t="shared" si="128"/>
        <v>0.6963973779199808</v>
      </c>
      <c r="N137" s="27">
        <f t="shared" si="128"/>
        <v>-0.42008754785751812</v>
      </c>
      <c r="O137" s="27">
        <f t="shared" si="128"/>
        <v>3.1543031994219817E-2</v>
      </c>
      <c r="P137" s="27">
        <f t="shared" si="128"/>
        <v>0.24762943348873545</v>
      </c>
      <c r="Q137" s="27">
        <f t="shared" si="129"/>
        <v>0.27917246548295527</v>
      </c>
      <c r="W137" t="str">
        <f t="shared" si="130"/>
        <v>62 Leisure, travel and related personal service occupations</v>
      </c>
      <c r="X137" s="27">
        <f t="shared" si="131"/>
        <v>0.66571820344856469</v>
      </c>
      <c r="Y137" s="27">
        <f t="shared" si="131"/>
        <v>-1.8317038864214137</v>
      </c>
      <c r="Z137" s="27">
        <f t="shared" si="131"/>
        <v>4.4410500695283517E-2</v>
      </c>
      <c r="AA137" s="27">
        <f t="shared" si="131"/>
        <v>-0.18978096166618208</v>
      </c>
      <c r="AB137" s="27">
        <f t="shared" si="132"/>
        <v>-0.14537046097089856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-6.877738316371762E-2</v>
      </c>
      <c r="C138" s="27">
        <f t="shared" si="125"/>
        <v>0.14499506616636826</v>
      </c>
      <c r="D138" s="27">
        <f t="shared" si="125"/>
        <v>-0.1518272915470813</v>
      </c>
      <c r="E138" s="27">
        <f t="shared" si="125"/>
        <v>5.425974590604199E-2</v>
      </c>
      <c r="F138" s="27">
        <f t="shared" si="126"/>
        <v>-9.756754564103931E-2</v>
      </c>
      <c r="L138" t="str">
        <f t="shared" si="127"/>
        <v>63 Community and civil enforcement occupations</v>
      </c>
      <c r="M138" s="27">
        <f t="shared" si="128"/>
        <v>-0.10821619045471437</v>
      </c>
      <c r="N138" s="27">
        <f t="shared" si="128"/>
        <v>0.17230324662352853</v>
      </c>
      <c r="O138" s="27">
        <f t="shared" si="128"/>
        <v>-0.2018692265691045</v>
      </c>
      <c r="P138" s="27">
        <f t="shared" si="128"/>
        <v>5.9180664538190486E-2</v>
      </c>
      <c r="Q138" s="27">
        <f t="shared" si="129"/>
        <v>-0.14268856203091401</v>
      </c>
      <c r="W138" t="str">
        <f t="shared" si="130"/>
        <v>63 Community and civil enforcement occupations</v>
      </c>
      <c r="X138" s="27">
        <f t="shared" si="131"/>
        <v>3.9438807290997219E-2</v>
      </c>
      <c r="Y138" s="27">
        <f t="shared" si="131"/>
        <v>-2.7308180457159825E-2</v>
      </c>
      <c r="Z138" s="27">
        <f t="shared" si="131"/>
        <v>5.0041935022023198E-2</v>
      </c>
      <c r="AA138" s="27">
        <f t="shared" si="131"/>
        <v>-4.9209186321475806E-3</v>
      </c>
      <c r="AB138" s="27">
        <f t="shared" si="132"/>
        <v>4.5121016389875618E-2</v>
      </c>
    </row>
    <row r="139" spans="1:28" x14ac:dyDescent="0.2">
      <c r="A139" t="str">
        <f t="shared" si="124"/>
        <v>71 Sales occupations</v>
      </c>
      <c r="B139" s="27">
        <f t="shared" si="125"/>
        <v>0.6585309085063642</v>
      </c>
      <c r="C139" s="27">
        <f t="shared" si="125"/>
        <v>-2.3483803832351811</v>
      </c>
      <c r="D139" s="27">
        <f t="shared" si="125"/>
        <v>-3.0602918105759613</v>
      </c>
      <c r="E139" s="27">
        <f t="shared" si="125"/>
        <v>-2.1116417570302417</v>
      </c>
      <c r="F139" s="27">
        <f t="shared" si="126"/>
        <v>-5.171933567606203</v>
      </c>
      <c r="L139" t="str">
        <f t="shared" si="127"/>
        <v>71 Sales occupations</v>
      </c>
      <c r="M139" s="27">
        <f t="shared" si="128"/>
        <v>0.44367860439381701</v>
      </c>
      <c r="N139" s="27">
        <f t="shared" si="128"/>
        <v>-1.0011238318964928</v>
      </c>
      <c r="O139" s="27">
        <f t="shared" si="128"/>
        <v>-1.0973573036374979</v>
      </c>
      <c r="P139" s="27">
        <f t="shared" si="128"/>
        <v>-0.60484774424336507</v>
      </c>
      <c r="Q139" s="27">
        <f t="shared" si="129"/>
        <v>-1.702205047880863</v>
      </c>
      <c r="W139" t="str">
        <f t="shared" si="130"/>
        <v>71 Sales occupations</v>
      </c>
      <c r="X139" s="27">
        <f t="shared" si="131"/>
        <v>0.21485230411251877</v>
      </c>
      <c r="Y139" s="27">
        <f t="shared" si="131"/>
        <v>-1.3472565513387025</v>
      </c>
      <c r="Z139" s="27">
        <f t="shared" si="131"/>
        <v>-1.9629345069385167</v>
      </c>
      <c r="AA139" s="27">
        <f t="shared" si="131"/>
        <v>-1.5067940127868589</v>
      </c>
      <c r="AB139" s="27">
        <f t="shared" si="132"/>
        <v>-3.4697285197253755</v>
      </c>
    </row>
    <row r="140" spans="1:28" x14ac:dyDescent="0.2">
      <c r="A140" t="str">
        <f t="shared" si="124"/>
        <v>72 Customer service occupations</v>
      </c>
      <c r="B140" s="27">
        <f t="shared" si="125"/>
        <v>1.5326854646184245</v>
      </c>
      <c r="C140" s="27">
        <f t="shared" si="125"/>
        <v>-2.8244529193955259E-2</v>
      </c>
      <c r="D140" s="27">
        <f t="shared" si="125"/>
        <v>4.3524710722173783</v>
      </c>
      <c r="E140" s="27">
        <f t="shared" si="125"/>
        <v>3.1343746947436131</v>
      </c>
      <c r="F140" s="27">
        <f t="shared" si="126"/>
        <v>7.4868457669609914</v>
      </c>
      <c r="L140" t="str">
        <f t="shared" si="127"/>
        <v>72 Customer service occupations</v>
      </c>
      <c r="M140" s="27">
        <f t="shared" si="128"/>
        <v>-5.5048758206519111E-2</v>
      </c>
      <c r="N140" s="27">
        <f t="shared" si="128"/>
        <v>0.52315960637521819</v>
      </c>
      <c r="O140" s="27">
        <f t="shared" si="128"/>
        <v>2.5258179373999097</v>
      </c>
      <c r="P140" s="27">
        <f t="shared" si="128"/>
        <v>1.8538733560956402</v>
      </c>
      <c r="Q140" s="27">
        <f t="shared" si="129"/>
        <v>4.3796912934955499</v>
      </c>
      <c r="W140" t="str">
        <f t="shared" si="130"/>
        <v>72 Customer service occupations</v>
      </c>
      <c r="X140" s="27">
        <f t="shared" si="131"/>
        <v>1.5877342228249445</v>
      </c>
      <c r="Y140" s="27">
        <f t="shared" si="131"/>
        <v>-0.55140413556916812</v>
      </c>
      <c r="Z140" s="27">
        <f t="shared" si="131"/>
        <v>1.8266531348174588</v>
      </c>
      <c r="AA140" s="27">
        <f t="shared" si="131"/>
        <v>1.2805013386479711</v>
      </c>
      <c r="AB140" s="27">
        <f t="shared" si="132"/>
        <v>3.1071544734654299</v>
      </c>
    </row>
    <row r="141" spans="1:28" x14ac:dyDescent="0.2">
      <c r="A141" t="str">
        <f t="shared" si="124"/>
        <v>81 Process, plant and machine operatives</v>
      </c>
      <c r="B141" s="27">
        <f t="shared" si="125"/>
        <v>-5.7920669691039706E-2</v>
      </c>
      <c r="C141" s="27">
        <f t="shared" si="125"/>
        <v>-2.2990374745463882</v>
      </c>
      <c r="D141" s="27">
        <f t="shared" si="125"/>
        <v>2.4386998600019005</v>
      </c>
      <c r="E141" s="27">
        <f t="shared" si="125"/>
        <v>-0.92218377631084181</v>
      </c>
      <c r="F141" s="27">
        <f t="shared" si="126"/>
        <v>1.5165160836910587</v>
      </c>
      <c r="L141" t="str">
        <f t="shared" si="127"/>
        <v>81 Process, plant and machine operatives</v>
      </c>
      <c r="M141" s="27">
        <f t="shared" si="128"/>
        <v>-0.32709903213002534</v>
      </c>
      <c r="N141" s="27">
        <f t="shared" si="128"/>
        <v>-1.6635756767888417</v>
      </c>
      <c r="O141" s="27">
        <f t="shared" si="128"/>
        <v>1.7220633475110709</v>
      </c>
      <c r="P141" s="27">
        <f t="shared" si="128"/>
        <v>-0.53948954440895491</v>
      </c>
      <c r="Q141" s="27">
        <f t="shared" si="129"/>
        <v>1.182573803102116</v>
      </c>
      <c r="W141" t="str">
        <f t="shared" si="130"/>
        <v>81 Process, plant and machine operatives</v>
      </c>
      <c r="X141" s="27">
        <f t="shared" si="131"/>
        <v>0.26917836243898074</v>
      </c>
      <c r="Y141" s="27">
        <f t="shared" si="131"/>
        <v>-0.63546179775750433</v>
      </c>
      <c r="Z141" s="27">
        <f t="shared" si="131"/>
        <v>0.71663651249083982</v>
      </c>
      <c r="AA141" s="27">
        <f t="shared" si="131"/>
        <v>-0.38269423190193752</v>
      </c>
      <c r="AB141" s="27">
        <f t="shared" si="132"/>
        <v>0.3339422805889023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4.7871052249238275</v>
      </c>
      <c r="C142" s="27">
        <f t="shared" si="125"/>
        <v>-3.5421088463334236</v>
      </c>
      <c r="D142" s="27">
        <f t="shared" si="125"/>
        <v>2.3311837248320195</v>
      </c>
      <c r="E142" s="27">
        <f t="shared" si="125"/>
        <v>0.44973275173029492</v>
      </c>
      <c r="F142" s="27">
        <f t="shared" si="126"/>
        <v>2.7809164765623144</v>
      </c>
      <c r="L142" t="str">
        <f t="shared" si="127"/>
        <v>82 Transport and mobile machine drivers and operatives</v>
      </c>
      <c r="M142" s="27">
        <f t="shared" si="128"/>
        <v>4.7834031252396407</v>
      </c>
      <c r="N142" s="27">
        <f t="shared" si="128"/>
        <v>-3.5082744238996177</v>
      </c>
      <c r="O142" s="27">
        <f t="shared" si="128"/>
        <v>1.7622808823079836</v>
      </c>
      <c r="P142" s="27">
        <f t="shared" si="128"/>
        <v>0.15618887894727251</v>
      </c>
      <c r="Q142" s="27">
        <f t="shared" si="129"/>
        <v>1.9184697612552561</v>
      </c>
      <c r="W142" t="str">
        <f t="shared" si="130"/>
        <v>82 Transport and mobile machine drivers and operatives</v>
      </c>
      <c r="X142" s="27">
        <f t="shared" si="131"/>
        <v>3.7020996842471732E-3</v>
      </c>
      <c r="Y142" s="27">
        <f t="shared" si="131"/>
        <v>-3.3834422433853151E-2</v>
      </c>
      <c r="Z142" s="27">
        <f t="shared" si="131"/>
        <v>0.56890284252407386</v>
      </c>
      <c r="AA142" s="27">
        <f t="shared" si="131"/>
        <v>0.29354387278298488</v>
      </c>
      <c r="AB142" s="27">
        <f t="shared" si="132"/>
        <v>0.86244671530705874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-0.7623877753094277</v>
      </c>
      <c r="C143" s="27">
        <f t="shared" si="125"/>
        <v>-1.6570044540986277</v>
      </c>
      <c r="D143" s="27">
        <f t="shared" si="125"/>
        <v>-1.4845170675721038</v>
      </c>
      <c r="E143" s="27">
        <f t="shared" si="125"/>
        <v>-0.47177056964193476</v>
      </c>
      <c r="F143" s="27">
        <f t="shared" si="126"/>
        <v>-1.9562876372140385</v>
      </c>
      <c r="L143" t="str">
        <f t="shared" si="127"/>
        <v>91 Elementary trades and related occupations</v>
      </c>
      <c r="M143" s="27">
        <f t="shared" si="128"/>
        <v>-0.63048289354241227</v>
      </c>
      <c r="N143" s="27">
        <f t="shared" si="128"/>
        <v>-1.0846185881138117</v>
      </c>
      <c r="O143" s="27">
        <f t="shared" si="128"/>
        <v>-1.2191188133689304</v>
      </c>
      <c r="P143" s="27">
        <f t="shared" si="128"/>
        <v>-0.41429108737134523</v>
      </c>
      <c r="Q143" s="27">
        <f t="shared" si="129"/>
        <v>-1.6334099007402756</v>
      </c>
      <c r="W143" t="str">
        <f t="shared" si="130"/>
        <v>91 Elementary trades and related occupations</v>
      </c>
      <c r="X143" s="27">
        <f t="shared" si="131"/>
        <v>-0.13190488176701454</v>
      </c>
      <c r="Y143" s="27">
        <f t="shared" si="131"/>
        <v>-0.57238586598479557</v>
      </c>
      <c r="Z143" s="27">
        <f t="shared" si="131"/>
        <v>-0.26539825420319652</v>
      </c>
      <c r="AA143" s="27">
        <f t="shared" si="131"/>
        <v>-5.7479482270578419E-2</v>
      </c>
      <c r="AB143" s="27">
        <f t="shared" si="132"/>
        <v>-0.32287773647377493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2.9574926809602715</v>
      </c>
      <c r="C144" s="27">
        <f t="shared" si="125"/>
        <v>-7.7776960509730415</v>
      </c>
      <c r="D144" s="27">
        <f t="shared" si="125"/>
        <v>2.1806029064577643</v>
      </c>
      <c r="E144" s="27">
        <f t="shared" si="125"/>
        <v>-1.5298225883557848</v>
      </c>
      <c r="F144" s="27">
        <f t="shared" si="126"/>
        <v>0.65078031810197956</v>
      </c>
      <c r="L144" t="str">
        <f t="shared" si="127"/>
        <v>92 Elementary administration and service occupations</v>
      </c>
      <c r="M144" s="27">
        <f t="shared" si="128"/>
        <v>1.0213204156018847</v>
      </c>
      <c r="N144" s="27">
        <f t="shared" si="128"/>
        <v>-3.8504664835619131</v>
      </c>
      <c r="O144" s="27">
        <f t="shared" si="128"/>
        <v>2.4432331003444823</v>
      </c>
      <c r="P144" s="27">
        <f t="shared" si="128"/>
        <v>-1.0711697481755351</v>
      </c>
      <c r="Q144" s="27">
        <f t="shared" si="129"/>
        <v>1.3720633521689471</v>
      </c>
      <c r="W144" t="str">
        <f t="shared" si="130"/>
        <v>92 Elementary administration and service occupations</v>
      </c>
      <c r="X144" s="27">
        <f t="shared" si="131"/>
        <v>1.9361722653583797</v>
      </c>
      <c r="Y144" s="27">
        <f t="shared" si="131"/>
        <v>-3.9272295674111</v>
      </c>
      <c r="Z144" s="27">
        <f t="shared" si="131"/>
        <v>-0.26263019388682807</v>
      </c>
      <c r="AA144" s="27">
        <f t="shared" si="131"/>
        <v>-0.45865284018024965</v>
      </c>
      <c r="AB144" s="27">
        <f t="shared" si="132"/>
        <v>-0.72128303406707772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58.5150000000001</v>
      </c>
      <c r="C146" s="29">
        <f t="shared" ref="C146" si="133">D35-C35</f>
        <v>-12.8550000000007</v>
      </c>
      <c r="D146" s="29">
        <f>E35-D35</f>
        <v>22.345000000000596</v>
      </c>
      <c r="E146" s="29">
        <f>F35-E35</f>
        <v>35.029999999999745</v>
      </c>
      <c r="F146" s="29">
        <f t="shared" ref="F146" si="134">F35-D35</f>
        <v>57.375000000000341</v>
      </c>
      <c r="L146" s="24" t="str">
        <f>L35</f>
        <v>All occupations</v>
      </c>
      <c r="M146" s="29">
        <f>N35-M35</f>
        <v>28.880574477310915</v>
      </c>
      <c r="N146" s="29">
        <f t="shared" ref="N146" si="135">O35-N35</f>
        <v>-12.02926579229694</v>
      </c>
      <c r="O146" s="29">
        <f>P35-O35</f>
        <v>8.6712314333192353</v>
      </c>
      <c r="P146" s="29">
        <f>Q35-P35</f>
        <v>13.114277850222265</v>
      </c>
      <c r="Q146" s="29">
        <f t="shared" ref="Q146" si="136">Q35-O35</f>
        <v>21.785509283541501</v>
      </c>
      <c r="W146" s="24" t="str">
        <f>W35</f>
        <v>All occupations</v>
      </c>
      <c r="X146" s="29">
        <f>Y35-X35</f>
        <v>29.634425522688787</v>
      </c>
      <c r="Y146" s="29">
        <f t="shared" ref="Y146" si="137">Z35-Y35</f>
        <v>-0.82573420770347639</v>
      </c>
      <c r="Z146" s="29">
        <f>AA35-Z35</f>
        <v>13.67376856668136</v>
      </c>
      <c r="AA146" s="29">
        <f>AB35-AA35</f>
        <v>21.915722149776968</v>
      </c>
      <c r="AB146" s="29">
        <f t="shared" ref="AB146" si="138">AB35-Z35</f>
        <v>35.589490716458329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34.743634218080587</v>
      </c>
      <c r="C153" s="11">
        <f t="shared" ref="C153:F153" si="143">C8</f>
        <v>41.827282258017121</v>
      </c>
      <c r="D153" s="11">
        <f t="shared" si="143"/>
        <v>42.764478238048731</v>
      </c>
      <c r="E153" s="11">
        <f t="shared" si="143"/>
        <v>40.030648820406959</v>
      </c>
      <c r="F153" s="11">
        <f t="shared" si="143"/>
        <v>44.271920188434777</v>
      </c>
      <c r="H153" s="40">
        <f>IF(D$151-B$151 &lt;&gt; 0,(EXP(LN(D153/B153)/(D$151-B$151))-1)*100,0)</f>
        <v>4.2417243289483153</v>
      </c>
      <c r="I153" s="40">
        <f>IF(F$151-D$151 &lt;&gt; 0,(EXP(LN(F153/D153)/(F$151-D$151))-1)*100,0)</f>
        <v>0.231218966427571</v>
      </c>
      <c r="L153" s="10" t="str">
        <f>L8</f>
        <v>11 Corporate managers and directors</v>
      </c>
      <c r="M153" s="11">
        <f>M8</f>
        <v>24.414113018177112</v>
      </c>
      <c r="N153" s="11">
        <f t="shared" ref="N153:Q153" si="144">N8</f>
        <v>27.899203495564297</v>
      </c>
      <c r="O153" s="11">
        <f t="shared" si="144"/>
        <v>28.166356797258963</v>
      </c>
      <c r="P153" s="11">
        <f t="shared" si="144"/>
        <v>25.288256846247322</v>
      </c>
      <c r="Q153" s="11">
        <f t="shared" si="144"/>
        <v>26.534218971883451</v>
      </c>
      <c r="S153" s="40">
        <f>IF(O$151-M$151 &lt;&gt; 0,(EXP(LN(O153/M153)/(O$151-M$151))-1)*100,0)</f>
        <v>2.9006090179406918</v>
      </c>
      <c r="T153" s="40">
        <f>IF(Q$151-O$151 &lt;&gt; 0,(EXP(LN(Q153/O153)/(Q$151-O$151))-1)*100,0)</f>
        <v>-0.3971629626783213</v>
      </c>
      <c r="W153" s="10" t="str">
        <f>W8</f>
        <v>11 Corporate managers and directors</v>
      </c>
      <c r="X153" s="11">
        <f>X8</f>
        <v>10.329521199903432</v>
      </c>
      <c r="Y153" s="11">
        <f t="shared" ref="Y153:AB153" si="145">Y8</f>
        <v>13.928078762452808</v>
      </c>
      <c r="Z153" s="11">
        <f t="shared" si="145"/>
        <v>14.598121440789789</v>
      </c>
      <c r="AA153" s="11">
        <f t="shared" si="145"/>
        <v>14.742391974159599</v>
      </c>
      <c r="AB153" s="11">
        <f t="shared" si="145"/>
        <v>17.737701216551283</v>
      </c>
      <c r="AD153" s="40">
        <f>IF(Z$151-X$151 &lt;&gt; 0,(EXP(LN(Z153/X153)/(Z$151-X$151))-1)*100,0)</f>
        <v>7.1626281728664143</v>
      </c>
      <c r="AE153" s="40">
        <f>IF(AB$151-Z$151 &lt;&gt; 0,(EXP(LN(AB153/Z153)/(AB$151-Z$151))-1)*100,0)</f>
        <v>1.3071328216541112</v>
      </c>
    </row>
    <row r="154" spans="1:31" x14ac:dyDescent="0.2">
      <c r="A154" s="10" t="str">
        <f t="shared" si="142"/>
        <v>12 Other managers and proprietors</v>
      </c>
      <c r="B154" s="11">
        <f t="shared" si="142"/>
        <v>19.228070148889959</v>
      </c>
      <c r="C154" s="11">
        <f t="shared" ref="C154:F178" si="146">C9</f>
        <v>20.468121605416101</v>
      </c>
      <c r="D154" s="11">
        <f t="shared" si="146"/>
        <v>21.49525521155002</v>
      </c>
      <c r="E154" s="11">
        <f t="shared" si="146"/>
        <v>26.332329701888227</v>
      </c>
      <c r="F154" s="11">
        <f t="shared" si="146"/>
        <v>30.946651567053284</v>
      </c>
      <c r="H154" s="40">
        <f t="shared" ref="H154:H177" si="147">IF(D$151-B$151 &lt;&gt; 0,(EXP(LN(D154/B154)/(D$151-B$151))-1)*100,0)</f>
        <v>2.2542532789847192</v>
      </c>
      <c r="I154" s="40">
        <f t="shared" ref="I154:I180" si="148">IF(F$151-D$151 &lt;&gt; 0,(EXP(LN(F154/D154)/(F$151-D$151))-1)*100,0)</f>
        <v>2.4593045996881724</v>
      </c>
      <c r="L154" s="10" t="str">
        <f t="shared" ref="L154:Q154" si="149">L9</f>
        <v>12 Other managers and proprietors</v>
      </c>
      <c r="M154" s="11">
        <f t="shared" si="149"/>
        <v>11.513060114767912</v>
      </c>
      <c r="N154" s="11">
        <f t="shared" si="149"/>
        <v>11.955224369944821</v>
      </c>
      <c r="O154" s="11">
        <f t="shared" si="149"/>
        <v>12.238800224517863</v>
      </c>
      <c r="P154" s="11">
        <f t="shared" si="149"/>
        <v>15.409283966911367</v>
      </c>
      <c r="Q154" s="11">
        <f t="shared" si="149"/>
        <v>17.930824820389571</v>
      </c>
      <c r="S154" s="40">
        <f t="shared" ref="S154:S177" si="150">IF(O$151-M$151 &lt;&gt; 0,(EXP(LN(O154/M154)/(O$151-M$151))-1)*100,0)</f>
        <v>1.2300880731299202</v>
      </c>
      <c r="T154" s="40">
        <f t="shared" ref="T154:T177" si="151">IF(Q$151-O$151 &lt;&gt; 0,(EXP(LN(Q154/O154)/(Q$151-O$151))-1)*100,0)</f>
        <v>2.5787560390927</v>
      </c>
      <c r="W154" s="10" t="str">
        <f t="shared" ref="W154:AB154" si="152">W9</f>
        <v>12 Other managers and proprietors</v>
      </c>
      <c r="X154" s="11">
        <f t="shared" si="152"/>
        <v>7.7150100341220211</v>
      </c>
      <c r="Y154" s="11">
        <f t="shared" si="152"/>
        <v>8.512897235471268</v>
      </c>
      <c r="Z154" s="11">
        <f t="shared" si="152"/>
        <v>9.2564549870321571</v>
      </c>
      <c r="AA154" s="11">
        <f t="shared" si="152"/>
        <v>10.923045734976812</v>
      </c>
      <c r="AB154" s="11">
        <f t="shared" si="152"/>
        <v>13.015826746663707</v>
      </c>
      <c r="AD154" s="40">
        <f t="shared" ref="AD154:AD177" si="153">IF(Z$151-X$151 &lt;&gt; 0,(EXP(LN(Z154/X154)/(Z$151-X$151))-1)*100,0)</f>
        <v>3.710240091095085</v>
      </c>
      <c r="AE154" s="40">
        <f t="shared" ref="AE154:AE177" si="154">IF(AB$151-Z$151 &lt;&gt; 0,(EXP(LN(AB154/Z154)/(AB$151-Z$151))-1)*100,0)</f>
        <v>2.2983128134515862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30.382454817703753</v>
      </c>
      <c r="C155" s="11">
        <f t="shared" si="146"/>
        <v>35.661957599451227</v>
      </c>
      <c r="D155" s="11">
        <f t="shared" si="146"/>
        <v>36.730214764279218</v>
      </c>
      <c r="E155" s="11">
        <f t="shared" si="146"/>
        <v>38.771780668954854</v>
      </c>
      <c r="F155" s="11">
        <f t="shared" si="146"/>
        <v>43.137693634342476</v>
      </c>
      <c r="H155" s="40">
        <f t="shared" si="147"/>
        <v>3.8676058867979757</v>
      </c>
      <c r="I155" s="40">
        <f t="shared" si="148"/>
        <v>1.0777494605494153</v>
      </c>
      <c r="L155" s="10" t="str">
        <f t="shared" ref="L155:Q155" si="155">L10</f>
        <v>21 Science, research, engineering and technology professionals</v>
      </c>
      <c r="M155" s="11">
        <f t="shared" si="155"/>
        <v>24.673889361324036</v>
      </c>
      <c r="N155" s="11">
        <f t="shared" si="155"/>
        <v>29.248775189269018</v>
      </c>
      <c r="O155" s="11">
        <f t="shared" si="155"/>
        <v>28.769777957472197</v>
      </c>
      <c r="P155" s="11">
        <f t="shared" si="155"/>
        <v>29.278220301037482</v>
      </c>
      <c r="Q155" s="11">
        <f t="shared" si="155"/>
        <v>31.369544655076901</v>
      </c>
      <c r="S155" s="40">
        <f t="shared" si="150"/>
        <v>3.1192580099170142</v>
      </c>
      <c r="T155" s="40">
        <f t="shared" si="151"/>
        <v>0.57841336823318823</v>
      </c>
      <c r="W155" s="10" t="str">
        <f t="shared" ref="W155:AB155" si="156">W10</f>
        <v>21 Science, research, engineering and technology professionals</v>
      </c>
      <c r="X155" s="11">
        <f t="shared" si="156"/>
        <v>5.7085654563797616</v>
      </c>
      <c r="Y155" s="11">
        <f t="shared" si="156"/>
        <v>6.4131824101821699</v>
      </c>
      <c r="Z155" s="11">
        <f t="shared" si="156"/>
        <v>7.9604368068070546</v>
      </c>
      <c r="AA155" s="11">
        <f t="shared" si="156"/>
        <v>9.493560367917345</v>
      </c>
      <c r="AB155" s="11">
        <f t="shared" si="156"/>
        <v>11.768148979265527</v>
      </c>
      <c r="AD155" s="40">
        <f t="shared" si="153"/>
        <v>6.8764408704354407</v>
      </c>
      <c r="AE155" s="40">
        <f t="shared" si="154"/>
        <v>2.640340454329837</v>
      </c>
    </row>
    <row r="156" spans="1:31" x14ac:dyDescent="0.2">
      <c r="A156" s="10" t="str">
        <f t="shared" si="142"/>
        <v>22 Health professionals</v>
      </c>
      <c r="B156" s="11">
        <f t="shared" si="142"/>
        <v>32.880809676325043</v>
      </c>
      <c r="C156" s="11">
        <f t="shared" si="146"/>
        <v>38.419483951840753</v>
      </c>
      <c r="D156" s="11">
        <f t="shared" si="146"/>
        <v>39.122885265035379</v>
      </c>
      <c r="E156" s="11">
        <f t="shared" si="146"/>
        <v>42.41963213759626</v>
      </c>
      <c r="F156" s="11">
        <f t="shared" si="146"/>
        <v>47.390023011021498</v>
      </c>
      <c r="H156" s="40">
        <f t="shared" si="147"/>
        <v>3.5375000394891165</v>
      </c>
      <c r="I156" s="40">
        <f t="shared" si="148"/>
        <v>1.286229173288933</v>
      </c>
      <c r="L156" s="10" t="str">
        <f t="shared" ref="L156:Q156" si="157">L11</f>
        <v>22 Health professionals</v>
      </c>
      <c r="M156" s="11">
        <f t="shared" si="157"/>
        <v>8.9009642852373574</v>
      </c>
      <c r="N156" s="11">
        <f t="shared" si="157"/>
        <v>10.009832459454788</v>
      </c>
      <c r="O156" s="11">
        <f t="shared" si="157"/>
        <v>10.489196060505336</v>
      </c>
      <c r="P156" s="11">
        <f t="shared" si="157"/>
        <v>11.116301828955407</v>
      </c>
      <c r="Q156" s="11">
        <f t="shared" si="157"/>
        <v>12.141651990133502</v>
      </c>
      <c r="S156" s="40">
        <f t="shared" si="150"/>
        <v>3.3382324657720952</v>
      </c>
      <c r="T156" s="40">
        <f t="shared" si="151"/>
        <v>0.98007877912071883</v>
      </c>
      <c r="W156" s="10" t="str">
        <f t="shared" ref="W156:AB156" si="158">W11</f>
        <v>22 Health professionals</v>
      </c>
      <c r="X156" s="11">
        <f t="shared" si="158"/>
        <v>23.979845391087693</v>
      </c>
      <c r="Y156" s="11">
        <f t="shared" si="158"/>
        <v>28.409651492385954</v>
      </c>
      <c r="Z156" s="11">
        <f t="shared" si="158"/>
        <v>28.633689204530025</v>
      </c>
      <c r="AA156" s="11">
        <f t="shared" si="158"/>
        <v>31.303330308640881</v>
      </c>
      <c r="AB156" s="11">
        <f t="shared" si="158"/>
        <v>35.248371020887966</v>
      </c>
      <c r="AD156" s="40">
        <f t="shared" si="153"/>
        <v>3.611076415323522</v>
      </c>
      <c r="AE156" s="40">
        <f t="shared" si="154"/>
        <v>1.3952124760194806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35.925326564997505</v>
      </c>
      <c r="C157" s="11">
        <f t="shared" si="146"/>
        <v>38.600438340487912</v>
      </c>
      <c r="D157" s="11">
        <f t="shared" si="146"/>
        <v>40.788020034635899</v>
      </c>
      <c r="E157" s="11">
        <f t="shared" si="146"/>
        <v>43.923899795897469</v>
      </c>
      <c r="F157" s="11">
        <f t="shared" si="146"/>
        <v>48.836490200411653</v>
      </c>
      <c r="H157" s="40">
        <f t="shared" si="147"/>
        <v>2.5714228183128185</v>
      </c>
      <c r="I157" s="40">
        <f t="shared" si="148"/>
        <v>1.2078318928844922</v>
      </c>
      <c r="L157" s="10" t="str">
        <f t="shared" ref="L157:Q157" si="159">L12</f>
        <v>23 Teaching and other educational professionals</v>
      </c>
      <c r="M157" s="11">
        <f t="shared" si="159"/>
        <v>12.141558061677166</v>
      </c>
      <c r="N157" s="11">
        <f t="shared" si="159"/>
        <v>13.065838149835233</v>
      </c>
      <c r="O157" s="11">
        <f t="shared" si="159"/>
        <v>13.860013332877491</v>
      </c>
      <c r="P157" s="11">
        <f t="shared" si="159"/>
        <v>15.31112921609517</v>
      </c>
      <c r="Q157" s="11">
        <f t="shared" si="159"/>
        <v>16.509310262275498</v>
      </c>
      <c r="S157" s="40">
        <f t="shared" si="150"/>
        <v>2.6828337421715309</v>
      </c>
      <c r="T157" s="40">
        <f t="shared" si="151"/>
        <v>1.1729357323944312</v>
      </c>
      <c r="W157" s="10" t="str">
        <f t="shared" ref="W157:AB157" si="160">W12</f>
        <v>23 Teaching and other educational professionals</v>
      </c>
      <c r="X157" s="11">
        <f t="shared" si="160"/>
        <v>23.783768503320335</v>
      </c>
      <c r="Y157" s="11">
        <f t="shared" si="160"/>
        <v>25.534600190652725</v>
      </c>
      <c r="Z157" s="11">
        <f t="shared" si="160"/>
        <v>26.928006701758378</v>
      </c>
      <c r="AA157" s="11">
        <f t="shared" si="160"/>
        <v>28.612770579802291</v>
      </c>
      <c r="AB157" s="11">
        <f t="shared" si="160"/>
        <v>32.327179938136126</v>
      </c>
      <c r="AD157" s="40">
        <f t="shared" si="153"/>
        <v>2.5143606618034609</v>
      </c>
      <c r="AE157" s="40">
        <f t="shared" si="154"/>
        <v>1.2257277108600251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30.68600742158641</v>
      </c>
      <c r="C158" s="11">
        <f t="shared" si="146"/>
        <v>38.190511279756834</v>
      </c>
      <c r="D158" s="11">
        <f t="shared" si="146"/>
        <v>41.867763665533872</v>
      </c>
      <c r="E158" s="11">
        <f t="shared" si="146"/>
        <v>46.718367851023643</v>
      </c>
      <c r="F158" s="11">
        <f t="shared" si="146"/>
        <v>52.802627782434122</v>
      </c>
      <c r="H158" s="40">
        <f t="shared" si="147"/>
        <v>6.4113310594845929</v>
      </c>
      <c r="I158" s="40">
        <f t="shared" si="148"/>
        <v>1.5589927202523501</v>
      </c>
      <c r="L158" s="10" t="str">
        <f t="shared" ref="L158:Q158" si="161">L13</f>
        <v>24 Business, media and public service professionals</v>
      </c>
      <c r="M158" s="11">
        <f t="shared" si="161"/>
        <v>18.094052332866042</v>
      </c>
      <c r="N158" s="11">
        <f t="shared" si="161"/>
        <v>21.523078114901146</v>
      </c>
      <c r="O158" s="11">
        <f t="shared" si="161"/>
        <v>23.072833327835813</v>
      </c>
      <c r="P158" s="11">
        <f t="shared" si="161"/>
        <v>25.616976359073558</v>
      </c>
      <c r="Q158" s="11">
        <f t="shared" si="161"/>
        <v>27.450864863457468</v>
      </c>
      <c r="S158" s="40">
        <f t="shared" si="150"/>
        <v>4.9815588799905886</v>
      </c>
      <c r="T158" s="40">
        <f t="shared" si="151"/>
        <v>1.1650126567555041</v>
      </c>
      <c r="W158" s="10" t="str">
        <f t="shared" ref="W158:AB158" si="162">W13</f>
        <v>24 Business, media and public service professionals</v>
      </c>
      <c r="X158" s="11">
        <f t="shared" si="162"/>
        <v>12.591955088720381</v>
      </c>
      <c r="Y158" s="11">
        <f t="shared" si="162"/>
        <v>16.667433164855684</v>
      </c>
      <c r="Z158" s="11">
        <f t="shared" si="162"/>
        <v>18.794930337698073</v>
      </c>
      <c r="AA158" s="11">
        <f t="shared" si="162"/>
        <v>21.101391491950135</v>
      </c>
      <c r="AB158" s="11">
        <f t="shared" si="162"/>
        <v>25.35176291897665</v>
      </c>
      <c r="AD158" s="40">
        <f t="shared" si="153"/>
        <v>8.3401695382946386</v>
      </c>
      <c r="AE158" s="40">
        <f t="shared" si="154"/>
        <v>2.0151086159577281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10.650701606583436</v>
      </c>
      <c r="C159" s="11">
        <f t="shared" si="146"/>
        <v>13.024343292706579</v>
      </c>
      <c r="D159" s="11">
        <f t="shared" si="146"/>
        <v>14.060572101578746</v>
      </c>
      <c r="E159" s="11">
        <f t="shared" si="146"/>
        <v>12.342988893347616</v>
      </c>
      <c r="F159" s="11">
        <f t="shared" si="146"/>
        <v>13.181857433736411</v>
      </c>
      <c r="H159" s="40">
        <f t="shared" si="147"/>
        <v>5.712161962161133</v>
      </c>
      <c r="I159" s="40">
        <f t="shared" si="148"/>
        <v>-0.42929673059997064</v>
      </c>
      <c r="L159" s="10" t="str">
        <f t="shared" ref="L159:Q159" si="163">L14</f>
        <v>31 Science, engineering and technology associate professionals</v>
      </c>
      <c r="M159" s="11">
        <f t="shared" si="163"/>
        <v>7.9652063347804196</v>
      </c>
      <c r="N159" s="11">
        <f t="shared" si="163"/>
        <v>10.0719248267179</v>
      </c>
      <c r="O159" s="11">
        <f t="shared" si="163"/>
        <v>10.447372375993174</v>
      </c>
      <c r="P159" s="11">
        <f t="shared" si="163"/>
        <v>8.5345488659066202</v>
      </c>
      <c r="Q159" s="11">
        <f t="shared" si="163"/>
        <v>8.6327967725663548</v>
      </c>
      <c r="S159" s="40">
        <f t="shared" si="150"/>
        <v>5.5752233367687865</v>
      </c>
      <c r="T159" s="40">
        <f t="shared" si="151"/>
        <v>-1.2638256002661885</v>
      </c>
      <c r="W159" s="10" t="str">
        <f t="shared" ref="W159:AB159" si="164">W14</f>
        <v>31 Science, engineering and technology associate professionals</v>
      </c>
      <c r="X159" s="11">
        <f t="shared" si="164"/>
        <v>2.6854952718030196</v>
      </c>
      <c r="Y159" s="11">
        <f t="shared" si="164"/>
        <v>2.9524184659886692</v>
      </c>
      <c r="Z159" s="11">
        <f t="shared" si="164"/>
        <v>3.6131997255855626</v>
      </c>
      <c r="AA159" s="11">
        <f t="shared" si="164"/>
        <v>3.8084400274409846</v>
      </c>
      <c r="AB159" s="11">
        <f t="shared" si="164"/>
        <v>4.549060661169996</v>
      </c>
      <c r="AD159" s="40">
        <f t="shared" si="153"/>
        <v>6.1142027000000931</v>
      </c>
      <c r="AE159" s="40">
        <f t="shared" si="154"/>
        <v>1.5473631370719998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14.980896217151191</v>
      </c>
      <c r="C160" s="11">
        <f t="shared" si="146"/>
        <v>17.236170892217604</v>
      </c>
      <c r="D160" s="11">
        <f t="shared" si="146"/>
        <v>17.967943903432356</v>
      </c>
      <c r="E160" s="11">
        <f t="shared" si="146"/>
        <v>18.544312856684986</v>
      </c>
      <c r="F160" s="11">
        <f t="shared" si="146"/>
        <v>20.907812467030777</v>
      </c>
      <c r="H160" s="40">
        <f t="shared" si="147"/>
        <v>3.70319039717113</v>
      </c>
      <c r="I160" s="40">
        <f t="shared" si="148"/>
        <v>1.0153440930191993</v>
      </c>
      <c r="L160" s="10" t="str">
        <f t="shared" ref="L160:Q160" si="165">L15</f>
        <v>32 Health and social care associate professionals</v>
      </c>
      <c r="M160" s="11">
        <f t="shared" si="165"/>
        <v>3.629231121187301</v>
      </c>
      <c r="N160" s="11">
        <f t="shared" si="165"/>
        <v>3.7902336409898219</v>
      </c>
      <c r="O160" s="11">
        <f t="shared" si="165"/>
        <v>3.9561154366956854</v>
      </c>
      <c r="P160" s="11">
        <f t="shared" si="165"/>
        <v>3.6207933620803008</v>
      </c>
      <c r="Q160" s="11">
        <f t="shared" si="165"/>
        <v>3.8684278021304568</v>
      </c>
      <c r="S160" s="40">
        <f t="shared" si="150"/>
        <v>1.7397967839429151</v>
      </c>
      <c r="T160" s="40">
        <f>IF(Q$151-O$151 &lt;&gt; 0,(EXP(LN(Q160/O160)/(Q$151-O$151))-1)*100,0)</f>
        <v>-0.14931788755311315</v>
      </c>
      <c r="W160" s="10" t="str">
        <f t="shared" ref="W160:AB160" si="166">W15</f>
        <v>32 Health and social care associate professionals</v>
      </c>
      <c r="X160" s="11">
        <f t="shared" si="166"/>
        <v>11.351665095963904</v>
      </c>
      <c r="Y160" s="11">
        <f t="shared" si="166"/>
        <v>13.445937251227779</v>
      </c>
      <c r="Z160" s="11">
        <f t="shared" si="166"/>
        <v>14.011828466736654</v>
      </c>
      <c r="AA160" s="11">
        <f t="shared" si="166"/>
        <v>14.923519494604674</v>
      </c>
      <c r="AB160" s="11">
        <f t="shared" si="166"/>
        <v>17.039384664900304</v>
      </c>
      <c r="AD160" s="40">
        <f t="shared" si="153"/>
        <v>4.300658043847716</v>
      </c>
      <c r="AE160" s="40">
        <f t="shared" si="154"/>
        <v>1.3127116997137422</v>
      </c>
    </row>
    <row r="161" spans="1:31" x14ac:dyDescent="0.2">
      <c r="A161" s="10" t="str">
        <f t="shared" si="142"/>
        <v>33 Protective service occupations</v>
      </c>
      <c r="B161" s="11">
        <f t="shared" si="142"/>
        <v>7.5385046891874365</v>
      </c>
      <c r="C161" s="11">
        <f t="shared" si="146"/>
        <v>8.1440446534603144</v>
      </c>
      <c r="D161" s="11">
        <f t="shared" si="146"/>
        <v>8.4660366407807324</v>
      </c>
      <c r="E161" s="11">
        <f t="shared" si="146"/>
        <v>9.5346050902684798</v>
      </c>
      <c r="F161" s="11">
        <f t="shared" si="146"/>
        <v>10.729879968242635</v>
      </c>
      <c r="H161" s="40">
        <f t="shared" si="147"/>
        <v>2.3479119629181255</v>
      </c>
      <c r="I161" s="40">
        <f t="shared" si="148"/>
        <v>1.5923441364522395</v>
      </c>
      <c r="L161" s="10" t="str">
        <f t="shared" ref="L161:Q161" si="167">L16</f>
        <v>33 Protective service occupations</v>
      </c>
      <c r="M161" s="11">
        <f t="shared" si="167"/>
        <v>6.1020032006811737</v>
      </c>
      <c r="N161" s="11">
        <f t="shared" si="167"/>
        <v>6.4752943106244309</v>
      </c>
      <c r="O161" s="11">
        <f t="shared" si="167"/>
        <v>6.5879025096205153</v>
      </c>
      <c r="P161" s="11">
        <f t="shared" si="167"/>
        <v>7.1143111759841533</v>
      </c>
      <c r="Q161" s="11">
        <f t="shared" si="167"/>
        <v>7.5236791975369472</v>
      </c>
      <c r="S161" s="40">
        <f t="shared" si="150"/>
        <v>1.5441588701271991</v>
      </c>
      <c r="T161" s="40">
        <f t="shared" si="151"/>
        <v>0.88940026315305065</v>
      </c>
      <c r="W161" s="10" t="str">
        <f t="shared" ref="W161:AB161" si="168">W16</f>
        <v>33 Protective service occupations</v>
      </c>
      <c r="X161" s="11">
        <f t="shared" si="168"/>
        <v>1.4365014885062677</v>
      </c>
      <c r="Y161" s="11">
        <f t="shared" si="168"/>
        <v>1.6687503428358805</v>
      </c>
      <c r="Z161" s="11">
        <f t="shared" si="168"/>
        <v>1.8781341311602202</v>
      </c>
      <c r="AA161" s="11">
        <f t="shared" si="168"/>
        <v>2.4202939142843256</v>
      </c>
      <c r="AB161" s="11">
        <f t="shared" si="168"/>
        <v>3.2062007707056916</v>
      </c>
      <c r="AD161" s="40">
        <f t="shared" si="153"/>
        <v>5.507687649376658</v>
      </c>
      <c r="AE161" s="40">
        <f t="shared" si="154"/>
        <v>3.6297078809414574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7.7002002082204877</v>
      </c>
      <c r="C162" s="11">
        <f t="shared" si="146"/>
        <v>9.6202019142063069</v>
      </c>
      <c r="D162" s="11">
        <f t="shared" si="146"/>
        <v>9.2137882038488765</v>
      </c>
      <c r="E162" s="11">
        <f t="shared" si="146"/>
        <v>8.6919248004414484</v>
      </c>
      <c r="F162" s="11">
        <f t="shared" si="146"/>
        <v>9.7685114421398627</v>
      </c>
      <c r="H162" s="40">
        <f t="shared" si="147"/>
        <v>3.6542805400627598</v>
      </c>
      <c r="I162" s="40">
        <f t="shared" si="148"/>
        <v>0.39051395622631269</v>
      </c>
      <c r="L162" s="10" t="str">
        <f t="shared" ref="L162:Q162" si="169">L17</f>
        <v>34 Culture, media and sports occupations</v>
      </c>
      <c r="M162" s="11">
        <f t="shared" si="169"/>
        <v>4.3121605581084159</v>
      </c>
      <c r="N162" s="11">
        <f t="shared" si="169"/>
        <v>5.6856704430306833</v>
      </c>
      <c r="O162" s="11">
        <f t="shared" si="169"/>
        <v>4.9683664444837268</v>
      </c>
      <c r="P162" s="11">
        <f t="shared" si="169"/>
        <v>4.616565936511841</v>
      </c>
      <c r="Q162" s="11">
        <f t="shared" si="169"/>
        <v>4.9789428003999108</v>
      </c>
      <c r="S162" s="40">
        <f t="shared" si="150"/>
        <v>2.8735529649924985</v>
      </c>
      <c r="T162" s="40">
        <f t="shared" si="151"/>
        <v>1.4177515220170633E-2</v>
      </c>
      <c r="W162" s="10" t="str">
        <f t="shared" ref="W162:AB162" si="170">W17</f>
        <v>34 Culture, media and sports occupations</v>
      </c>
      <c r="X162" s="11">
        <f t="shared" si="170"/>
        <v>3.3880396501120753</v>
      </c>
      <c r="Y162" s="11">
        <f t="shared" si="170"/>
        <v>3.9345314711756312</v>
      </c>
      <c r="Z162" s="11">
        <f t="shared" si="170"/>
        <v>4.2454217593651657</v>
      </c>
      <c r="AA162" s="11">
        <f t="shared" si="170"/>
        <v>4.0753588639295995</v>
      </c>
      <c r="AB162" s="11">
        <f t="shared" si="170"/>
        <v>4.789568641739951</v>
      </c>
      <c r="AD162" s="40">
        <f t="shared" si="153"/>
        <v>4.6151233489726273</v>
      </c>
      <c r="AE162" s="40">
        <f t="shared" si="154"/>
        <v>0.80723527709896103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33.709060270937805</v>
      </c>
      <c r="C163" s="11">
        <f t="shared" si="146"/>
        <v>37.808133081048076</v>
      </c>
      <c r="D163" s="11">
        <f t="shared" si="146"/>
        <v>38.751720314328239</v>
      </c>
      <c r="E163" s="11">
        <f t="shared" si="146"/>
        <v>37.141750423403352</v>
      </c>
      <c r="F163" s="11">
        <f t="shared" si="146"/>
        <v>38.962624551918609</v>
      </c>
      <c r="H163" s="40">
        <f t="shared" si="147"/>
        <v>2.8274032002326255</v>
      </c>
      <c r="I163" s="40">
        <f t="shared" si="148"/>
        <v>3.6191159278087248E-2</v>
      </c>
      <c r="L163" s="10" t="str">
        <f t="shared" ref="L163:Q163" si="171">L18</f>
        <v>35 Business and public service associate professionals</v>
      </c>
      <c r="M163" s="11">
        <f t="shared" si="171"/>
        <v>17.731774199548354</v>
      </c>
      <c r="N163" s="11">
        <f t="shared" si="171"/>
        <v>19.337808806302494</v>
      </c>
      <c r="O163" s="11">
        <f t="shared" si="171"/>
        <v>19.763557837086132</v>
      </c>
      <c r="P163" s="11">
        <f t="shared" si="171"/>
        <v>18.152433644859322</v>
      </c>
      <c r="Q163" s="11">
        <f t="shared" si="171"/>
        <v>17.878286528678469</v>
      </c>
      <c r="S163" s="40">
        <f t="shared" si="150"/>
        <v>2.1933385544200767</v>
      </c>
      <c r="T163" s="40">
        <f t="shared" si="151"/>
        <v>-0.66612346356692553</v>
      </c>
      <c r="W163" s="10" t="str">
        <f t="shared" ref="W163:AB163" si="172">W18</f>
        <v>35 Business and public service associate professionals</v>
      </c>
      <c r="X163" s="11">
        <f t="shared" si="172"/>
        <v>15.977286071389489</v>
      </c>
      <c r="Y163" s="11">
        <f t="shared" si="172"/>
        <v>18.470324274745593</v>
      </c>
      <c r="Z163" s="11">
        <f t="shared" si="172"/>
        <v>18.988162477242177</v>
      </c>
      <c r="AA163" s="11">
        <f t="shared" si="172"/>
        <v>18.989316778544026</v>
      </c>
      <c r="AB163" s="11">
        <f t="shared" si="172"/>
        <v>21.084338023240157</v>
      </c>
      <c r="AD163" s="40">
        <f t="shared" si="153"/>
        <v>3.5132598372522583</v>
      </c>
      <c r="AE163" s="40">
        <f t="shared" si="154"/>
        <v>0.70054060969244603</v>
      </c>
    </row>
    <row r="164" spans="1:31" x14ac:dyDescent="0.2">
      <c r="A164" s="10" t="str">
        <f t="shared" si="142"/>
        <v>41 Administrative occupations</v>
      </c>
      <c r="B164" s="11">
        <f t="shared" si="142"/>
        <v>70.49613311937317</v>
      </c>
      <c r="C164" s="11">
        <f t="shared" si="146"/>
        <v>73.604193359936872</v>
      </c>
      <c r="D164" s="11">
        <f t="shared" si="146"/>
        <v>76.542636340218806</v>
      </c>
      <c r="E164" s="11">
        <f t="shared" si="146"/>
        <v>71.309658429568714</v>
      </c>
      <c r="F164" s="11">
        <f t="shared" si="146"/>
        <v>69.188044701503799</v>
      </c>
      <c r="H164" s="40">
        <f t="shared" si="147"/>
        <v>1.6594192030626287</v>
      </c>
      <c r="I164" s="40">
        <f t="shared" si="148"/>
        <v>-0.67120290336346589</v>
      </c>
      <c r="L164" s="10" t="str">
        <f t="shared" ref="L164:Q164" si="173">L19</f>
        <v>41 Administrative occupations</v>
      </c>
      <c r="M164" s="11">
        <f t="shared" si="173"/>
        <v>24.169404497187596</v>
      </c>
      <c r="N164" s="11">
        <f t="shared" si="173"/>
        <v>24.883123472818429</v>
      </c>
      <c r="O164" s="11">
        <f t="shared" si="173"/>
        <v>28.891412170922699</v>
      </c>
      <c r="P164" s="11">
        <f t="shared" si="173"/>
        <v>28.115915273799246</v>
      </c>
      <c r="Q164" s="11">
        <f t="shared" si="173"/>
        <v>31.125109732395487</v>
      </c>
      <c r="S164" s="40">
        <f t="shared" si="150"/>
        <v>3.6335950261948025</v>
      </c>
      <c r="T164" s="40">
        <f t="shared" si="151"/>
        <v>0.49770436105791571</v>
      </c>
      <c r="W164" s="10" t="str">
        <f t="shared" ref="W164:AB164" si="174">W19</f>
        <v>41 Administrative occupations</v>
      </c>
      <c r="X164" s="11">
        <f t="shared" si="174"/>
        <v>46.326728622185541</v>
      </c>
      <c r="Y164" s="11">
        <f t="shared" si="174"/>
        <v>48.721069887118233</v>
      </c>
      <c r="Z164" s="11">
        <f t="shared" si="174"/>
        <v>47.651224169296036</v>
      </c>
      <c r="AA164" s="11">
        <f t="shared" si="174"/>
        <v>43.193743155769482</v>
      </c>
      <c r="AB164" s="11">
        <f t="shared" si="174"/>
        <v>38.062934969108326</v>
      </c>
      <c r="AD164" s="40">
        <f t="shared" si="153"/>
        <v>0.56537693767162445</v>
      </c>
      <c r="AE164" s="40">
        <f t="shared" si="154"/>
        <v>-1.4866213488877511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15.892329595754921</v>
      </c>
      <c r="C165" s="11">
        <f t="shared" si="146"/>
        <v>15.513279897526617</v>
      </c>
      <c r="D165" s="11">
        <f t="shared" si="146"/>
        <v>15.073538459895426</v>
      </c>
      <c r="E165" s="11">
        <f t="shared" si="146"/>
        <v>15.901713190021464</v>
      </c>
      <c r="F165" s="11">
        <f t="shared" si="146"/>
        <v>11.403114439066663</v>
      </c>
      <c r="H165" s="40">
        <f t="shared" si="147"/>
        <v>-1.0523395680110847</v>
      </c>
      <c r="I165" s="40">
        <f t="shared" si="148"/>
        <v>-1.8431638969843123</v>
      </c>
      <c r="L165" s="10" t="str">
        <f t="shared" ref="L165:Q165" si="175">L20</f>
        <v>42 Secretarial and related occupations</v>
      </c>
      <c r="M165" s="11">
        <f t="shared" si="175"/>
        <v>1.377090350536758</v>
      </c>
      <c r="N165" s="11">
        <f t="shared" si="175"/>
        <v>1.191975581079072</v>
      </c>
      <c r="O165" s="11">
        <f t="shared" si="175"/>
        <v>1.1941326294482921</v>
      </c>
      <c r="P165" s="11">
        <f t="shared" si="175"/>
        <v>1.4810289036761586</v>
      </c>
      <c r="Q165" s="11">
        <f t="shared" si="175"/>
        <v>1.8538659185771835</v>
      </c>
      <c r="S165" s="40">
        <f>IF(O$151-M$151 &lt;&gt; 0,(EXP(LN(O165/M165)/(O$151-M$151))-1)*100,0)</f>
        <v>-2.8107957987968946</v>
      </c>
      <c r="T165" s="40">
        <f t="shared" si="151"/>
        <v>2.9757705352827069</v>
      </c>
      <c r="W165" s="10" t="str">
        <f t="shared" ref="W165:AB165" si="176">W20</f>
        <v>42 Secretarial and related occupations</v>
      </c>
      <c r="X165" s="11">
        <f t="shared" si="176"/>
        <v>14.51523924521816</v>
      </c>
      <c r="Y165" s="11">
        <f t="shared" si="176"/>
        <v>14.321304316447543</v>
      </c>
      <c r="Z165" s="11">
        <f t="shared" si="176"/>
        <v>13.879405830447133</v>
      </c>
      <c r="AA165" s="11">
        <f t="shared" si="176"/>
        <v>14.420684286345308</v>
      </c>
      <c r="AB165" s="11">
        <f t="shared" si="176"/>
        <v>9.5492485204894813</v>
      </c>
      <c r="AD165" s="40">
        <f t="shared" si="153"/>
        <v>-0.89185781053682245</v>
      </c>
      <c r="AE165" s="40">
        <f t="shared" si="154"/>
        <v>-2.4621403196422809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5.5262712216288774</v>
      </c>
      <c r="C166" s="11">
        <f t="shared" si="146"/>
        <v>6.1714099943820981</v>
      </c>
      <c r="D166" s="11">
        <f t="shared" si="146"/>
        <v>5.7793051010973517</v>
      </c>
      <c r="E166" s="11">
        <f t="shared" si="146"/>
        <v>5.8712540549894365</v>
      </c>
      <c r="F166" s="11">
        <f t="shared" si="146"/>
        <v>6.4980746483360985</v>
      </c>
      <c r="H166" s="40">
        <f t="shared" si="147"/>
        <v>0.89942361190540332</v>
      </c>
      <c r="I166" s="40">
        <f t="shared" si="148"/>
        <v>0.78454471191309327</v>
      </c>
      <c r="L166" s="10" t="str">
        <f t="shared" ref="L166:Q166" si="177">L21</f>
        <v>51 Skilled agricultural and related trades</v>
      </c>
      <c r="M166" s="11">
        <f t="shared" si="177"/>
        <v>4.4428627351282053</v>
      </c>
      <c r="N166" s="11">
        <f t="shared" si="177"/>
        <v>5.3306503009433657</v>
      </c>
      <c r="O166" s="11">
        <f t="shared" si="177"/>
        <v>4.7149960244413629</v>
      </c>
      <c r="P166" s="11">
        <f t="shared" si="177"/>
        <v>4.6950682096785759</v>
      </c>
      <c r="Q166" s="11">
        <f t="shared" si="177"/>
        <v>5.1085375157666588</v>
      </c>
      <c r="S166" s="40">
        <f t="shared" si="150"/>
        <v>1.1960793804165037</v>
      </c>
      <c r="T166" s="40">
        <f t="shared" si="151"/>
        <v>0.53586457831111822</v>
      </c>
      <c r="W166" s="10" t="str">
        <f t="shared" ref="W166:AB166" si="178">W21</f>
        <v>51 Skilled agricultural and related trades</v>
      </c>
      <c r="X166" s="11">
        <f t="shared" si="178"/>
        <v>1.0834084865006712</v>
      </c>
      <c r="Y166" s="11">
        <f t="shared" si="178"/>
        <v>0.84075969343873591</v>
      </c>
      <c r="Z166" s="11">
        <f t="shared" si="178"/>
        <v>1.0643090766559786</v>
      </c>
      <c r="AA166" s="11">
        <f t="shared" si="178"/>
        <v>1.1761858453108547</v>
      </c>
      <c r="AB166" s="11">
        <f t="shared" si="178"/>
        <v>1.3895371325694392</v>
      </c>
      <c r="AD166" s="40">
        <f t="shared" si="153"/>
        <v>-0.35509291079546257</v>
      </c>
      <c r="AE166" s="40">
        <f t="shared" si="154"/>
        <v>1.7935263182840444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22.898545046990407</v>
      </c>
      <c r="C167" s="11">
        <f t="shared" si="146"/>
        <v>24.737414165600612</v>
      </c>
      <c r="D167" s="11">
        <f t="shared" si="146"/>
        <v>20.929752307374756</v>
      </c>
      <c r="E167" s="11">
        <f t="shared" si="146"/>
        <v>20.280987284229763</v>
      </c>
      <c r="F167" s="11">
        <f t="shared" si="146"/>
        <v>18.83041337562387</v>
      </c>
      <c r="H167" s="40">
        <f t="shared" si="147"/>
        <v>-1.7819652552369614</v>
      </c>
      <c r="I167" s="40">
        <f t="shared" si="148"/>
        <v>-0.70217916448314099</v>
      </c>
      <c r="L167" s="10" t="str">
        <f t="shared" ref="L167:Q167" si="179">L22</f>
        <v>52 Skilled metal, electrical and electronic trades</v>
      </c>
      <c r="M167" s="11">
        <f t="shared" si="179"/>
        <v>22.617484229938594</v>
      </c>
      <c r="N167" s="11">
        <f t="shared" si="179"/>
        <v>24.254584091374959</v>
      </c>
      <c r="O167" s="11">
        <f t="shared" si="179"/>
        <v>20.557158759269761</v>
      </c>
      <c r="P167" s="11">
        <f t="shared" si="179"/>
        <v>19.396096812823188</v>
      </c>
      <c r="Q167" s="11">
        <f t="shared" si="179"/>
        <v>17.624309265306582</v>
      </c>
      <c r="S167" s="40">
        <f t="shared" si="150"/>
        <v>-1.8921499238244044</v>
      </c>
      <c r="T167" s="40">
        <f t="shared" si="151"/>
        <v>-1.0209530680261869</v>
      </c>
      <c r="W167" s="10" t="str">
        <f t="shared" ref="W167:AB167" si="180">W22</f>
        <v>52 Skilled metal, electrical and electronic trades</v>
      </c>
      <c r="X167" s="11">
        <f t="shared" si="180"/>
        <v>0.28106081705179864</v>
      </c>
      <c r="Y167" s="11">
        <f t="shared" si="180"/>
        <v>0.48283007422562263</v>
      </c>
      <c r="Z167" s="11">
        <f t="shared" si="180"/>
        <v>0.37259354810499951</v>
      </c>
      <c r="AA167" s="11">
        <f t="shared" si="180"/>
        <v>0.88489047140659061</v>
      </c>
      <c r="AB167" s="11">
        <f t="shared" si="180"/>
        <v>1.2061041103172947</v>
      </c>
      <c r="AD167" s="40">
        <f t="shared" si="153"/>
        <v>5.8003258276154712</v>
      </c>
      <c r="AE167" s="40">
        <f t="shared" si="154"/>
        <v>8.145876407198438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19.162952019824345</v>
      </c>
      <c r="C168" s="11">
        <f t="shared" si="146"/>
        <v>19.755143848976356</v>
      </c>
      <c r="D168" s="11">
        <f t="shared" si="146"/>
        <v>16.866861193916868</v>
      </c>
      <c r="E168" s="11">
        <f t="shared" si="146"/>
        <v>17.554051264643231</v>
      </c>
      <c r="F168" s="11">
        <f t="shared" si="146"/>
        <v>16.567477790689377</v>
      </c>
      <c r="H168" s="40">
        <f t="shared" si="147"/>
        <v>-2.5202578486921423</v>
      </c>
      <c r="I168" s="40">
        <f t="shared" si="148"/>
        <v>-0.11932352846537597</v>
      </c>
      <c r="L168" s="10" t="str">
        <f t="shared" ref="L168:Q168" si="181">L23</f>
        <v>53 Skilled construction and building trades</v>
      </c>
      <c r="M168" s="11">
        <f t="shared" si="181"/>
        <v>18.956583629016862</v>
      </c>
      <c r="N168" s="11">
        <f t="shared" si="181"/>
        <v>19.485694897182864</v>
      </c>
      <c r="O168" s="11">
        <f t="shared" si="181"/>
        <v>16.589900979580495</v>
      </c>
      <c r="P168" s="11">
        <f t="shared" si="181"/>
        <v>17.237060783152302</v>
      </c>
      <c r="Q168" s="11">
        <f t="shared" si="181"/>
        <v>16.185638957405956</v>
      </c>
      <c r="S168" s="40">
        <f t="shared" si="150"/>
        <v>-2.6318889939008216</v>
      </c>
      <c r="T168" s="40">
        <f t="shared" si="151"/>
        <v>-0.16432996710794567</v>
      </c>
      <c r="W168" s="10" t="str">
        <f t="shared" ref="W168:AB168" si="182">W23</f>
        <v>53 Skilled construction and building trades</v>
      </c>
      <c r="X168" s="11">
        <f t="shared" si="182"/>
        <v>0.20636839080747874</v>
      </c>
      <c r="Y168" s="11">
        <f t="shared" si="182"/>
        <v>0.2694489517934896</v>
      </c>
      <c r="Z168" s="11">
        <f t="shared" si="182"/>
        <v>0.27696021433635176</v>
      </c>
      <c r="AA168" s="11">
        <f t="shared" si="182"/>
        <v>0.3169904814909203</v>
      </c>
      <c r="AB168" s="11">
        <f t="shared" si="182"/>
        <v>0.38183883328341012</v>
      </c>
      <c r="AD168" s="40">
        <f t="shared" si="153"/>
        <v>6.0607861227190751</v>
      </c>
      <c r="AE168" s="40">
        <f t="shared" si="154"/>
        <v>2.1639118890502296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13.383724363120276</v>
      </c>
      <c r="C169" s="11">
        <f t="shared" si="146"/>
        <v>12.215587998507051</v>
      </c>
      <c r="D169" s="11">
        <f t="shared" si="146"/>
        <v>11.926889661278487</v>
      </c>
      <c r="E169" s="11">
        <f t="shared" si="146"/>
        <v>11.590320397215876</v>
      </c>
      <c r="F169" s="11">
        <f t="shared" si="146"/>
        <v>11.421330724300594</v>
      </c>
      <c r="H169" s="40">
        <f t="shared" si="147"/>
        <v>-2.2785182524032388</v>
      </c>
      <c r="I169" s="40">
        <f t="shared" si="148"/>
        <v>-0.28833526757179317</v>
      </c>
      <c r="L169" s="10" t="str">
        <f t="shared" ref="L169:Q169" si="183">L24</f>
        <v>54 Textiles, printing and other skilled trades</v>
      </c>
      <c r="M169" s="11">
        <f t="shared" si="183"/>
        <v>7.8551999690461818</v>
      </c>
      <c r="N169" s="11">
        <f t="shared" si="183"/>
        <v>7.0305204108797534</v>
      </c>
      <c r="O169" s="11">
        <f t="shared" si="183"/>
        <v>6.4430646625351109</v>
      </c>
      <c r="P169" s="11">
        <f t="shared" si="183"/>
        <v>6.2066528948903192</v>
      </c>
      <c r="Q169" s="11">
        <f t="shared" si="183"/>
        <v>5.9035611240394807</v>
      </c>
      <c r="S169" s="40">
        <f t="shared" si="150"/>
        <v>-3.8859121043156808</v>
      </c>
      <c r="T169" s="40">
        <f t="shared" si="151"/>
        <v>-0.58129428884217127</v>
      </c>
      <c r="W169" s="10" t="str">
        <f t="shared" ref="W169:AB169" si="184">W24</f>
        <v>54 Textiles, printing and other skilled trades</v>
      </c>
      <c r="X169" s="11">
        <f t="shared" si="184"/>
        <v>5.5285243940741067</v>
      </c>
      <c r="Y169" s="11">
        <f t="shared" si="184"/>
        <v>5.1850675876273113</v>
      </c>
      <c r="Z169" s="11">
        <f t="shared" si="184"/>
        <v>5.4838249987433976</v>
      </c>
      <c r="AA169" s="11">
        <f t="shared" si="184"/>
        <v>5.3836675023255376</v>
      </c>
      <c r="AB169" s="11">
        <f t="shared" si="184"/>
        <v>5.5177696002611247</v>
      </c>
      <c r="AD169" s="40">
        <f t="shared" si="153"/>
        <v>-0.16223013371322592</v>
      </c>
      <c r="AE169" s="40">
        <f t="shared" si="154"/>
        <v>4.1147601730751049E-2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64.350305466787106</v>
      </c>
      <c r="C170" s="11">
        <f t="shared" si="146"/>
        <v>67.244364507390927</v>
      </c>
      <c r="D170" s="11">
        <f t="shared" si="146"/>
        <v>66.798689340588211</v>
      </c>
      <c r="E170" s="11">
        <f t="shared" si="146"/>
        <v>73.848850160337548</v>
      </c>
      <c r="F170" s="11">
        <f t="shared" si="146"/>
        <v>82.333730921768648</v>
      </c>
      <c r="H170" s="40">
        <f t="shared" si="147"/>
        <v>0.74963134669692177</v>
      </c>
      <c r="I170" s="40">
        <f t="shared" si="148"/>
        <v>1.4037440256429168</v>
      </c>
      <c r="L170" s="10" t="str">
        <f t="shared" ref="L170:Q170" si="185">L25</f>
        <v>61 Caring personal service occupations</v>
      </c>
      <c r="M170" s="11">
        <f t="shared" si="185"/>
        <v>9.0744790323267779</v>
      </c>
      <c r="N170" s="11">
        <f t="shared" si="185"/>
        <v>9.7883062991124508</v>
      </c>
      <c r="O170" s="11">
        <f t="shared" si="185"/>
        <v>9.1201992363035025</v>
      </c>
      <c r="P170" s="11">
        <f t="shared" si="185"/>
        <v>11.345150862502775</v>
      </c>
      <c r="Q170" s="11">
        <f t="shared" si="185"/>
        <v>13.343427707516961</v>
      </c>
      <c r="S170" s="40">
        <f t="shared" si="150"/>
        <v>0.10056409854637405</v>
      </c>
      <c r="T170" s="40">
        <f t="shared" si="151"/>
        <v>2.5693347479663231</v>
      </c>
      <c r="W170" s="10" t="str">
        <f t="shared" ref="W170:AB170" si="186">W25</f>
        <v>61 Caring personal service occupations</v>
      </c>
      <c r="X170" s="11">
        <f t="shared" si="186"/>
        <v>55.275826434460349</v>
      </c>
      <c r="Y170" s="11">
        <f t="shared" si="186"/>
        <v>57.45605820827852</v>
      </c>
      <c r="Z170" s="11">
        <f t="shared" si="186"/>
        <v>57.678490104284712</v>
      </c>
      <c r="AA170" s="11">
        <f t="shared" si="186"/>
        <v>62.503699297834757</v>
      </c>
      <c r="AB170" s="11">
        <f t="shared" si="186"/>
        <v>68.990303214251711</v>
      </c>
      <c r="AD170" s="40">
        <f t="shared" si="153"/>
        <v>0.85460381695592336</v>
      </c>
      <c r="AE170" s="40">
        <f t="shared" si="154"/>
        <v>1.2010328058626785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15.270127809036563</v>
      </c>
      <c r="C171" s="11">
        <f t="shared" si="146"/>
        <v>16.632243390405112</v>
      </c>
      <c r="D171" s="11">
        <f t="shared" si="146"/>
        <v>14.380451956126183</v>
      </c>
      <c r="E171" s="11">
        <f t="shared" si="146"/>
        <v>14.456405488815703</v>
      </c>
      <c r="F171" s="11">
        <f t="shared" si="146"/>
        <v>14.514253960638227</v>
      </c>
      <c r="H171" s="40">
        <f t="shared" si="147"/>
        <v>-1.1933960203856286</v>
      </c>
      <c r="I171" s="40">
        <f t="shared" si="148"/>
        <v>6.176184505939375E-2</v>
      </c>
      <c r="L171" s="10" t="str">
        <f t="shared" ref="L171:Q171" si="187">L26</f>
        <v>62 Leisure, travel and related personal service occupations</v>
      </c>
      <c r="M171" s="11">
        <f t="shared" si="187"/>
        <v>4.5241751254610625</v>
      </c>
      <c r="N171" s="11">
        <f t="shared" si="187"/>
        <v>5.2205725033810433</v>
      </c>
      <c r="O171" s="11">
        <f t="shared" si="187"/>
        <v>4.8004849555235252</v>
      </c>
      <c r="P171" s="11">
        <f t="shared" si="187"/>
        <v>4.832027987517745</v>
      </c>
      <c r="Q171" s="11">
        <f t="shared" si="187"/>
        <v>5.0796574210064804</v>
      </c>
      <c r="S171" s="40">
        <f t="shared" si="150"/>
        <v>1.1926900428781195</v>
      </c>
      <c r="T171" s="40">
        <f t="shared" si="151"/>
        <v>0.37755680539484082</v>
      </c>
      <c r="W171" s="10" t="str">
        <f t="shared" ref="W171:AB171" si="188">W26</f>
        <v>62 Leisure, travel and related personal service occupations</v>
      </c>
      <c r="X171" s="11">
        <f t="shared" si="188"/>
        <v>10.745952683575506</v>
      </c>
      <c r="Y171" s="11">
        <f t="shared" si="188"/>
        <v>11.411670887024071</v>
      </c>
      <c r="Z171" s="11">
        <f t="shared" si="188"/>
        <v>9.5799670006026574</v>
      </c>
      <c r="AA171" s="11">
        <f t="shared" si="188"/>
        <v>9.6243775012979409</v>
      </c>
      <c r="AB171" s="11">
        <f t="shared" si="188"/>
        <v>9.4345965396317588</v>
      </c>
      <c r="AD171" s="40">
        <f t="shared" si="153"/>
        <v>-2.2709183367520813</v>
      </c>
      <c r="AE171" s="40">
        <f t="shared" si="154"/>
        <v>-0.10188627100552461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0.70687312669233249</v>
      </c>
      <c r="C172" s="11">
        <f t="shared" si="146"/>
        <v>0.63809574352861487</v>
      </c>
      <c r="D172" s="11">
        <f t="shared" si="146"/>
        <v>0.78309080969498313</v>
      </c>
      <c r="E172" s="11">
        <f t="shared" si="146"/>
        <v>0.63126351814790183</v>
      </c>
      <c r="F172" s="11">
        <f t="shared" si="146"/>
        <v>0.68552326405394381</v>
      </c>
      <c r="H172" s="40">
        <f t="shared" si="147"/>
        <v>2.0690637572225334</v>
      </c>
      <c r="I172" s="40">
        <f t="shared" si="148"/>
        <v>-0.88318500550558232</v>
      </c>
      <c r="L172" s="10" t="str">
        <f t="shared" ref="L172:Q172" si="189">L27</f>
        <v>63 Community and civil enforcement occupations</v>
      </c>
      <c r="M172" s="11">
        <f t="shared" si="189"/>
        <v>0.55745449851624485</v>
      </c>
      <c r="N172" s="11">
        <f t="shared" si="189"/>
        <v>0.44923830806153048</v>
      </c>
      <c r="O172" s="11">
        <f t="shared" si="189"/>
        <v>0.62154155468505901</v>
      </c>
      <c r="P172" s="11">
        <f t="shared" si="189"/>
        <v>0.41967232811595451</v>
      </c>
      <c r="Q172" s="11">
        <f t="shared" si="189"/>
        <v>0.47885299265414499</v>
      </c>
      <c r="S172" s="40">
        <f t="shared" si="150"/>
        <v>2.2002949238445924</v>
      </c>
      <c r="T172" s="40">
        <f t="shared" si="151"/>
        <v>-1.7236988619562799</v>
      </c>
      <c r="W172" s="10" t="str">
        <f t="shared" ref="W172:AB172" si="190">W27</f>
        <v>63 Community and civil enforcement occupations</v>
      </c>
      <c r="X172" s="11">
        <f t="shared" si="190"/>
        <v>0.14941862817608664</v>
      </c>
      <c r="Y172" s="11">
        <f t="shared" si="190"/>
        <v>0.18885743546708386</v>
      </c>
      <c r="Z172" s="11">
        <f t="shared" si="190"/>
        <v>0.16154925500992404</v>
      </c>
      <c r="AA172" s="11">
        <f t="shared" si="190"/>
        <v>0.21159119003194723</v>
      </c>
      <c r="AB172" s="11">
        <f t="shared" si="190"/>
        <v>0.20667027139979965</v>
      </c>
      <c r="AD172" s="40">
        <f t="shared" si="153"/>
        <v>1.5734123911862463</v>
      </c>
      <c r="AE172" s="40">
        <f t="shared" si="154"/>
        <v>1.6556535197901789</v>
      </c>
    </row>
    <row r="173" spans="1:31" x14ac:dyDescent="0.2">
      <c r="A173" s="10" t="str">
        <f t="shared" si="142"/>
        <v>71 Sales occupations</v>
      </c>
      <c r="B173" s="11">
        <f t="shared" si="142"/>
        <v>52.806202778340158</v>
      </c>
      <c r="C173" s="11">
        <f t="shared" si="146"/>
        <v>53.464733686846522</v>
      </c>
      <c r="D173" s="11">
        <f t="shared" si="146"/>
        <v>51.116353303611341</v>
      </c>
      <c r="E173" s="11">
        <f t="shared" si="146"/>
        <v>48.056061493035379</v>
      </c>
      <c r="F173" s="11">
        <f t="shared" si="146"/>
        <v>45.944419736005138</v>
      </c>
      <c r="H173" s="40">
        <f t="shared" si="147"/>
        <v>-0.64837271712970823</v>
      </c>
      <c r="I173" s="40">
        <f t="shared" si="148"/>
        <v>-0.70862448007582568</v>
      </c>
      <c r="L173" s="10" t="str">
        <f t="shared" ref="L173:Q173" si="191">L28</f>
        <v>71 Sales occupations</v>
      </c>
      <c r="M173" s="11">
        <f t="shared" si="191"/>
        <v>19.233786073866916</v>
      </c>
      <c r="N173" s="11">
        <f t="shared" si="191"/>
        <v>19.677464678260733</v>
      </c>
      <c r="O173" s="11">
        <f t="shared" si="191"/>
        <v>18.676340846364241</v>
      </c>
      <c r="P173" s="11">
        <f t="shared" si="191"/>
        <v>17.578983542726743</v>
      </c>
      <c r="Q173" s="11">
        <f t="shared" si="191"/>
        <v>16.974135798483378</v>
      </c>
      <c r="S173" s="40">
        <f t="shared" si="150"/>
        <v>-0.58649131530253973</v>
      </c>
      <c r="T173" s="40">
        <f t="shared" si="151"/>
        <v>-0.63508651659394122</v>
      </c>
      <c r="W173" s="10" t="str">
        <f t="shared" ref="W173:AB173" si="192">W28</f>
        <v>71 Sales occupations</v>
      </c>
      <c r="X173" s="11">
        <f t="shared" si="192"/>
        <v>33.572416704473291</v>
      </c>
      <c r="Y173" s="11">
        <f t="shared" si="192"/>
        <v>33.78726900858581</v>
      </c>
      <c r="Z173" s="11">
        <f t="shared" si="192"/>
        <v>32.440012457247107</v>
      </c>
      <c r="AA173" s="11">
        <f t="shared" si="192"/>
        <v>30.47707795030859</v>
      </c>
      <c r="AB173" s="11">
        <f t="shared" si="192"/>
        <v>28.970283937521732</v>
      </c>
      <c r="AD173" s="40">
        <f t="shared" si="153"/>
        <v>-0.68389442788896471</v>
      </c>
      <c r="AE173" s="40">
        <f t="shared" si="154"/>
        <v>-0.7513101186322424</v>
      </c>
    </row>
    <row r="174" spans="1:31" x14ac:dyDescent="0.2">
      <c r="A174" s="10" t="str">
        <f t="shared" si="142"/>
        <v>72 Customer service occupations</v>
      </c>
      <c r="B174" s="11">
        <f t="shared" si="142"/>
        <v>12.766814992757451</v>
      </c>
      <c r="C174" s="11">
        <f t="shared" si="146"/>
        <v>14.299500457375876</v>
      </c>
      <c r="D174" s="11">
        <f t="shared" si="146"/>
        <v>14.271255928181921</v>
      </c>
      <c r="E174" s="11">
        <f t="shared" si="146"/>
        <v>18.623727000399299</v>
      </c>
      <c r="F174" s="11">
        <f t="shared" si="146"/>
        <v>21.758101695142912</v>
      </c>
      <c r="H174" s="40">
        <f t="shared" si="147"/>
        <v>2.2529687500646878</v>
      </c>
      <c r="I174" s="40">
        <f t="shared" si="148"/>
        <v>2.851489887956804</v>
      </c>
      <c r="L174" s="10" t="str">
        <f t="shared" ref="L174:Q174" si="193">L29</f>
        <v>72 Customer service occupations</v>
      </c>
      <c r="M174" s="11">
        <f t="shared" si="193"/>
        <v>5.7627093825164009</v>
      </c>
      <c r="N174" s="11">
        <f t="shared" si="193"/>
        <v>5.7076606243098817</v>
      </c>
      <c r="O174" s="11">
        <f t="shared" si="193"/>
        <v>6.2308202306850999</v>
      </c>
      <c r="P174" s="11">
        <f t="shared" si="193"/>
        <v>8.7566381680850096</v>
      </c>
      <c r="Q174" s="11">
        <f t="shared" si="193"/>
        <v>10.61051152418065</v>
      </c>
      <c r="S174" s="40">
        <f t="shared" si="150"/>
        <v>1.5742678479497618</v>
      </c>
      <c r="T174" s="40">
        <f t="shared" si="151"/>
        <v>3.6126401303850919</v>
      </c>
      <c r="W174" s="10" t="str">
        <f t="shared" ref="W174:AB174" si="194">W29</f>
        <v>72 Customer service occupations</v>
      </c>
      <c r="X174" s="11">
        <f t="shared" si="194"/>
        <v>7.0041056102410542</v>
      </c>
      <c r="Y174" s="11">
        <f t="shared" si="194"/>
        <v>8.5918398330659986</v>
      </c>
      <c r="Z174" s="11">
        <f t="shared" si="194"/>
        <v>8.0404356974968305</v>
      </c>
      <c r="AA174" s="11">
        <f t="shared" si="194"/>
        <v>9.8670888323142893</v>
      </c>
      <c r="AB174" s="11">
        <f t="shared" si="194"/>
        <v>11.14759017096226</v>
      </c>
      <c r="AD174" s="40">
        <f t="shared" si="153"/>
        <v>2.7981690438149354</v>
      </c>
      <c r="AE174" s="40">
        <f>IF(AB$151-Z$151 &lt;&gt; 0,(EXP(LN(AB174/Z174)/(AB$151-Z$151))-1)*100,0)</f>
        <v>2.2021645964798164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15.873936397934683</v>
      </c>
      <c r="C175" s="11">
        <f t="shared" si="146"/>
        <v>15.816015728243643</v>
      </c>
      <c r="D175" s="11">
        <f t="shared" si="146"/>
        <v>13.516978253697255</v>
      </c>
      <c r="E175" s="11">
        <f t="shared" si="146"/>
        <v>15.955678113699156</v>
      </c>
      <c r="F175" s="11">
        <f t="shared" si="146"/>
        <v>15.033494337388314</v>
      </c>
      <c r="H175" s="40">
        <f t="shared" si="147"/>
        <v>-3.1635196962087608</v>
      </c>
      <c r="I175" s="40">
        <f t="shared" si="148"/>
        <v>0.71141276185830993</v>
      </c>
      <c r="L175" s="10" t="str">
        <f t="shared" ref="L175:Q175" si="195">L30</f>
        <v>81 Process, plant and machine operatives</v>
      </c>
      <c r="M175" s="11">
        <f t="shared" si="195"/>
        <v>12.106788615691501</v>
      </c>
      <c r="N175" s="11">
        <f t="shared" si="195"/>
        <v>11.779689583561476</v>
      </c>
      <c r="O175" s="11">
        <f t="shared" si="195"/>
        <v>10.116113906772634</v>
      </c>
      <c r="P175" s="11">
        <f t="shared" si="195"/>
        <v>11.838177254283705</v>
      </c>
      <c r="Q175" s="11">
        <f t="shared" si="195"/>
        <v>11.29868770987475</v>
      </c>
      <c r="S175" s="40">
        <f t="shared" si="150"/>
        <v>-3.52896226784849</v>
      </c>
      <c r="T175" s="40">
        <f t="shared" si="151"/>
        <v>0.7397695297019613</v>
      </c>
      <c r="W175" s="10" t="str">
        <f t="shared" ref="W175:AB175" si="196">W30</f>
        <v>81 Process, plant and machine operatives</v>
      </c>
      <c r="X175" s="11">
        <f t="shared" si="196"/>
        <v>3.7671477822431627</v>
      </c>
      <c r="Y175" s="11">
        <f t="shared" si="196"/>
        <v>4.0363261446821435</v>
      </c>
      <c r="Z175" s="11">
        <f t="shared" si="196"/>
        <v>3.4008643469246391</v>
      </c>
      <c r="AA175" s="11">
        <f t="shared" si="196"/>
        <v>4.1175008594154789</v>
      </c>
      <c r="AB175" s="11">
        <f t="shared" si="196"/>
        <v>3.7348066275135414</v>
      </c>
      <c r="AD175" s="40">
        <f t="shared" si="153"/>
        <v>-2.0249868749356525</v>
      </c>
      <c r="AE175" s="40">
        <f t="shared" si="154"/>
        <v>0.62639654313669801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29.975139994627789</v>
      </c>
      <c r="C176" s="11">
        <f t="shared" si="146"/>
        <v>34.762245219551616</v>
      </c>
      <c r="D176" s="11">
        <f t="shared" si="146"/>
        <v>31.220136373218192</v>
      </c>
      <c r="E176" s="11">
        <f t="shared" si="146"/>
        <v>33.551320098050212</v>
      </c>
      <c r="F176" s="11">
        <f t="shared" si="146"/>
        <v>34.001052849780507</v>
      </c>
      <c r="H176" s="40">
        <f t="shared" si="147"/>
        <v>0.8172193945139794</v>
      </c>
      <c r="I176" s="40">
        <f t="shared" si="148"/>
        <v>0.57047576472879502</v>
      </c>
      <c r="L176" s="10" t="str">
        <f t="shared" ref="L176:Q176" si="197">L31</f>
        <v>82 Transport and mobile machine drivers and operatives</v>
      </c>
      <c r="M176" s="11">
        <f t="shared" si="197"/>
        <v>28.836711534115121</v>
      </c>
      <c r="N176" s="11">
        <f t="shared" si="197"/>
        <v>33.620114659354762</v>
      </c>
      <c r="O176" s="11">
        <f t="shared" si="197"/>
        <v>30.111840235455144</v>
      </c>
      <c r="P176" s="11">
        <f t="shared" si="197"/>
        <v>31.874121117763128</v>
      </c>
      <c r="Q176" s="11">
        <f t="shared" si="197"/>
        <v>32.0303099967104</v>
      </c>
      <c r="S176" s="40">
        <f t="shared" si="150"/>
        <v>0.8691387933513095</v>
      </c>
      <c r="T176" s="40">
        <f t="shared" si="151"/>
        <v>0.41261012920010831</v>
      </c>
      <c r="W176" s="10" t="str">
        <f t="shared" ref="W176:AB176" si="198">W31</f>
        <v>82 Transport and mobile machine drivers and operatives</v>
      </c>
      <c r="X176" s="11">
        <f t="shared" si="198"/>
        <v>1.1384284605126374</v>
      </c>
      <c r="Y176" s="11">
        <f t="shared" si="198"/>
        <v>1.1421305601968845</v>
      </c>
      <c r="Z176" s="11">
        <f t="shared" si="198"/>
        <v>1.1082961377630314</v>
      </c>
      <c r="AA176" s="11">
        <f t="shared" si="198"/>
        <v>1.6771989802871052</v>
      </c>
      <c r="AB176" s="11">
        <f t="shared" si="198"/>
        <v>1.9707428530700901</v>
      </c>
      <c r="AD176" s="40">
        <f t="shared" si="153"/>
        <v>-0.53506227446105115</v>
      </c>
      <c r="AE176" s="40">
        <f t="shared" si="154"/>
        <v>3.9118178959858474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11.596719842397626</v>
      </c>
      <c r="C177" s="11">
        <f t="shared" si="146"/>
        <v>10.834332067088198</v>
      </c>
      <c r="D177" s="11">
        <f t="shared" si="146"/>
        <v>9.1773276129895702</v>
      </c>
      <c r="E177" s="11">
        <f t="shared" si="146"/>
        <v>7.6928105454174665</v>
      </c>
      <c r="F177" s="11">
        <f t="shared" si="146"/>
        <v>7.2210399757755317</v>
      </c>
      <c r="H177" s="40">
        <f t="shared" si="147"/>
        <v>-4.571913840287289</v>
      </c>
      <c r="I177" s="40">
        <f t="shared" si="148"/>
        <v>-1.5855429291947387</v>
      </c>
      <c r="L177" s="10" t="str">
        <f t="shared" ref="L177:Q178" si="199">L32</f>
        <v>91 Elementary trades and related occupations</v>
      </c>
      <c r="M177" s="11">
        <f t="shared" si="199"/>
        <v>8.9380975841641703</v>
      </c>
      <c r="N177" s="11">
        <f t="shared" si="199"/>
        <v>8.3076146906217581</v>
      </c>
      <c r="O177" s="11">
        <f t="shared" si="199"/>
        <v>7.2229961025079463</v>
      </c>
      <c r="P177" s="11">
        <f t="shared" si="199"/>
        <v>6.003877289139016</v>
      </c>
      <c r="Q177" s="11">
        <f t="shared" si="199"/>
        <v>5.5895862017676707</v>
      </c>
      <c r="S177" s="40">
        <f t="shared" si="150"/>
        <v>-4.1715512971435835</v>
      </c>
      <c r="T177" s="40">
        <f t="shared" si="151"/>
        <v>-1.69457498295702</v>
      </c>
      <c r="W177" s="10" t="str">
        <f t="shared" ref="W177:AB178" si="200">W32</f>
        <v>91 Elementary trades and related occupations</v>
      </c>
      <c r="X177" s="11">
        <f t="shared" si="200"/>
        <v>2.6586222582334487</v>
      </c>
      <c r="Y177" s="11">
        <f t="shared" si="200"/>
        <v>2.5267173764664341</v>
      </c>
      <c r="Z177" s="11">
        <f t="shared" si="200"/>
        <v>1.9543315104816386</v>
      </c>
      <c r="AA177" s="11">
        <f t="shared" si="200"/>
        <v>1.688933256278442</v>
      </c>
      <c r="AB177" s="11">
        <f t="shared" si="200"/>
        <v>1.6314537740078636</v>
      </c>
      <c r="AD177" s="40">
        <f t="shared" si="153"/>
        <v>-5.9695922002885986</v>
      </c>
      <c r="AE177" s="40">
        <f t="shared" si="154"/>
        <v>-1.196627403498618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66.526258385071017</v>
      </c>
      <c r="C178" s="11">
        <f t="shared" si="146"/>
        <v>69.483751066031289</v>
      </c>
      <c r="D178" s="11">
        <f t="shared" si="146"/>
        <v>61.706055015058247</v>
      </c>
      <c r="E178" s="11">
        <f t="shared" si="146"/>
        <v>63.886657921516012</v>
      </c>
      <c r="F178" s="11">
        <f t="shared" si="146"/>
        <v>62.356835333160227</v>
      </c>
      <c r="H178" s="40">
        <f>IF(D$151-B$151 &lt;&gt; 0,(EXP(LN(D178/B178)/(D$151-B$151))-1)*100,0)</f>
        <v>-1.493035431938039</v>
      </c>
      <c r="I178" s="40">
        <f t="shared" ref="I178" si="201">IF(F$151-D$151 &lt;&gt; 0,(EXP(LN(F178/D178)/(F$151-D$151))-1)*100,0)</f>
        <v>6.9966011957722785E-2</v>
      </c>
      <c r="L178" s="10" t="str">
        <f t="shared" si="199"/>
        <v>92 Elementary administration and service occupations</v>
      </c>
      <c r="M178" s="11">
        <f t="shared" si="199"/>
        <v>33.907037427915611</v>
      </c>
      <c r="N178" s="11">
        <f t="shared" si="199"/>
        <v>34.928357843517496</v>
      </c>
      <c r="O178" s="11">
        <f t="shared" si="199"/>
        <v>31.077891359955583</v>
      </c>
      <c r="P178" s="11">
        <f t="shared" si="199"/>
        <v>33.521124460300065</v>
      </c>
      <c r="Q178" s="11">
        <f t="shared" si="199"/>
        <v>32.44995471212453</v>
      </c>
      <c r="S178" s="40">
        <f t="shared" ref="S178" si="202">IF(O$151-M$151 &lt;&gt; 0,(EXP(LN(O178/M178)/(O$151-M$151))-1)*100,0)</f>
        <v>-1.7274241303022686</v>
      </c>
      <c r="T178" s="40">
        <f t="shared" ref="T178" si="203">IF(Q$151-O$151 &lt;&gt; 0,(EXP(LN(Q178/O178)/(Q$151-O$151))-1)*100,0)</f>
        <v>0.28843096326924833</v>
      </c>
      <c r="W178" s="10" t="str">
        <f t="shared" si="200"/>
        <v>92 Elementary administration and service occupations</v>
      </c>
      <c r="X178" s="11">
        <f t="shared" si="200"/>
        <v>32.619220957155427</v>
      </c>
      <c r="Y178" s="11">
        <f t="shared" si="200"/>
        <v>34.555393222513807</v>
      </c>
      <c r="Z178" s="11">
        <f t="shared" si="200"/>
        <v>30.628163655102707</v>
      </c>
      <c r="AA178" s="11">
        <f t="shared" si="200"/>
        <v>30.365533461215879</v>
      </c>
      <c r="AB178" s="11">
        <f t="shared" si="200"/>
        <v>29.906880621035629</v>
      </c>
      <c r="AD178" s="40">
        <f t="shared" ref="AD178" si="204">IF(Z$151-X$151 &lt;&gt; 0,(EXP(LN(Z178/X178)/(Z$151-X$151))-1)*100,0)</f>
        <v>-1.2517347645663479</v>
      </c>
      <c r="AE178" s="40">
        <f t="shared" ref="AE178" si="205">IF(AB$151-Z$151 &lt;&gt; 0,(EXP(LN(AB178/Z178)/(AB$151-Z$151))-1)*100,0)</f>
        <v>-0.15874980248797854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675.65800000000036</v>
      </c>
      <c r="C180" s="34">
        <f t="shared" si="206"/>
        <v>734.17300000000046</v>
      </c>
      <c r="D180" s="34">
        <f t="shared" si="206"/>
        <v>721.31799999999976</v>
      </c>
      <c r="E180" s="34">
        <f t="shared" si="206"/>
        <v>743.66300000000035</v>
      </c>
      <c r="F180" s="34">
        <f t="shared" si="206"/>
        <v>778.6930000000001</v>
      </c>
      <c r="H180" s="43">
        <f>IF(D$151-B$151 &lt;&gt; 0,(EXP(LN(D180/B180)/(D$151-B$151))-1)*100,0)</f>
        <v>1.316451178182354</v>
      </c>
      <c r="I180" s="43">
        <f t="shared" si="148"/>
        <v>0.51154916139344309</v>
      </c>
      <c r="L180" s="231" t="str">
        <f t="shared" ref="L180:Q180" si="207">L35</f>
        <v>All occupations</v>
      </c>
      <c r="M180" s="34">
        <f t="shared" si="207"/>
        <v>341.83787727378331</v>
      </c>
      <c r="N180" s="34">
        <f t="shared" si="207"/>
        <v>370.71845175109422</v>
      </c>
      <c r="O180" s="34">
        <f t="shared" si="207"/>
        <v>358.68918595879728</v>
      </c>
      <c r="P180" s="34">
        <f t="shared" si="207"/>
        <v>367.36041739211652</v>
      </c>
      <c r="Q180" s="34">
        <f t="shared" si="207"/>
        <v>380.47469524233878</v>
      </c>
      <c r="S180" s="43">
        <f t="shared" ref="S180" si="208">IF(O$151-M$151 &lt;&gt; 0,(EXP(LN(O180/M180)/(O$151-M$151))-1)*100,0)</f>
        <v>0.96703898635106533</v>
      </c>
      <c r="T180" s="43">
        <f t="shared" ref="T180" si="209">IF(Q$151-O$151 &lt;&gt; 0,(EXP(LN(Q180/O180)/(Q$151-O$151))-1)*100,0)</f>
        <v>0.39386317646201707</v>
      </c>
      <c r="W180" s="231" t="str">
        <f t="shared" ref="W180:AB180" si="210">W35</f>
        <v>All occupations</v>
      </c>
      <c r="X180" s="34">
        <f t="shared" si="210"/>
        <v>333.82012272621711</v>
      </c>
      <c r="Y180" s="34">
        <f t="shared" si="210"/>
        <v>363.45454824890589</v>
      </c>
      <c r="Z180" s="34">
        <f t="shared" si="210"/>
        <v>362.62881404120242</v>
      </c>
      <c r="AA180" s="34">
        <f t="shared" si="210"/>
        <v>376.30258260788378</v>
      </c>
      <c r="AB180" s="34">
        <f t="shared" si="210"/>
        <v>398.21830475766075</v>
      </c>
      <c r="AD180" s="43">
        <f t="shared" ref="AD180" si="211">IF(Z$151-X$151 &lt;&gt; 0,(EXP(LN(Z180/X180)/(Z$151-X$151))-1)*100,0)</f>
        <v>1.669329500057537</v>
      </c>
      <c r="AE180" s="43">
        <f t="shared" ref="AE180" si="212">IF(AB$151-Z$151 &lt;&gt; 0,(EXP(LN(AB180/Z180)/(AB$151-Z$151))-1)*100,0)</f>
        <v>0.62608912269594974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Liverpool City Region</v>
      </c>
    </row>
    <row r="2" spans="1:12" ht="12.75" customHeight="1" x14ac:dyDescent="0.2">
      <c r="A2" s="182" t="s">
        <v>519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53.971704366970542</v>
      </c>
      <c r="C7" s="31">
        <f>'Occ T1'!C8</f>
        <v>62.295403863433222</v>
      </c>
      <c r="D7" s="31">
        <f>'Occ T1'!D8</f>
        <v>64.259733449598755</v>
      </c>
      <c r="E7" s="31">
        <f>'Occ T1'!E8</f>
        <v>66.36297852229518</v>
      </c>
      <c r="F7" s="31">
        <f>'Occ T1'!F8</f>
        <v>75.218571755488057</v>
      </c>
      <c r="H7" s="31">
        <f>C7-B7</f>
        <v>8.3236994964626803</v>
      </c>
      <c r="I7" s="31">
        <f>D7-C7</f>
        <v>1.9643295861655332</v>
      </c>
      <c r="J7" s="31">
        <f>E7-D7</f>
        <v>2.1032450726964242</v>
      </c>
      <c r="K7" s="31">
        <f>F7-E7</f>
        <v>8.8555932331928773</v>
      </c>
      <c r="L7" s="31">
        <f>F7-D7</f>
        <v>10.958838305889302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34.743634218080587</v>
      </c>
      <c r="C8" s="32">
        <f>'Occ T2'!C8</f>
        <v>41.827282258017121</v>
      </c>
      <c r="D8" s="32">
        <f>'Occ T2'!D8</f>
        <v>42.764478238048731</v>
      </c>
      <c r="E8" s="32">
        <f>'Occ T2'!E8</f>
        <v>40.030648820406959</v>
      </c>
      <c r="F8" s="32">
        <f>'Occ T2'!F8</f>
        <v>44.271920188434777</v>
      </c>
      <c r="H8" s="31">
        <f t="shared" ref="H8:H9" si="0">C8-B8</f>
        <v>7.0836480399365342</v>
      </c>
      <c r="I8" s="31">
        <f t="shared" ref="I8:I9" si="1">D8-C8</f>
        <v>0.93719598003161053</v>
      </c>
      <c r="J8" s="31">
        <f t="shared" ref="J8:J9" si="2">E8-D8</f>
        <v>-2.7338294176417719</v>
      </c>
      <c r="K8" s="31">
        <f t="shared" ref="K8:K9" si="3">F8-E8</f>
        <v>4.2412713680278173</v>
      </c>
      <c r="L8" s="31">
        <f t="shared" ref="L8:L49" si="4">F8-D8</f>
        <v>1.5074419503860454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19.228070148889959</v>
      </c>
      <c r="C9" s="32">
        <f>'Occ T2'!C9</f>
        <v>20.468121605416101</v>
      </c>
      <c r="D9" s="32">
        <f>'Occ T2'!D9</f>
        <v>21.49525521155002</v>
      </c>
      <c r="E9" s="32">
        <f>'Occ T2'!E9</f>
        <v>26.332329701888227</v>
      </c>
      <c r="F9" s="32">
        <f>'Occ T2'!F9</f>
        <v>30.946651567053284</v>
      </c>
      <c r="H9" s="31">
        <f t="shared" si="0"/>
        <v>1.2400514565261425</v>
      </c>
      <c r="I9" s="31">
        <f t="shared" si="1"/>
        <v>1.0271336061339191</v>
      </c>
      <c r="J9" s="31">
        <f t="shared" si="2"/>
        <v>4.8370744903382068</v>
      </c>
      <c r="K9" s="31">
        <f t="shared" si="3"/>
        <v>4.6143218651650564</v>
      </c>
      <c r="L9" s="31">
        <f t="shared" si="4"/>
        <v>9.4513963555032632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129.87459848061269</v>
      </c>
      <c r="C11" s="31">
        <f>'Occ T1'!C9</f>
        <v>150.87239117153672</v>
      </c>
      <c r="D11" s="31">
        <f>'Occ T1'!D9</f>
        <v>158.50888372948435</v>
      </c>
      <c r="E11" s="31">
        <f>'Occ T1'!E9</f>
        <v>171.83368045347223</v>
      </c>
      <c r="F11" s="31">
        <f>'Occ T1'!F9</f>
        <v>192.16683462820973</v>
      </c>
      <c r="H11" s="31">
        <f>C11-B11</f>
        <v>20.99779269092403</v>
      </c>
      <c r="I11" s="31">
        <f t="shared" ref="I11:I49" si="5">D11-C11</f>
        <v>7.6364925579476335</v>
      </c>
      <c r="J11" s="31">
        <f>E11-D11</f>
        <v>13.324796723987873</v>
      </c>
      <c r="K11" s="31">
        <f>F11-E11</f>
        <v>20.333154174737501</v>
      </c>
      <c r="L11" s="31">
        <f t="shared" si="4"/>
        <v>33.657950898725375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30.382454817703753</v>
      </c>
      <c r="C12" s="10">
        <f>'Occ T2'!C10</f>
        <v>35.661957599451227</v>
      </c>
      <c r="D12" s="10">
        <f>'Occ T2'!D10</f>
        <v>36.730214764279218</v>
      </c>
      <c r="E12" s="10">
        <f>'Occ T2'!E10</f>
        <v>38.771780668954854</v>
      </c>
      <c r="F12" s="10">
        <f>'Occ T2'!F10</f>
        <v>43.137693634342476</v>
      </c>
      <c r="H12" s="11">
        <f t="shared" ref="H12:K14" si="6">C12-B12</f>
        <v>5.2795027817474747</v>
      </c>
      <c r="I12" s="31">
        <f t="shared" si="5"/>
        <v>1.0682571648279904</v>
      </c>
      <c r="J12" s="11">
        <f t="shared" si="6"/>
        <v>2.041565904675636</v>
      </c>
      <c r="K12" s="11">
        <f t="shared" si="6"/>
        <v>4.3659129653876221</v>
      </c>
      <c r="L12" s="31">
        <f t="shared" si="4"/>
        <v>6.4074788700632581</v>
      </c>
    </row>
    <row r="13" spans="1:12" x14ac:dyDescent="0.2">
      <c r="A13" s="10" t="str">
        <f>'Occ T2'!A11</f>
        <v>22 Health professionals</v>
      </c>
      <c r="B13" s="10">
        <f>'Occ T2'!B11</f>
        <v>32.880809676325043</v>
      </c>
      <c r="C13" s="10">
        <f>'Occ T2'!C11</f>
        <v>38.419483951840753</v>
      </c>
      <c r="D13" s="10">
        <f>'Occ T2'!D11</f>
        <v>39.122885265035379</v>
      </c>
      <c r="E13" s="10">
        <f>'Occ T2'!E11</f>
        <v>42.41963213759626</v>
      </c>
      <c r="F13" s="10">
        <f>'Occ T2'!F11</f>
        <v>47.390023011021498</v>
      </c>
      <c r="H13" s="11">
        <f t="shared" si="6"/>
        <v>5.5386742755157101</v>
      </c>
      <c r="I13" s="31">
        <f t="shared" si="5"/>
        <v>0.70340131319462529</v>
      </c>
      <c r="J13" s="11">
        <f t="shared" si="6"/>
        <v>3.2967468725608811</v>
      </c>
      <c r="K13" s="11">
        <f t="shared" si="6"/>
        <v>4.970390873425238</v>
      </c>
      <c r="L13" s="31">
        <f t="shared" si="4"/>
        <v>8.2671377459861191</v>
      </c>
    </row>
    <row r="14" spans="1:12" x14ac:dyDescent="0.2">
      <c r="A14" s="10" t="str">
        <f>'Occ T2'!A12</f>
        <v>23 Teaching and other educational professionals</v>
      </c>
      <c r="B14" s="10">
        <f>'Occ T2'!B12</f>
        <v>35.925326564997505</v>
      </c>
      <c r="C14" s="10">
        <f>'Occ T2'!C12</f>
        <v>38.600438340487912</v>
      </c>
      <c r="D14" s="10">
        <f>'Occ T2'!D12</f>
        <v>40.788020034635899</v>
      </c>
      <c r="E14" s="10">
        <f>'Occ T2'!E12</f>
        <v>43.923899795897469</v>
      </c>
      <c r="F14" s="10">
        <f>'Occ T2'!F12</f>
        <v>48.836490200411653</v>
      </c>
      <c r="H14" s="11">
        <f t="shared" si="6"/>
        <v>2.6751117754904072</v>
      </c>
      <c r="I14" s="31">
        <f t="shared" si="5"/>
        <v>2.1875816941479869</v>
      </c>
      <c r="J14" s="11">
        <f t="shared" si="6"/>
        <v>3.1358797612615703</v>
      </c>
      <c r="K14" s="11">
        <f t="shared" si="6"/>
        <v>4.9125904045141837</v>
      </c>
      <c r="L14" s="31">
        <f t="shared" si="4"/>
        <v>8.048470165775754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30.68600742158641</v>
      </c>
      <c r="C15" s="10">
        <f>'Occ T2'!C13</f>
        <v>38.190511279756834</v>
      </c>
      <c r="D15" s="10">
        <f>'Occ T2'!D13</f>
        <v>41.867763665533872</v>
      </c>
      <c r="E15" s="10">
        <f>'Occ T2'!E13</f>
        <v>46.718367851023643</v>
      </c>
      <c r="F15" s="10">
        <f>'Occ T2'!F13</f>
        <v>52.802627782434122</v>
      </c>
      <c r="H15" s="11">
        <f t="shared" ref="H15" si="7">C15-B15</f>
        <v>7.5045038581704233</v>
      </c>
      <c r="I15" s="31">
        <f t="shared" si="5"/>
        <v>3.6772523857770381</v>
      </c>
      <c r="J15" s="11">
        <f t="shared" ref="J15" si="8">E15-D15</f>
        <v>4.8506041854897717</v>
      </c>
      <c r="K15" s="11">
        <f t="shared" ref="K15" si="9">F15-E15</f>
        <v>6.0842599314104788</v>
      </c>
      <c r="L15" s="31">
        <f t="shared" si="4"/>
        <v>10.934864116900251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74.579362992080348</v>
      </c>
      <c r="C17" s="31">
        <f>'Occ T1'!C10</f>
        <v>85.832893833638877</v>
      </c>
      <c r="D17" s="31">
        <f>'Occ T1'!D10</f>
        <v>88.460061163968945</v>
      </c>
      <c r="E17" s="31">
        <f>'Occ T1'!E10</f>
        <v>86.255582064145884</v>
      </c>
      <c r="F17" s="31">
        <f>'Occ T1'!F10</f>
        <v>93.550685863068296</v>
      </c>
      <c r="H17" s="31">
        <f t="shared" ref="H17:K21" si="10">C17-B17</f>
        <v>11.253530841558529</v>
      </c>
      <c r="I17" s="31">
        <f t="shared" si="5"/>
        <v>2.6271673303300673</v>
      </c>
      <c r="J17" s="31">
        <f t="shared" si="10"/>
        <v>-2.204479099823061</v>
      </c>
      <c r="K17" s="31">
        <f t="shared" si="10"/>
        <v>7.2951037989224119</v>
      </c>
      <c r="L17" s="31">
        <f t="shared" si="4"/>
        <v>5.0906246990993509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10.650701606583436</v>
      </c>
      <c r="C18" s="10">
        <f>'Occ T2'!C14</f>
        <v>13.024343292706579</v>
      </c>
      <c r="D18" s="10">
        <f>'Occ T2'!D14</f>
        <v>14.060572101578746</v>
      </c>
      <c r="E18" s="10">
        <f>'Occ T2'!E14</f>
        <v>12.342988893347616</v>
      </c>
      <c r="F18" s="10">
        <f>'Occ T2'!F14</f>
        <v>13.181857433736411</v>
      </c>
      <c r="H18" s="11">
        <f t="shared" si="10"/>
        <v>2.3736416861231433</v>
      </c>
      <c r="I18" s="31">
        <f t="shared" si="5"/>
        <v>1.036228808872167</v>
      </c>
      <c r="J18" s="11">
        <f t="shared" si="10"/>
        <v>-1.7175832082311295</v>
      </c>
      <c r="K18" s="11">
        <f t="shared" si="10"/>
        <v>0.83886854038879477</v>
      </c>
      <c r="L18" s="31">
        <f t="shared" si="4"/>
        <v>-0.87871466784233476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14.980896217151191</v>
      </c>
      <c r="C19" s="10">
        <f>'Occ T2'!C15</f>
        <v>17.236170892217604</v>
      </c>
      <c r="D19" s="10">
        <f>'Occ T2'!D15</f>
        <v>17.967943903432356</v>
      </c>
      <c r="E19" s="10">
        <f>'Occ T2'!E15</f>
        <v>18.544312856684986</v>
      </c>
      <c r="F19" s="10">
        <f>'Occ T2'!F15</f>
        <v>20.907812467030777</v>
      </c>
      <c r="H19" s="11">
        <f t="shared" si="10"/>
        <v>2.2552746750664134</v>
      </c>
      <c r="I19" s="31">
        <f t="shared" si="5"/>
        <v>0.73177301121475224</v>
      </c>
      <c r="J19" s="11">
        <f t="shared" si="10"/>
        <v>0.57636895325262927</v>
      </c>
      <c r="K19" s="11">
        <f t="shared" si="10"/>
        <v>2.3634996103457908</v>
      </c>
      <c r="L19" s="31">
        <f t="shared" si="4"/>
        <v>2.9398685635984201</v>
      </c>
    </row>
    <row r="20" spans="1:12" x14ac:dyDescent="0.2">
      <c r="A20" s="10" t="str">
        <f>'Occ T2'!A16</f>
        <v>33 Protective service occupations</v>
      </c>
      <c r="B20" s="10">
        <f>'Occ T2'!B16</f>
        <v>7.5385046891874365</v>
      </c>
      <c r="C20" s="10">
        <f>'Occ T2'!C16</f>
        <v>8.1440446534603144</v>
      </c>
      <c r="D20" s="10">
        <f>'Occ T2'!D16</f>
        <v>8.4660366407807324</v>
      </c>
      <c r="E20" s="10">
        <f>'Occ T2'!E16</f>
        <v>9.5346050902684798</v>
      </c>
      <c r="F20" s="10">
        <f>'Occ T2'!F16</f>
        <v>10.729879968242635</v>
      </c>
      <c r="H20" s="11">
        <f t="shared" si="10"/>
        <v>0.60553996427287782</v>
      </c>
      <c r="I20" s="31">
        <f t="shared" si="5"/>
        <v>0.321991987320418</v>
      </c>
      <c r="J20" s="11">
        <f t="shared" si="10"/>
        <v>1.0685684494877474</v>
      </c>
      <c r="K20" s="11">
        <f t="shared" si="10"/>
        <v>1.1952748779741551</v>
      </c>
      <c r="L20" s="31">
        <f t="shared" si="4"/>
        <v>2.2638433274619025</v>
      </c>
    </row>
    <row r="21" spans="1:12" x14ac:dyDescent="0.2">
      <c r="A21" s="10" t="str">
        <f>'Occ T2'!A17</f>
        <v>34 Culture, media and sports occupations</v>
      </c>
      <c r="B21" s="10">
        <f>'Occ T2'!B17</f>
        <v>7.7002002082204877</v>
      </c>
      <c r="C21" s="10">
        <f>'Occ T2'!C17</f>
        <v>9.6202019142063069</v>
      </c>
      <c r="D21" s="10">
        <f>'Occ T2'!D17</f>
        <v>9.2137882038488765</v>
      </c>
      <c r="E21" s="10">
        <f>'Occ T2'!E17</f>
        <v>8.6919248004414484</v>
      </c>
      <c r="F21" s="10">
        <f>'Occ T2'!F17</f>
        <v>9.7685114421398627</v>
      </c>
      <c r="H21" s="11">
        <f t="shared" si="10"/>
        <v>1.9200017059858192</v>
      </c>
      <c r="I21" s="31">
        <f t="shared" si="5"/>
        <v>-0.40641371035743035</v>
      </c>
      <c r="J21" s="11">
        <f t="shared" si="10"/>
        <v>-0.52186340340742809</v>
      </c>
      <c r="K21" s="11">
        <f t="shared" si="10"/>
        <v>1.0765866416984142</v>
      </c>
      <c r="L21" s="31">
        <f t="shared" si="4"/>
        <v>0.55472323829098613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33.709060270937805</v>
      </c>
      <c r="C22" s="10">
        <f>'Occ T2'!C18</f>
        <v>37.808133081048076</v>
      </c>
      <c r="D22" s="10">
        <f>'Occ T2'!D18</f>
        <v>38.751720314328239</v>
      </c>
      <c r="E22" s="10">
        <f>'Occ T2'!E18</f>
        <v>37.141750423403352</v>
      </c>
      <c r="F22" s="10">
        <f>'Occ T2'!F18</f>
        <v>38.962624551918609</v>
      </c>
      <c r="H22" s="11">
        <f t="shared" ref="H22" si="11">C22-B22</f>
        <v>4.0990728101102718</v>
      </c>
      <c r="I22" s="31">
        <f t="shared" si="5"/>
        <v>0.94358723328016225</v>
      </c>
      <c r="J22" s="11">
        <f t="shared" ref="J22" si="12">E22-D22</f>
        <v>-1.6099698909248872</v>
      </c>
      <c r="K22" s="11">
        <f t="shared" ref="K22" si="13">F22-E22</f>
        <v>1.820874128515257</v>
      </c>
      <c r="L22" s="31">
        <f t="shared" si="4"/>
        <v>0.2109042375903698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86.388462715128085</v>
      </c>
      <c r="C24" s="31">
        <f>'Occ T1'!C11</f>
        <v>89.117473257463487</v>
      </c>
      <c r="D24" s="31">
        <f>'Occ T1'!D11</f>
        <v>91.616174800114237</v>
      </c>
      <c r="E24" s="31">
        <f>'Occ T1'!E11</f>
        <v>87.211371619590182</v>
      </c>
      <c r="F24" s="31">
        <f>'Occ T1'!F11</f>
        <v>80.591159140570454</v>
      </c>
      <c r="H24" s="31">
        <f t="shared" ref="H24:K26" si="14">C24-B24</f>
        <v>2.7290105423354021</v>
      </c>
      <c r="I24" s="31">
        <f t="shared" si="5"/>
        <v>2.4987015426507497</v>
      </c>
      <c r="J24" s="31">
        <f t="shared" si="14"/>
        <v>-4.4048031805240555</v>
      </c>
      <c r="K24" s="31">
        <f t="shared" si="14"/>
        <v>-6.6202124790197274</v>
      </c>
      <c r="L24" s="31">
        <f t="shared" si="4"/>
        <v>-11.025015659543783</v>
      </c>
    </row>
    <row r="25" spans="1:12" x14ac:dyDescent="0.2">
      <c r="A25" t="str">
        <f>'Occ T2'!A19</f>
        <v>41 Administrative occupations</v>
      </c>
      <c r="B25" s="32">
        <f>'Occ T2'!B19</f>
        <v>70.49613311937317</v>
      </c>
      <c r="C25" s="32">
        <f>'Occ T2'!C19</f>
        <v>73.604193359936872</v>
      </c>
      <c r="D25" s="32">
        <f>'Occ T2'!D19</f>
        <v>76.542636340218806</v>
      </c>
      <c r="E25" s="32">
        <f>'Occ T2'!E19</f>
        <v>71.309658429568714</v>
      </c>
      <c r="F25" s="32">
        <f>'Occ T2'!F19</f>
        <v>69.188044701503799</v>
      </c>
      <c r="H25" s="11">
        <f t="shared" si="14"/>
        <v>3.1080602405637023</v>
      </c>
      <c r="I25" s="31">
        <f t="shared" si="5"/>
        <v>2.9384429802819341</v>
      </c>
      <c r="J25" s="11">
        <f t="shared" si="14"/>
        <v>-5.2329779106500922</v>
      </c>
      <c r="K25" s="11">
        <f t="shared" si="14"/>
        <v>-2.121613728064915</v>
      </c>
      <c r="L25" s="31">
        <f t="shared" si="4"/>
        <v>-7.3545916387150072</v>
      </c>
    </row>
    <row r="26" spans="1:12" x14ac:dyDescent="0.2">
      <c r="A26" t="str">
        <f>'Occ T2'!A20</f>
        <v>42 Secretarial and related occupations</v>
      </c>
      <c r="B26" s="32">
        <f>'Occ T2'!B20</f>
        <v>15.892329595754921</v>
      </c>
      <c r="C26" s="32">
        <f>'Occ T2'!C20</f>
        <v>15.513279897526617</v>
      </c>
      <c r="D26" s="32">
        <f>'Occ T2'!D20</f>
        <v>15.073538459895426</v>
      </c>
      <c r="E26" s="32">
        <f>'Occ T2'!E20</f>
        <v>15.901713190021464</v>
      </c>
      <c r="F26" s="32">
        <f>'Occ T2'!F20</f>
        <v>11.403114439066663</v>
      </c>
      <c r="H26" s="11">
        <f t="shared" si="14"/>
        <v>-0.37904969822830381</v>
      </c>
      <c r="I26" s="31">
        <f t="shared" si="5"/>
        <v>-0.43974143763119145</v>
      </c>
      <c r="J26" s="11">
        <f t="shared" si="14"/>
        <v>0.82817473012603848</v>
      </c>
      <c r="K26" s="11">
        <f t="shared" si="14"/>
        <v>-4.4985987509548018</v>
      </c>
      <c r="L26" s="31">
        <f t="shared" si="4"/>
        <v>-3.6704240208287633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60.971492651563906</v>
      </c>
      <c r="C28" s="31">
        <f>'Occ T1'!C12</f>
        <v>62.879556007466121</v>
      </c>
      <c r="D28" s="31">
        <f>'Occ T1'!D12</f>
        <v>55.502808263667461</v>
      </c>
      <c r="E28" s="31">
        <f>'Occ T1'!E12</f>
        <v>55.296613001078306</v>
      </c>
      <c r="F28" s="31">
        <f>'Occ T1'!F12</f>
        <v>53.31729653894994</v>
      </c>
      <c r="H28" s="31">
        <f t="shared" ref="H28:K30" si="15">C28-B28</f>
        <v>1.9080633559022147</v>
      </c>
      <c r="I28" s="31">
        <f t="shared" si="5"/>
        <v>-7.3767477437986599</v>
      </c>
      <c r="J28" s="31">
        <f t="shared" si="15"/>
        <v>-0.20619526258915499</v>
      </c>
      <c r="K28" s="31">
        <f t="shared" si="15"/>
        <v>-1.9793164621283665</v>
      </c>
      <c r="L28" s="31">
        <f t="shared" si="4"/>
        <v>-2.1855117247175215</v>
      </c>
    </row>
    <row r="29" spans="1:12" x14ac:dyDescent="0.2">
      <c r="A29" s="10" t="str">
        <f>'Occ T2'!A21</f>
        <v>51 Skilled agricultural and related trades</v>
      </c>
      <c r="B29" s="10">
        <f>'Occ T2'!B21</f>
        <v>5.5262712216288774</v>
      </c>
      <c r="C29" s="10">
        <f>'Occ T2'!C21</f>
        <v>6.1714099943820981</v>
      </c>
      <c r="D29" s="10">
        <f>'Occ T2'!D21</f>
        <v>5.7793051010973517</v>
      </c>
      <c r="E29" s="10">
        <f>'Occ T2'!E21</f>
        <v>5.8712540549894365</v>
      </c>
      <c r="F29" s="10">
        <f>'Occ T2'!F21</f>
        <v>6.4980746483360985</v>
      </c>
      <c r="H29" s="11">
        <f t="shared" si="15"/>
        <v>0.64513877275322074</v>
      </c>
      <c r="I29" s="31">
        <f t="shared" si="5"/>
        <v>-0.3921048932847464</v>
      </c>
      <c r="J29" s="11">
        <f t="shared" si="15"/>
        <v>9.1948953892084795E-2</v>
      </c>
      <c r="K29" s="11">
        <f t="shared" si="15"/>
        <v>0.62682059334666196</v>
      </c>
      <c r="L29" s="31">
        <f t="shared" si="4"/>
        <v>0.71876954723874675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22.898545046990407</v>
      </c>
      <c r="C30" s="10">
        <f>'Occ T2'!C22</f>
        <v>24.737414165600612</v>
      </c>
      <c r="D30" s="10">
        <f>'Occ T2'!D22</f>
        <v>20.929752307374756</v>
      </c>
      <c r="E30" s="10">
        <f>'Occ T2'!E22</f>
        <v>20.280987284229763</v>
      </c>
      <c r="F30" s="10">
        <f>'Occ T2'!F22</f>
        <v>18.83041337562387</v>
      </c>
      <c r="H30" s="11">
        <f t="shared" si="15"/>
        <v>1.8388691186102051</v>
      </c>
      <c r="I30" s="31">
        <f t="shared" si="5"/>
        <v>-3.8076618582258561</v>
      </c>
      <c r="J30" s="11">
        <f t="shared" si="15"/>
        <v>-0.64876502314499263</v>
      </c>
      <c r="K30" s="11">
        <f t="shared" si="15"/>
        <v>-1.4505739086058931</v>
      </c>
      <c r="L30" s="31">
        <f t="shared" si="4"/>
        <v>-2.0993389317508857</v>
      </c>
    </row>
    <row r="31" spans="1:12" x14ac:dyDescent="0.2">
      <c r="A31" s="10" t="str">
        <f>'Occ T2'!A23</f>
        <v>53 Skilled construction and building trades</v>
      </c>
      <c r="B31" s="10">
        <f>'Occ T2'!B23</f>
        <v>19.162952019824345</v>
      </c>
      <c r="C31" s="10">
        <f>'Occ T2'!C23</f>
        <v>19.755143848976356</v>
      </c>
      <c r="D31" s="10">
        <f>'Occ T2'!D23</f>
        <v>16.866861193916868</v>
      </c>
      <c r="E31" s="10">
        <f>'Occ T2'!E23</f>
        <v>17.554051264643231</v>
      </c>
      <c r="F31" s="10">
        <f>'Occ T2'!F23</f>
        <v>16.567477790689377</v>
      </c>
      <c r="H31" s="11">
        <f t="shared" ref="H31:H32" si="16">C31-B31</f>
        <v>0.59219182915201074</v>
      </c>
      <c r="I31" s="31">
        <f t="shared" si="5"/>
        <v>-2.8882826550594878</v>
      </c>
      <c r="J31" s="11">
        <f t="shared" ref="J31:J32" si="17">E31-D31</f>
        <v>0.68719007072636273</v>
      </c>
      <c r="K31" s="11">
        <f t="shared" ref="K31:K32" si="18">F31-E31</f>
        <v>-0.98657347395385386</v>
      </c>
      <c r="L31" s="31">
        <f t="shared" si="4"/>
        <v>-0.29938340322749113</v>
      </c>
    </row>
    <row r="32" spans="1:12" x14ac:dyDescent="0.2">
      <c r="A32" s="10" t="str">
        <f>'Occ T2'!A24</f>
        <v>54 Textiles, printing and other skilled trades</v>
      </c>
      <c r="B32" s="10">
        <f>'Occ T2'!B24</f>
        <v>13.383724363120276</v>
      </c>
      <c r="C32" s="10">
        <f>'Occ T2'!C24</f>
        <v>12.215587998507051</v>
      </c>
      <c r="D32" s="10">
        <f>'Occ T2'!D24</f>
        <v>11.926889661278487</v>
      </c>
      <c r="E32" s="10">
        <f>'Occ T2'!E24</f>
        <v>11.590320397215876</v>
      </c>
      <c r="F32" s="10">
        <f>'Occ T2'!F24</f>
        <v>11.421330724300594</v>
      </c>
      <c r="H32" s="11">
        <f t="shared" si="16"/>
        <v>-1.1681363646132255</v>
      </c>
      <c r="I32" s="31">
        <f t="shared" si="5"/>
        <v>-0.28869833722856342</v>
      </c>
      <c r="J32" s="11">
        <f t="shared" si="17"/>
        <v>-0.33656926406261078</v>
      </c>
      <c r="K32" s="11">
        <f t="shared" si="18"/>
        <v>-0.16898967291528244</v>
      </c>
      <c r="L32" s="31">
        <f t="shared" si="4"/>
        <v>-0.50555893697789323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80.327306402516001</v>
      </c>
      <c r="C34" s="31">
        <f>'Occ T1'!C13</f>
        <v>84.514703641324644</v>
      </c>
      <c r="D34" s="31">
        <f>'Occ T1'!D13</f>
        <v>81.962232106409374</v>
      </c>
      <c r="E34" s="31">
        <f>'Occ T1'!E13</f>
        <v>88.936519167301157</v>
      </c>
      <c r="F34" s="31">
        <f>'Occ T1'!F13</f>
        <v>97.533508146460818</v>
      </c>
      <c r="H34" s="31">
        <f t="shared" ref="H34:K36" si="19">C34-B34</f>
        <v>4.1873972388086429</v>
      </c>
      <c r="I34" s="31">
        <f t="shared" si="5"/>
        <v>-2.55247153491527</v>
      </c>
      <c r="J34" s="31">
        <f t="shared" si="19"/>
        <v>6.9742870608917826</v>
      </c>
      <c r="K34" s="31">
        <f t="shared" si="19"/>
        <v>8.5969889791596614</v>
      </c>
      <c r="L34" s="31">
        <f t="shared" si="4"/>
        <v>15.571276040051444</v>
      </c>
    </row>
    <row r="35" spans="1:12" x14ac:dyDescent="0.2">
      <c r="A35" s="10" t="str">
        <f>'Occ T2'!A25</f>
        <v>61 Caring personal service occupations</v>
      </c>
      <c r="B35" s="10">
        <f>'Occ T2'!B25</f>
        <v>64.350305466787106</v>
      </c>
      <c r="C35" s="10">
        <f>'Occ T2'!C25</f>
        <v>67.244364507390927</v>
      </c>
      <c r="D35" s="10">
        <f>'Occ T2'!D25</f>
        <v>66.798689340588211</v>
      </c>
      <c r="E35" s="10">
        <f>'Occ T2'!E25</f>
        <v>73.848850160337548</v>
      </c>
      <c r="F35" s="10">
        <f>'Occ T2'!F25</f>
        <v>82.333730921768648</v>
      </c>
      <c r="G35" s="10"/>
      <c r="H35" s="11">
        <f t="shared" si="19"/>
        <v>2.8940590406038211</v>
      </c>
      <c r="I35" s="31">
        <f t="shared" si="5"/>
        <v>-0.44567516680271524</v>
      </c>
      <c r="J35" s="11">
        <f t="shared" si="19"/>
        <v>7.0501608197493368</v>
      </c>
      <c r="K35" s="11">
        <f t="shared" si="19"/>
        <v>8.4848807614310999</v>
      </c>
      <c r="L35" s="31">
        <f t="shared" si="4"/>
        <v>15.535041581180437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15.270127809036563</v>
      </c>
      <c r="C36" s="10">
        <f>'Occ T2'!C26</f>
        <v>16.632243390405112</v>
      </c>
      <c r="D36" s="10">
        <f>'Occ T2'!D26</f>
        <v>14.380451956126183</v>
      </c>
      <c r="E36" s="10">
        <f>'Occ T2'!E26</f>
        <v>14.456405488815703</v>
      </c>
      <c r="F36" s="10">
        <f>'Occ T2'!F26</f>
        <v>14.514253960638227</v>
      </c>
      <c r="G36" s="10"/>
      <c r="H36" s="11">
        <f t="shared" si="19"/>
        <v>1.362115581368549</v>
      </c>
      <c r="I36" s="31">
        <f t="shared" si="5"/>
        <v>-2.2517914342789283</v>
      </c>
      <c r="J36" s="11">
        <f t="shared" si="19"/>
        <v>7.5953532689519321E-2</v>
      </c>
      <c r="K36" s="11">
        <f t="shared" si="19"/>
        <v>5.7848471822524061E-2</v>
      </c>
      <c r="L36" s="31">
        <f t="shared" si="4"/>
        <v>0.13380200451204338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0.70687312669233249</v>
      </c>
      <c r="C37" s="10">
        <f>'Occ T2'!C27</f>
        <v>0.63809574352861487</v>
      </c>
      <c r="D37" s="10">
        <f>'Occ T2'!D27</f>
        <v>0.78309080969498313</v>
      </c>
      <c r="E37" s="10">
        <f>'Occ T2'!E27</f>
        <v>0.63126351814790183</v>
      </c>
      <c r="F37" s="10">
        <f>'Occ T2'!F27</f>
        <v>0.68552326405394381</v>
      </c>
      <c r="G37" s="10"/>
      <c r="H37" s="11">
        <f t="shared" ref="H37" si="20">C37-B37</f>
        <v>-6.877738316371762E-2</v>
      </c>
      <c r="I37" s="31">
        <f t="shared" ref="I37" si="21">D37-C37</f>
        <v>0.14499506616636826</v>
      </c>
      <c r="J37" s="11">
        <f t="shared" ref="J37" si="22">E37-D37</f>
        <v>-0.1518272915470813</v>
      </c>
      <c r="K37" s="11">
        <f t="shared" ref="K37" si="23">F37-E37</f>
        <v>5.425974590604199E-2</v>
      </c>
      <c r="L37" s="31">
        <f t="shared" ref="L37" si="24">F37-D37</f>
        <v>-9.756754564103931E-2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65.573017771097611</v>
      </c>
      <c r="C39" s="31">
        <f>'Occ T1'!C14</f>
        <v>67.764234144222399</v>
      </c>
      <c r="D39" s="31">
        <f>'Occ T1'!D14</f>
        <v>65.387609231793263</v>
      </c>
      <c r="E39" s="31">
        <f>'Occ T1'!E14</f>
        <v>66.679788493434671</v>
      </c>
      <c r="F39" s="31">
        <f>'Occ T1'!F14</f>
        <v>67.702521431148057</v>
      </c>
      <c r="H39" s="31">
        <f>C39-B39</f>
        <v>2.1912163731247887</v>
      </c>
      <c r="I39" s="31">
        <f t="shared" si="5"/>
        <v>-2.3766249124291363</v>
      </c>
      <c r="J39" s="31">
        <f>E39-D39</f>
        <v>1.2921792616414081</v>
      </c>
      <c r="K39" s="31">
        <f>F39-E39</f>
        <v>1.0227329377133856</v>
      </c>
      <c r="L39" s="31">
        <f t="shared" si="4"/>
        <v>2.3149121993547936</v>
      </c>
    </row>
    <row r="40" spans="1:12" s="30" customFormat="1" x14ac:dyDescent="0.2">
      <c r="A40" s="126" t="str">
        <f>'Occ T2'!A28</f>
        <v>71 Sales occupations</v>
      </c>
      <c r="B40" s="126">
        <f>'Occ T2'!B28</f>
        <v>52.806202778340158</v>
      </c>
      <c r="C40" s="126">
        <f>'Occ T2'!C28</f>
        <v>53.464733686846522</v>
      </c>
      <c r="D40" s="126">
        <f>'Occ T2'!D28</f>
        <v>51.116353303611341</v>
      </c>
      <c r="E40" s="126">
        <f>'Occ T2'!E28</f>
        <v>48.056061493035379</v>
      </c>
      <c r="F40" s="126">
        <f>'Occ T2'!F28</f>
        <v>45.944419736005138</v>
      </c>
      <c r="G40"/>
      <c r="H40" s="11">
        <f>C40-B40</f>
        <v>0.6585309085063642</v>
      </c>
      <c r="I40" s="31">
        <f t="shared" si="5"/>
        <v>-2.3483803832351811</v>
      </c>
      <c r="J40" s="11">
        <f t="shared" ref="J40" si="25">E40-D40</f>
        <v>-3.0602918105759613</v>
      </c>
      <c r="K40" s="11">
        <f t="shared" ref="K40" si="26">F40-E40</f>
        <v>-2.1116417570302417</v>
      </c>
      <c r="L40" s="31">
        <f t="shared" si="4"/>
        <v>-5.171933567606203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12.766814992757451</v>
      </c>
      <c r="C41" s="126">
        <f>'Occ T2'!C29</f>
        <v>14.299500457375876</v>
      </c>
      <c r="D41" s="126">
        <f>'Occ T2'!D29</f>
        <v>14.271255928181921</v>
      </c>
      <c r="E41" s="126">
        <f>'Occ T2'!E29</f>
        <v>18.623727000399299</v>
      </c>
      <c r="F41" s="126">
        <f>'Occ T2'!F29</f>
        <v>21.758101695142912</v>
      </c>
      <c r="G41"/>
      <c r="H41" s="11">
        <f t="shared" ref="H41" si="27">C41-B41</f>
        <v>1.5326854646184245</v>
      </c>
      <c r="I41" s="31">
        <f t="shared" si="5"/>
        <v>-2.8244529193955259E-2</v>
      </c>
      <c r="J41" s="11">
        <f t="shared" ref="J41" si="28">E41-D41</f>
        <v>4.3524710722173783</v>
      </c>
      <c r="K41" s="11">
        <f t="shared" ref="K41" si="29">F41-E41</f>
        <v>3.1343746947436131</v>
      </c>
      <c r="L41" s="31">
        <f t="shared" si="4"/>
        <v>7.4868457669609914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45.849076392562473</v>
      </c>
      <c r="C43" s="31">
        <f>'Occ T1'!C15</f>
        <v>50.578260947795258</v>
      </c>
      <c r="D43" s="31">
        <f>'Occ T1'!D15</f>
        <v>44.737114626915449</v>
      </c>
      <c r="E43" s="31">
        <f>'Occ T1'!E15</f>
        <v>49.506998211749369</v>
      </c>
      <c r="F43" s="31">
        <f>'Occ T1'!F15</f>
        <v>49.034547187168819</v>
      </c>
      <c r="H43" s="31">
        <f t="shared" ref="H43:K45" si="30">C43-B43</f>
        <v>4.7291845552327842</v>
      </c>
      <c r="I43" s="31">
        <f t="shared" si="5"/>
        <v>-5.8411463208798082</v>
      </c>
      <c r="J43" s="31">
        <f t="shared" si="30"/>
        <v>4.7698835848339201</v>
      </c>
      <c r="K43" s="31">
        <f t="shared" si="30"/>
        <v>-0.47245102458055044</v>
      </c>
      <c r="L43" s="31">
        <f t="shared" si="4"/>
        <v>4.2974325602533696</v>
      </c>
    </row>
    <row r="44" spans="1:12" x14ac:dyDescent="0.2">
      <c r="A44" s="10" t="str">
        <f>'Occ T2'!A30</f>
        <v>81 Process, plant and machine operatives</v>
      </c>
      <c r="B44" s="10">
        <f>'Occ T2'!B30</f>
        <v>15.873936397934683</v>
      </c>
      <c r="C44" s="10">
        <f>'Occ T2'!C30</f>
        <v>15.816015728243643</v>
      </c>
      <c r="D44" s="10">
        <f>'Occ T2'!D30</f>
        <v>13.516978253697255</v>
      </c>
      <c r="E44" s="10">
        <f>'Occ T2'!E30</f>
        <v>15.955678113699156</v>
      </c>
      <c r="F44" s="10">
        <f>'Occ T2'!F30</f>
        <v>15.033494337388314</v>
      </c>
      <c r="H44" s="11">
        <f t="shared" si="30"/>
        <v>-5.7920669691039706E-2</v>
      </c>
      <c r="I44" s="31">
        <f t="shared" si="5"/>
        <v>-2.2990374745463882</v>
      </c>
      <c r="J44" s="11">
        <f t="shared" si="30"/>
        <v>2.4386998600019005</v>
      </c>
      <c r="K44" s="11">
        <f t="shared" si="30"/>
        <v>-0.92218377631084181</v>
      </c>
      <c r="L44" s="31">
        <f t="shared" si="4"/>
        <v>1.5165160836910587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29.975139994627789</v>
      </c>
      <c r="C45" s="10">
        <f>'Occ T2'!C31</f>
        <v>34.762245219551616</v>
      </c>
      <c r="D45" s="10">
        <f>'Occ T2'!D31</f>
        <v>31.220136373218192</v>
      </c>
      <c r="E45" s="10">
        <f>'Occ T2'!E31</f>
        <v>33.551320098050212</v>
      </c>
      <c r="F45" s="10">
        <f>'Occ T2'!F31</f>
        <v>34.001052849780507</v>
      </c>
      <c r="H45" s="11">
        <f t="shared" si="30"/>
        <v>4.7871052249238275</v>
      </c>
      <c r="I45" s="31">
        <f t="shared" si="5"/>
        <v>-3.5421088463334236</v>
      </c>
      <c r="J45" s="11">
        <f t="shared" si="30"/>
        <v>2.3311837248320195</v>
      </c>
      <c r="K45" s="11">
        <f t="shared" si="30"/>
        <v>0.44973275173029492</v>
      </c>
      <c r="L45" s="31">
        <f t="shared" si="4"/>
        <v>2.7809164765623144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78.12297822746865</v>
      </c>
      <c r="C47" s="31">
        <f>'Occ T1'!C16</f>
        <v>80.318083133119487</v>
      </c>
      <c r="D47" s="31">
        <f>'Occ T1'!D16</f>
        <v>70.883382628047812</v>
      </c>
      <c r="E47" s="31">
        <f>'Occ T1'!E16</f>
        <v>71.579468466933477</v>
      </c>
      <c r="F47" s="31">
        <f>'Occ T1'!F16</f>
        <v>69.577875308935759</v>
      </c>
      <c r="H47" s="31">
        <f t="shared" ref="H47:K49" si="31">C47-B47</f>
        <v>2.1951049056508367</v>
      </c>
      <c r="I47" s="31">
        <f t="shared" si="5"/>
        <v>-9.4347005050716746</v>
      </c>
      <c r="J47" s="31">
        <f t="shared" si="31"/>
        <v>0.696085838885665</v>
      </c>
      <c r="K47" s="31">
        <f t="shared" si="31"/>
        <v>-2.0015931579977178</v>
      </c>
      <c r="L47" s="31">
        <f t="shared" si="4"/>
        <v>-1.3055073191120528</v>
      </c>
    </row>
    <row r="48" spans="1:12" x14ac:dyDescent="0.2">
      <c r="A48" s="10" t="str">
        <f>'Occ T2'!A32</f>
        <v>91 Elementary trades and related occupations</v>
      </c>
      <c r="B48" s="10">
        <f>'Occ T2'!B32</f>
        <v>11.596719842397626</v>
      </c>
      <c r="C48" s="10">
        <f>'Occ T2'!C32</f>
        <v>10.834332067088198</v>
      </c>
      <c r="D48" s="10">
        <f>'Occ T2'!D32</f>
        <v>9.1773276129895702</v>
      </c>
      <c r="E48" s="10">
        <f>'Occ T2'!E32</f>
        <v>7.6928105454174665</v>
      </c>
      <c r="F48" s="10">
        <f>'Occ T2'!F32</f>
        <v>7.2210399757755317</v>
      </c>
      <c r="H48" s="11">
        <f t="shared" si="31"/>
        <v>-0.7623877753094277</v>
      </c>
      <c r="I48" s="31">
        <f t="shared" si="5"/>
        <v>-1.6570044540986277</v>
      </c>
      <c r="J48" s="11">
        <f t="shared" si="31"/>
        <v>-1.4845170675721038</v>
      </c>
      <c r="K48" s="11">
        <f t="shared" si="31"/>
        <v>-0.47177056964193476</v>
      </c>
      <c r="L48" s="31">
        <f t="shared" si="4"/>
        <v>-1.9562876372140385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66.526258385071017</v>
      </c>
      <c r="C49" s="10">
        <f>'Occ T2'!C33</f>
        <v>69.483751066031289</v>
      </c>
      <c r="D49" s="10">
        <f>'Occ T2'!D33</f>
        <v>61.706055015058247</v>
      </c>
      <c r="E49" s="10">
        <f>'Occ T2'!E33</f>
        <v>63.886657921516012</v>
      </c>
      <c r="F49" s="10">
        <f>'Occ T2'!F33</f>
        <v>62.356835333160227</v>
      </c>
      <c r="H49" s="11">
        <f t="shared" si="31"/>
        <v>2.9574926809602715</v>
      </c>
      <c r="I49" s="31">
        <f t="shared" si="5"/>
        <v>-7.7776960509730415</v>
      </c>
      <c r="J49" s="11">
        <f t="shared" si="31"/>
        <v>2.1806029064577643</v>
      </c>
      <c r="K49" s="11">
        <f t="shared" si="31"/>
        <v>-1.5298225883557848</v>
      </c>
      <c r="L49" s="31">
        <f t="shared" si="4"/>
        <v>0.65078031810197956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675.65800000000013</v>
      </c>
      <c r="C51" s="34">
        <f>'Occ T1'!C18</f>
        <v>734.17300000000012</v>
      </c>
      <c r="D51" s="34">
        <f>'Occ T1'!D18</f>
        <v>721.31799999999953</v>
      </c>
      <c r="E51" s="34">
        <f>'Occ T1'!E18</f>
        <v>743.66300000000047</v>
      </c>
      <c r="F51" s="34">
        <f>'Occ T1'!F18</f>
        <v>778.69299999999998</v>
      </c>
      <c r="G51" s="24"/>
      <c r="H51" s="34">
        <f>C51-B51</f>
        <v>58.514999999999986</v>
      </c>
      <c r="I51" s="205">
        <f>D51-C51</f>
        <v>-12.855000000000587</v>
      </c>
      <c r="J51" s="34">
        <f>E51-D51</f>
        <v>22.345000000000937</v>
      </c>
      <c r="K51" s="34">
        <f>F51-E51</f>
        <v>35.029999999999518</v>
      </c>
      <c r="L51" s="205">
        <f>F51-D51</f>
        <v>57.375000000000455</v>
      </c>
    </row>
    <row r="53" spans="1:12" ht="15.75" x14ac:dyDescent="0.25">
      <c r="A53" s="19" t="str">
        <f>CONCATENATE(A1," (Continued)")</f>
        <v>Occupation Table 3  Employment Change by Occupation in Occupation Group (SOC 2020), 2015-2035, Liverpool City Region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3.6507546060192464</v>
      </c>
      <c r="C59" s="44">
        <f>IF(AND(D$5-C$5 &lt;&gt; 0,D7 &lt;&gt; 0,C7 &lt;&gt; 0),(EXP(LN(D7/C7)/(D$5-C$5))-1)*100,0)</f>
        <v>3.1532496209059513</v>
      </c>
      <c r="D59" s="44">
        <f>IF(AND(E$5-D$5 &lt;&gt; 0,E7 &lt;&gt; 0,D7 &lt;&gt; 0),(EXP(LN(E7/D7)/(E$5-D$5))-1)*100,0)</f>
        <v>0.64620179125240984</v>
      </c>
      <c r="E59" s="44">
        <f>IF(AND(F$5-E$5 &lt;&gt; 0,F7 &lt;&gt; 0,E7 &lt;&gt; 0),(EXP(LN(F7/E7)/(F$5-E$5))-1)*100,0)</f>
        <v>1.2604659099231696</v>
      </c>
      <c r="F59" s="44">
        <f>IF(AND(F$5-D$5 &lt;&gt; 0,F7 &lt;&gt; 0,D7 &lt;&gt; 0),(EXP(LN(F7/D7)/(F$5-D$5))-1)*100,0)</f>
        <v>1.0552957764843329</v>
      </c>
      <c r="H59" s="44">
        <f>(B7/B$51)*100</f>
        <v>7.9880212129465695</v>
      </c>
      <c r="I59" s="44">
        <f>(C7/C$51)*100</f>
        <v>8.4851123459229925</v>
      </c>
      <c r="J59" s="44">
        <f>(D7/D$51)*100</f>
        <v>8.9086551908587879</v>
      </c>
      <c r="K59" s="44">
        <f>(E7/E$51)*100</f>
        <v>8.9237972740737597</v>
      </c>
      <c r="L59" s="44">
        <f>(F7/F$51)*100</f>
        <v>9.6595926450460023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4.7480871176169615</v>
      </c>
      <c r="C60" s="44">
        <f t="shared" si="32"/>
        <v>2.2406332169764065</v>
      </c>
      <c r="D60" s="44">
        <f t="shared" si="32"/>
        <v>-1.3125584070573515</v>
      </c>
      <c r="E60" s="44">
        <f t="shared" si="32"/>
        <v>1.0121402279170466</v>
      </c>
      <c r="F60" s="44">
        <f>IF(AND(F$5-D$5 &lt;&gt; 0,F8 &lt;&gt; 0,D8 &lt;&gt; 0),(EXP(LN(F8/D8)/(F$5-D$5))-1)*100,0)</f>
        <v>0.231218966427571</v>
      </c>
      <c r="H60" s="44">
        <f t="shared" ref="H60:L60" si="33">(B8/B$51)*100</f>
        <v>5.1421923840286921</v>
      </c>
      <c r="I60" s="44">
        <f t="shared" si="33"/>
        <v>5.6971970173265856</v>
      </c>
      <c r="J60" s="44">
        <f t="shared" si="33"/>
        <v>5.9286581283218718</v>
      </c>
      <c r="K60" s="44">
        <f t="shared" si="33"/>
        <v>5.3829017741109801</v>
      </c>
      <c r="L60" s="44">
        <f t="shared" si="33"/>
        <v>5.6854139164516413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1.5747056953801408</v>
      </c>
      <c r="C61" s="44">
        <f>IF(AND(D$5-C$5 &lt;&gt; 0,D9 &lt;&gt; 0,C9 &lt;&gt; 0),(EXP(LN(D9/C9)/(D$5-C$5))-1)*100,0)</f>
        <v>5.0182113724696942</v>
      </c>
      <c r="D61" s="44">
        <f t="shared" si="34"/>
        <v>4.1428205411530028</v>
      </c>
      <c r="E61" s="44">
        <f t="shared" si="34"/>
        <v>1.6277798428361079</v>
      </c>
      <c r="F61" s="44">
        <f>IF(AND(F$5-D$5 &lt;&gt; 0,F9 &lt;&gt; 0,D9 &lt;&gt; 0),(EXP(LN(F9/D9)/(F$5-D$5))-1)*100,0)</f>
        <v>2.4593045996881724</v>
      </c>
      <c r="H61" s="44">
        <f t="shared" ref="H61:L61" si="35">(B9/B$51)*100</f>
        <v>2.8458288289178779</v>
      </c>
      <c r="I61" s="44">
        <f t="shared" si="35"/>
        <v>2.7879153285964069</v>
      </c>
      <c r="J61" s="44">
        <f t="shared" si="35"/>
        <v>2.9799970625369165</v>
      </c>
      <c r="K61" s="44">
        <f t="shared" si="35"/>
        <v>3.5408954999627804</v>
      </c>
      <c r="L61" s="44">
        <f t="shared" si="35"/>
        <v>3.9741787285943602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3.817696583392749</v>
      </c>
      <c r="C63" s="44">
        <f t="shared" si="36"/>
        <v>5.0615573191686192</v>
      </c>
      <c r="D63" s="44">
        <f t="shared" si="36"/>
        <v>1.6274285610759831</v>
      </c>
      <c r="E63" s="44">
        <f t="shared" si="36"/>
        <v>1.1246460256152835</v>
      </c>
      <c r="F63" s="44">
        <f>IF(AND(F$5-D$5 &lt;&gt; 0,F11 &lt;&gt; 0,D11 &lt;&gt; 0),(EXP(LN(F11/D11)/(F$5-D$5))-1)*100,0)</f>
        <v>1.2919632144400284</v>
      </c>
      <c r="H63" s="44">
        <f>(B11/B$51)*100</f>
        <v>19.221943421170572</v>
      </c>
      <c r="I63" s="44">
        <f>(C11/C$51)*100</f>
        <v>20.549978162032204</v>
      </c>
      <c r="J63" s="44">
        <f>(D11/D$51)*100</f>
        <v>21.974896471387716</v>
      </c>
      <c r="K63" s="44">
        <f>(E11/E$51)*100</f>
        <v>23.106390993430104</v>
      </c>
      <c r="L63" s="44">
        <f>(F11/F$51)*100</f>
        <v>24.678125349554925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4.086781466010958</v>
      </c>
      <c r="C64" s="44">
        <f t="shared" si="36"/>
        <v>2.9955090430717979</v>
      </c>
      <c r="D64" s="49">
        <f t="shared" si="36"/>
        <v>1.0877327153836269</v>
      </c>
      <c r="E64" s="49">
        <f t="shared" si="36"/>
        <v>1.0727582028619675</v>
      </c>
      <c r="F64" s="44">
        <f>IF(AND(F$5-D$5 &lt;&gt; 0,F12 &lt;&gt; 0,D12 &lt;&gt; 0),(EXP(LN(F12/D12)/(F$5-D$5))-1)*100,0)</f>
        <v>1.0777494605494153</v>
      </c>
      <c r="H64" s="40">
        <f t="shared" ref="H64:L67" si="37">(B12/B$11)*100</f>
        <v>23.39368527267413</v>
      </c>
      <c r="I64" s="40">
        <f t="shared" si="37"/>
        <v>23.637166033184169</v>
      </c>
      <c r="J64" s="40">
        <f t="shared" si="37"/>
        <v>23.172338294277576</v>
      </c>
      <c r="K64" s="40">
        <f t="shared" si="37"/>
        <v>22.563551316968486</v>
      </c>
      <c r="L64" s="40">
        <f t="shared" si="37"/>
        <v>22.448042981923557</v>
      </c>
    </row>
    <row r="65" spans="1:12" x14ac:dyDescent="0.2">
      <c r="A65" t="str">
        <f>A13</f>
        <v>22 Health professionals</v>
      </c>
      <c r="B65" s="49">
        <f t="shared" si="36"/>
        <v>3.9686143596494805</v>
      </c>
      <c r="C65" s="44">
        <f t="shared" si="36"/>
        <v>1.830845292134442</v>
      </c>
      <c r="D65" s="49">
        <f t="shared" si="36"/>
        <v>1.6312353143818958</v>
      </c>
      <c r="E65" s="49">
        <f t="shared" si="36"/>
        <v>1.1141655468785761</v>
      </c>
      <c r="F65" s="44">
        <f>IF(AND(F$5-D$5 &lt;&gt; 0,F13 &lt;&gt; 0,D13 &lt;&gt; 0),(EXP(LN(F13/D13)/(F$5-D$5))-1)*100,0)</f>
        <v>1.286229173288933</v>
      </c>
      <c r="H65" s="40">
        <f t="shared" si="37"/>
        <v>25.317352323698156</v>
      </c>
      <c r="I65" s="40">
        <f t="shared" si="37"/>
        <v>25.464887017107802</v>
      </c>
      <c r="J65" s="40">
        <f t="shared" si="37"/>
        <v>24.68182498326313</v>
      </c>
      <c r="K65" s="40">
        <f t="shared" si="37"/>
        <v>24.686447980192288</v>
      </c>
      <c r="L65" s="40">
        <f t="shared" si="37"/>
        <v>24.660875068639307</v>
      </c>
    </row>
    <row r="66" spans="1:12" x14ac:dyDescent="0.2">
      <c r="A66" t="str">
        <f>A14</f>
        <v>23 Teaching and other educational professionals</v>
      </c>
      <c r="B66" s="49">
        <f t="shared" si="36"/>
        <v>1.8117442681961471</v>
      </c>
      <c r="C66" s="44">
        <f t="shared" si="36"/>
        <v>5.6672457313870384</v>
      </c>
      <c r="D66" s="49">
        <f t="shared" si="36"/>
        <v>1.4924306612624338</v>
      </c>
      <c r="E66" s="49">
        <f t="shared" si="36"/>
        <v>1.0658319190277821</v>
      </c>
      <c r="F66" s="44">
        <f>IF(AND(F$5-D$5 &lt;&gt; 0,F14 &lt;&gt; 0,D14 &lt;&gt; 0),(EXP(LN(F14/D14)/(F$5-D$5))-1)*100,0)</f>
        <v>1.2078318928844922</v>
      </c>
      <c r="H66" s="40">
        <f t="shared" si="37"/>
        <v>27.661549668128782</v>
      </c>
      <c r="I66" s="40">
        <f t="shared" si="37"/>
        <v>25.584825719770386</v>
      </c>
      <c r="J66" s="40">
        <f t="shared" si="37"/>
        <v>25.732324318330235</v>
      </c>
      <c r="K66" s="40">
        <f t="shared" si="37"/>
        <v>25.561868709313266</v>
      </c>
      <c r="L66" s="40">
        <f t="shared" si="37"/>
        <v>25.413589340167313</v>
      </c>
    </row>
    <row r="67" spans="1:12" x14ac:dyDescent="0.2">
      <c r="A67" t="str">
        <f>A15</f>
        <v>24 Business, media and public service professionals</v>
      </c>
      <c r="B67" s="49">
        <f t="shared" si="36"/>
        <v>5.6218504098964894</v>
      </c>
      <c r="C67" s="44">
        <f t="shared" si="36"/>
        <v>9.6287068765329451</v>
      </c>
      <c r="D67" s="49">
        <f t="shared" si="36"/>
        <v>2.2166349572271704</v>
      </c>
      <c r="E67" s="49">
        <f t="shared" si="36"/>
        <v>1.2317599863185036</v>
      </c>
      <c r="F67" s="44">
        <f>IF(AND(F$5-D$5 &lt;&gt; 0,F15 &lt;&gt; 0,D15 &lt;&gt; 0),(EXP(LN(F15/D15)/(F$5-D$5))-1)*100,0)</f>
        <v>1.5589927202523501</v>
      </c>
      <c r="H67" s="40">
        <f t="shared" si="37"/>
        <v>23.62741273549895</v>
      </c>
      <c r="I67" s="40">
        <f t="shared" si="37"/>
        <v>25.313121229937646</v>
      </c>
      <c r="J67" s="40">
        <f t="shared" si="37"/>
        <v>26.413512404129069</v>
      </c>
      <c r="K67" s="40">
        <f t="shared" si="37"/>
        <v>27.18813199352596</v>
      </c>
      <c r="L67" s="40">
        <f t="shared" si="37"/>
        <v>27.477492609269838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3.5759132686168815</v>
      </c>
      <c r="C69" s="44">
        <f t="shared" si="39"/>
        <v>3.0607931446678727</v>
      </c>
      <c r="D69" s="44">
        <f t="shared" si="39"/>
        <v>-0.50345619886631443</v>
      </c>
      <c r="E69" s="44">
        <f t="shared" si="39"/>
        <v>0.81519084081305149</v>
      </c>
      <c r="F69" s="44">
        <f t="shared" ref="F69:F74" si="40">IF(AND(F$5-D$5 &lt;&gt; 0,F17 &lt;&gt; 0,D17 &lt;&gt; 0),(EXP(LN(F17/D17)/(F$5-D$5))-1)*100,0)</f>
        <v>0.37371136828074913</v>
      </c>
      <c r="H69" s="44">
        <f>(B17/B$51)*100</f>
        <v>11.038034477809829</v>
      </c>
      <c r="I69" s="44">
        <f>(C17/C$51)*100</f>
        <v>11.691099214168712</v>
      </c>
      <c r="J69" s="44">
        <f>(D17/D$51)*100</f>
        <v>12.263670276350929</v>
      </c>
      <c r="K69" s="44">
        <f>(E17/E$51)*100</f>
        <v>11.598745945965556</v>
      </c>
      <c r="L69" s="44">
        <f>(F17/F$51)*100</f>
        <v>12.013808505157783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5.1585052492938432</v>
      </c>
      <c r="C70" s="44">
        <f t="shared" si="39"/>
        <v>7.9560925690006723</v>
      </c>
      <c r="D70" s="49">
        <f t="shared" si="39"/>
        <v>-2.5720713765300052</v>
      </c>
      <c r="E70" s="49">
        <f t="shared" si="39"/>
        <v>0.65969895478628082</v>
      </c>
      <c r="F70" s="44">
        <f t="shared" si="40"/>
        <v>-0.42929673059997064</v>
      </c>
      <c r="H70" s="40">
        <f t="shared" ref="H70:L74" si="41">(B18/B$17)*100</f>
        <v>14.281030541537937</v>
      </c>
      <c r="I70" s="40">
        <f t="shared" si="41"/>
        <v>15.174069882754193</v>
      </c>
      <c r="J70" s="40">
        <f t="shared" si="41"/>
        <v>15.894825208764177</v>
      </c>
      <c r="K70" s="40">
        <f t="shared" si="41"/>
        <v>14.309785637025183</v>
      </c>
      <c r="L70" s="40">
        <f t="shared" si="41"/>
        <v>14.09060480115658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3.5680379940980833</v>
      </c>
      <c r="C71" s="44">
        <f t="shared" si="39"/>
        <v>4.2455660006548213</v>
      </c>
      <c r="D71" s="49">
        <f t="shared" si="39"/>
        <v>0.6334756541978015</v>
      </c>
      <c r="E71" s="49">
        <f t="shared" si="39"/>
        <v>1.2068213651138082</v>
      </c>
      <c r="F71" s="44">
        <f t="shared" si="40"/>
        <v>1.0153440930191993</v>
      </c>
      <c r="H71" s="40">
        <f t="shared" si="41"/>
        <v>20.087187146854589</v>
      </c>
      <c r="I71" s="40">
        <f t="shared" si="41"/>
        <v>20.081078619607901</v>
      </c>
      <c r="J71" s="40">
        <f t="shared" si="41"/>
        <v>20.311927967274524</v>
      </c>
      <c r="K71" s="40">
        <f t="shared" si="41"/>
        <v>21.499261164215547</v>
      </c>
      <c r="L71" s="40">
        <f t="shared" si="41"/>
        <v>22.349181381346462</v>
      </c>
    </row>
    <row r="72" spans="1:12" x14ac:dyDescent="0.2">
      <c r="A72" t="str">
        <f t="shared" si="38"/>
        <v>33 Protective service occupations</v>
      </c>
      <c r="B72" s="49">
        <f t="shared" si="39"/>
        <v>1.9503530887322817</v>
      </c>
      <c r="C72" s="44">
        <f t="shared" si="39"/>
        <v>3.9537109755851674</v>
      </c>
      <c r="D72" s="49">
        <f t="shared" si="39"/>
        <v>2.4057902318138202</v>
      </c>
      <c r="E72" s="49">
        <f t="shared" si="39"/>
        <v>1.1880473670418779</v>
      </c>
      <c r="F72" s="44">
        <f t="shared" si="40"/>
        <v>1.5923441364522395</v>
      </c>
      <c r="H72" s="40">
        <f t="shared" si="41"/>
        <v>10.10803040780592</v>
      </c>
      <c r="I72" s="40">
        <f t="shared" si="41"/>
        <v>9.4882559467761673</v>
      </c>
      <c r="J72" s="40">
        <f t="shared" si="41"/>
        <v>9.5704621152003799</v>
      </c>
      <c r="K72" s="40">
        <f t="shared" si="41"/>
        <v>11.053899193652022</v>
      </c>
      <c r="L72" s="40">
        <f t="shared" si="41"/>
        <v>11.469589847741084</v>
      </c>
    </row>
    <row r="73" spans="1:12" x14ac:dyDescent="0.2">
      <c r="A73" t="str">
        <f t="shared" si="38"/>
        <v>34 Culture, media and sports occupations</v>
      </c>
      <c r="B73" s="49">
        <f t="shared" si="39"/>
        <v>5.7232591039031888</v>
      </c>
      <c r="C73" s="44">
        <f t="shared" si="39"/>
        <v>-4.2245860739915759</v>
      </c>
      <c r="D73" s="49">
        <f t="shared" si="39"/>
        <v>-1.1593604002520852</v>
      </c>
      <c r="E73" s="49">
        <f t="shared" si="39"/>
        <v>1.174541029424514</v>
      </c>
      <c r="F73" s="44">
        <f t="shared" si="40"/>
        <v>0.39051395622631269</v>
      </c>
      <c r="H73" s="40">
        <f t="shared" si="41"/>
        <v>10.324840410661833</v>
      </c>
      <c r="I73" s="40">
        <f t="shared" si="41"/>
        <v>11.20805961972127</v>
      </c>
      <c r="J73" s="40">
        <f t="shared" si="41"/>
        <v>10.41576060723072</v>
      </c>
      <c r="K73" s="40">
        <f t="shared" si="41"/>
        <v>10.076941796042259</v>
      </c>
      <c r="L73" s="40">
        <f t="shared" si="41"/>
        <v>10.441945296305146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2.9104901852264442</v>
      </c>
      <c r="C74" s="44">
        <f t="shared" si="39"/>
        <v>2.4957255394161493</v>
      </c>
      <c r="D74" s="49">
        <f t="shared" si="39"/>
        <v>-0.84507826395433527</v>
      </c>
      <c r="E74" s="49">
        <f t="shared" si="39"/>
        <v>0.47975874037176069</v>
      </c>
      <c r="F74" s="44">
        <f t="shared" si="40"/>
        <v>3.6191159278087248E-2</v>
      </c>
      <c r="H74" s="40">
        <f t="shared" si="41"/>
        <v>45.198911493139732</v>
      </c>
      <c r="I74" s="40">
        <f t="shared" si="41"/>
        <v>44.048535931140478</v>
      </c>
      <c r="J74" s="40">
        <f t="shared" si="41"/>
        <v>43.807024101530203</v>
      </c>
      <c r="K74" s="40">
        <f t="shared" si="41"/>
        <v>43.060112209064989</v>
      </c>
      <c r="L74" s="40">
        <f t="shared" si="41"/>
        <v>41.648678673450732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0.78056288502490467</v>
      </c>
      <c r="C76" s="44">
        <f t="shared" si="42"/>
        <v>2.8038289813625106</v>
      </c>
      <c r="D76" s="44">
        <f t="shared" si="42"/>
        <v>-0.98062235281907162</v>
      </c>
      <c r="E76" s="44">
        <f t="shared" si="42"/>
        <v>-0.78634972131402803</v>
      </c>
      <c r="F76" s="44">
        <f>IF(AND(F$5-D$5 &lt;&gt; 0,F24 &lt;&gt; 0,D24 &lt;&gt; 0),(EXP(LN(F24/D24)/(F$5-D$5))-1)*100,0)</f>
        <v>-0.85114957895729981</v>
      </c>
      <c r="H76" s="44">
        <f>(B24/B$51)*100</f>
        <v>12.785826959072203</v>
      </c>
      <c r="I76" s="44">
        <f>(C24/C$51)*100</f>
        <v>12.138484152572142</v>
      </c>
      <c r="J76" s="44">
        <f>(D24/D$51)*100</f>
        <v>12.701218436267265</v>
      </c>
      <c r="K76" s="44">
        <f>(E24/E$51)*100</f>
        <v>11.727270500158019</v>
      </c>
      <c r="L76" s="44">
        <f>(F24/F$51)*100</f>
        <v>10.349542007000249</v>
      </c>
    </row>
    <row r="77" spans="1:12" x14ac:dyDescent="0.2">
      <c r="A77" t="str">
        <f>A25</f>
        <v>41 Administrative occupations</v>
      </c>
      <c r="B77" s="49">
        <f t="shared" si="42"/>
        <v>1.0844414021644599</v>
      </c>
      <c r="C77" s="44">
        <f t="shared" si="42"/>
        <v>3.9922222446110656</v>
      </c>
      <c r="D77" s="49">
        <f t="shared" si="42"/>
        <v>-1.4063401975474621</v>
      </c>
      <c r="E77" s="49">
        <f t="shared" si="42"/>
        <v>-0.30158129545543311</v>
      </c>
      <c r="F77" s="44">
        <f>IF(AND(F$5-D$5 &lt;&gt; 0,F25 &lt;&gt; 0,D25 &lt;&gt; 0),(EXP(LN(F25/D25)/(F$5-D$5))-1)*100,0)</f>
        <v>-0.67120290336346589</v>
      </c>
      <c r="H77" s="40">
        <f t="shared" ref="H77:L78" si="43">(B25/B$24)*100</f>
        <v>81.60364347706826</v>
      </c>
      <c r="I77" s="40">
        <f t="shared" si="43"/>
        <v>82.592325241641205</v>
      </c>
      <c r="J77" s="40">
        <f t="shared" si="43"/>
        <v>83.547077257064615</v>
      </c>
      <c r="K77" s="40">
        <f t="shared" si="43"/>
        <v>81.766468185612752</v>
      </c>
      <c r="L77" s="40">
        <f t="shared" si="43"/>
        <v>85.850663322540299</v>
      </c>
    </row>
    <row r="78" spans="1:12" x14ac:dyDescent="0.2">
      <c r="A78" t="str">
        <f>A26</f>
        <v>42 Secretarial and related occupations</v>
      </c>
      <c r="B78" s="49">
        <f t="shared" si="42"/>
        <v>-0.60168639295272719</v>
      </c>
      <c r="C78" s="44">
        <f t="shared" si="42"/>
        <v>-2.8346129286386579</v>
      </c>
      <c r="D78" s="49">
        <f t="shared" si="42"/>
        <v>1.0754632655023855</v>
      </c>
      <c r="E78" s="49">
        <f t="shared" si="42"/>
        <v>-3.2707196567903551</v>
      </c>
      <c r="F78" s="44">
        <f>IF(AND(F$5-D$5 &lt;&gt; 0,F26 &lt;&gt; 0,D26 &lt;&gt; 0),(EXP(LN(F26/D26)/(F$5-D$5))-1)*100,0)</f>
        <v>-1.8431638969843123</v>
      </c>
      <c r="H78" s="40">
        <f t="shared" si="43"/>
        <v>18.396356522931743</v>
      </c>
      <c r="I78" s="40">
        <f t="shared" si="43"/>
        <v>17.407674758358791</v>
      </c>
      <c r="J78" s="40">
        <f t="shared" si="43"/>
        <v>16.452922742935378</v>
      </c>
      <c r="K78" s="40">
        <f t="shared" si="43"/>
        <v>18.233531814387245</v>
      </c>
      <c r="L78" s="40">
        <f t="shared" si="43"/>
        <v>14.149336677459715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0.77334160299260546</v>
      </c>
      <c r="C80" s="44">
        <f t="shared" si="44"/>
        <v>-11.73155189410493</v>
      </c>
      <c r="D80" s="44">
        <f t="shared" si="44"/>
        <v>-7.4411498606186122E-2</v>
      </c>
      <c r="E80" s="44">
        <f t="shared" si="44"/>
        <v>-0.36384514835577919</v>
      </c>
      <c r="F80" s="44">
        <f>IF(AND(F$5-D$5 &lt;&gt; 0,F28 &lt;&gt; 0,D28 &lt;&gt; 0),(EXP(LN(F28/D28)/(F$5-D$5))-1)*100,0)</f>
        <v>-0.26746053435579009</v>
      </c>
      <c r="H80" s="44">
        <f>(B28/B$51)*100</f>
        <v>9.0240169807156718</v>
      </c>
      <c r="I80" s="44">
        <f>(C28/C$51)*100</f>
        <v>8.5646783533943776</v>
      </c>
      <c r="J80" s="44">
        <f>(D28/D$51)*100</f>
        <v>7.6946379077837372</v>
      </c>
      <c r="K80" s="44">
        <f>(E28/E$51)*100</f>
        <v>7.4357085132752703</v>
      </c>
      <c r="L80" s="44">
        <f>(F28/F$51)*100</f>
        <v>6.8470239926325185</v>
      </c>
    </row>
    <row r="81" spans="1:12" x14ac:dyDescent="0.2">
      <c r="A81" t="str">
        <f>A29</f>
        <v>51 Skilled agricultural and related trades</v>
      </c>
      <c r="B81" s="49">
        <f t="shared" si="44"/>
        <v>2.7988013997948036</v>
      </c>
      <c r="C81" s="44">
        <f t="shared" si="44"/>
        <v>-6.3535706368833651</v>
      </c>
      <c r="D81" s="49">
        <f t="shared" si="44"/>
        <v>0.31619481007052475</v>
      </c>
      <c r="E81" s="49">
        <f t="shared" si="44"/>
        <v>1.0195390018002737</v>
      </c>
      <c r="F81" s="44">
        <f>IF(AND(F$5-D$5 &lt;&gt; 0,F29 &lt;&gt; 0,D29 &lt;&gt; 0),(EXP(LN(F29/D29)/(F$5-D$5))-1)*100,0)</f>
        <v>0.78454471191309327</v>
      </c>
      <c r="H81" s="40">
        <f t="shared" ref="H81:L84" si="45">(B29/B$28)*100</f>
        <v>9.0636967889404794</v>
      </c>
      <c r="I81" s="40">
        <f t="shared" si="45"/>
        <v>9.8146526251701331</v>
      </c>
      <c r="J81" s="40">
        <f t="shared" si="45"/>
        <v>10.412635471781211</v>
      </c>
      <c r="K81" s="40">
        <f t="shared" si="45"/>
        <v>10.617746253057026</v>
      </c>
      <c r="L81" s="40">
        <f t="shared" si="45"/>
        <v>12.187554640151443</v>
      </c>
    </row>
    <row r="82" spans="1:12" x14ac:dyDescent="0.2">
      <c r="A82" t="str">
        <f>A30</f>
        <v>52 Skilled metal, electrical and electronic trades</v>
      </c>
      <c r="B82" s="49">
        <f t="shared" si="44"/>
        <v>1.9498527717758396</v>
      </c>
      <c r="C82" s="44">
        <f t="shared" si="44"/>
        <v>-15.392319636709317</v>
      </c>
      <c r="D82" s="49">
        <f t="shared" si="44"/>
        <v>-0.62777802492753887</v>
      </c>
      <c r="E82" s="49">
        <f t="shared" si="44"/>
        <v>-0.73935884227873672</v>
      </c>
      <c r="F82" s="44">
        <f>IF(AND(F$5-D$5 &lt;&gt; 0,F30 &lt;&gt; 0,D30 &lt;&gt; 0),(EXP(LN(F30/D30)/(F$5-D$5))-1)*100,0)</f>
        <v>-0.70217916448314099</v>
      </c>
      <c r="H82" s="40">
        <f t="shared" si="45"/>
        <v>37.556149687608254</v>
      </c>
      <c r="I82" s="40">
        <f t="shared" si="45"/>
        <v>39.340949167426324</v>
      </c>
      <c r="J82" s="40">
        <f t="shared" si="45"/>
        <v>37.709357349897417</v>
      </c>
      <c r="K82" s="40">
        <f t="shared" si="45"/>
        <v>36.676726084171328</v>
      </c>
      <c r="L82" s="40">
        <f t="shared" si="45"/>
        <v>35.31764473817173</v>
      </c>
    </row>
    <row r="83" spans="1:12" x14ac:dyDescent="0.2">
      <c r="A83" t="str">
        <f>A31</f>
        <v>53 Skilled construction and building trades</v>
      </c>
      <c r="B83" s="49">
        <f t="shared" si="44"/>
        <v>0.76377884315845801</v>
      </c>
      <c r="C83" s="44">
        <f t="shared" si="44"/>
        <v>-14.620408118208406</v>
      </c>
      <c r="D83" s="49">
        <f t="shared" si="44"/>
        <v>0.80187682318517695</v>
      </c>
      <c r="E83" s="49">
        <f t="shared" si="44"/>
        <v>-0.57676190649034176</v>
      </c>
      <c r="F83" s="44">
        <f>IF(AND(F$5-D$5 &lt;&gt; 0,F31 &lt;&gt; 0,D31 &lt;&gt; 0),(EXP(LN(F31/D31)/(F$5-D$5))-1)*100,0)</f>
        <v>-0.11932352846537597</v>
      </c>
      <c r="H83" s="40">
        <f t="shared" si="45"/>
        <v>31.429363439297102</v>
      </c>
      <c r="I83" s="40">
        <f t="shared" si="45"/>
        <v>31.417435337219452</v>
      </c>
      <c r="J83" s="40">
        <f t="shared" si="45"/>
        <v>30.389203216151568</v>
      </c>
      <c r="K83" s="40">
        <f t="shared" si="45"/>
        <v>31.745255833844503</v>
      </c>
      <c r="L83" s="40">
        <f t="shared" si="45"/>
        <v>31.073364304182828</v>
      </c>
    </row>
    <row r="84" spans="1:12" x14ac:dyDescent="0.2">
      <c r="A84" t="str">
        <f>A32</f>
        <v>54 Textiles, printing and other skilled trades</v>
      </c>
      <c r="B84" s="49">
        <f t="shared" si="44"/>
        <v>-2.2572962644677563</v>
      </c>
      <c r="C84" s="44">
        <f t="shared" si="44"/>
        <v>-2.3633601367682555</v>
      </c>
      <c r="D84" s="49">
        <f t="shared" si="44"/>
        <v>-0.57086802311960838</v>
      </c>
      <c r="E84" s="49">
        <f t="shared" si="44"/>
        <v>-0.1467679707201297</v>
      </c>
      <c r="F84" s="44">
        <f>IF(AND(F$5-D$5 &lt;&gt; 0,F32 &lt;&gt; 0,D32 &lt;&gt; 0),(EXP(LN(F32/D32)/(F$5-D$5))-1)*100,0)</f>
        <v>-0.28833526757179317</v>
      </c>
      <c r="H84" s="40">
        <f t="shared" si="45"/>
        <v>21.950790084154164</v>
      </c>
      <c r="I84" s="40">
        <f t="shared" si="45"/>
        <v>19.426962870184088</v>
      </c>
      <c r="J84" s="40">
        <f t="shared" si="45"/>
        <v>21.488803962169811</v>
      </c>
      <c r="K84" s="40">
        <f t="shared" si="45"/>
        <v>20.960271828927134</v>
      </c>
      <c r="L84" s="40">
        <f t="shared" si="45"/>
        <v>21.421436317493999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1.2785015535093258</v>
      </c>
      <c r="C86" s="44">
        <f t="shared" si="46"/>
        <v>-3.0201508435121593</v>
      </c>
      <c r="D86" s="44">
        <f t="shared" si="46"/>
        <v>1.6466968337768062</v>
      </c>
      <c r="E86" s="44">
        <f t="shared" si="46"/>
        <v>0.92700173902133809</v>
      </c>
      <c r="F86" s="44">
        <f>IF(AND(F$5-D$5 &lt;&gt; 0,F34 &lt;&gt; 0,D34 &lt;&gt; 0),(EXP(LN(F34/D34)/(F$5-D$5))-1)*100,0)</f>
        <v>1.1663321260070747</v>
      </c>
      <c r="H86" s="44">
        <f>(B34/B$51)*100</f>
        <v>11.888752357334035</v>
      </c>
      <c r="I86" s="44">
        <f>(C34/C$51)*100</f>
        <v>11.511551588157646</v>
      </c>
      <c r="J86" s="44">
        <f>(D34/D$51)*100</f>
        <v>11.362843032672057</v>
      </c>
      <c r="K86" s="44">
        <f>(E34/E$51)*100</f>
        <v>11.959250247397154</v>
      </c>
      <c r="L86" s="44">
        <f>(F34/F$51)*100</f>
        <v>12.525283795598627</v>
      </c>
    </row>
    <row r="87" spans="1:12" x14ac:dyDescent="0.2">
      <c r="A87" t="str">
        <f>A35</f>
        <v>61 Caring personal service occupations</v>
      </c>
      <c r="B87" s="49">
        <f t="shared" si="46"/>
        <v>1.1058582747900392</v>
      </c>
      <c r="C87" s="44">
        <f t="shared" si="46"/>
        <v>-0.66276954220264583</v>
      </c>
      <c r="D87" s="49">
        <f t="shared" si="46"/>
        <v>2.0270099674442932</v>
      </c>
      <c r="E87" s="49">
        <f t="shared" si="46"/>
        <v>1.0935402970445152</v>
      </c>
      <c r="F87" s="44">
        <f>IF(AND(F$5-D$5 &lt;&gt; 0,F35 &lt;&gt; 0,D35 &lt;&gt; 0),(EXP(LN(F35/D35)/(F$5-D$5))-1)*100,0)</f>
        <v>1.4037440256429168</v>
      </c>
      <c r="H87" s="40">
        <f t="shared" ref="H87:L89" si="47">(B35/B$34)*100</f>
        <v>80.110124873764647</v>
      </c>
      <c r="I87" s="40">
        <f t="shared" si="47"/>
        <v>79.565284631147719</v>
      </c>
      <c r="J87" s="40">
        <f t="shared" si="47"/>
        <v>81.499353572832504</v>
      </c>
      <c r="K87" s="40">
        <f t="shared" si="47"/>
        <v>83.035462655580503</v>
      </c>
      <c r="L87" s="40">
        <f t="shared" si="47"/>
        <v>84.415840757140117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2.1590956894963931</v>
      </c>
      <c r="C88" s="44">
        <f t="shared" si="46"/>
        <v>-13.538711413867066</v>
      </c>
      <c r="D88" s="49">
        <f t="shared" si="46"/>
        <v>0.10541194870397064</v>
      </c>
      <c r="E88" s="49">
        <f t="shared" si="46"/>
        <v>3.9943931225461249E-2</v>
      </c>
      <c r="F88" s="44">
        <f>IF(AND(F$5-D$5 &lt;&gt; 0,F36 &lt;&gt; 0,D36 &lt;&gt; 0),(EXP(LN(F36/D36)/(F$5-D$5))-1)*100,0)</f>
        <v>6.176184505939375E-2</v>
      </c>
      <c r="H88" s="40">
        <f t="shared" si="47"/>
        <v>19.009884051780272</v>
      </c>
      <c r="I88" s="40">
        <f t="shared" si="47"/>
        <v>19.679703854836148</v>
      </c>
      <c r="J88" s="40">
        <f t="shared" si="47"/>
        <v>17.545217579551064</v>
      </c>
      <c r="K88" s="40">
        <f t="shared" si="47"/>
        <v>16.254746221427133</v>
      </c>
      <c r="L88" s="40">
        <f t="shared" si="47"/>
        <v>14.881300013163635</v>
      </c>
    </row>
    <row r="89" spans="1:12" x14ac:dyDescent="0.2">
      <c r="A89" t="str">
        <f>A37</f>
        <v>63 Community and civil enforcement occupations</v>
      </c>
      <c r="B89" s="49">
        <f t="shared" si="46"/>
        <v>-2.5266047165220074</v>
      </c>
      <c r="C89" s="44">
        <f t="shared" si="46"/>
        <v>22.723089385388782</v>
      </c>
      <c r="D89" s="49">
        <f t="shared" si="46"/>
        <v>-4.2189237192995606</v>
      </c>
      <c r="E89" s="49">
        <f t="shared" si="46"/>
        <v>0.82799951593204302</v>
      </c>
      <c r="F89" s="44">
        <f>IF(AND(F$5-D$5 &lt;&gt; 0,F37 &lt;&gt; 0,D37 &lt;&gt; 0),(EXP(LN(F37/D37)/(F$5-D$5))-1)*100,0)</f>
        <v>-0.88318500550558232</v>
      </c>
      <c r="H89" s="40">
        <f t="shared" si="47"/>
        <v>0.87999107445508962</v>
      </c>
      <c r="I89" s="40">
        <f t="shared" si="47"/>
        <v>0.75501151401613509</v>
      </c>
      <c r="J89" s="40">
        <f t="shared" si="47"/>
        <v>0.95542884761644531</v>
      </c>
      <c r="K89" s="40">
        <f t="shared" si="47"/>
        <v>0.70979112299235947</v>
      </c>
      <c r="L89" s="40">
        <f t="shared" si="47"/>
        <v>0.70285922969625003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0.82514165429850017</v>
      </c>
      <c r="C91" s="44">
        <f t="shared" si="48"/>
        <v>-3.5071965948452632</v>
      </c>
      <c r="D91" s="44">
        <f t="shared" si="48"/>
        <v>0.39214903380886401</v>
      </c>
      <c r="E91" s="44">
        <f t="shared" si="48"/>
        <v>0.15233128133949059</v>
      </c>
      <c r="F91" s="44">
        <f t="shared" ref="F91:F93" si="49">IF(AND(F$5-D$5 &lt;&gt; 0,F39 &lt;&gt; 0,D39 &lt;&gt; 0),(EXP(LN(F39/D39)/(F$5-D$5))-1)*100,0)</f>
        <v>0.23220681126538967</v>
      </c>
      <c r="H91" s="44">
        <f>(B39/B$51)*100</f>
        <v>9.7050605145055044</v>
      </c>
      <c r="I91" s="44">
        <f>(C39/C$51)*100</f>
        <v>9.2300090229717515</v>
      </c>
      <c r="J91" s="44">
        <f>(D39/D$51)*100</f>
        <v>9.0650183735596919</v>
      </c>
      <c r="K91" s="44">
        <f>(E39/E$51)*100</f>
        <v>8.9663985559903647</v>
      </c>
      <c r="L91" s="44">
        <f>(F39/F$51)*100</f>
        <v>8.6943790982001978</v>
      </c>
    </row>
    <row r="92" spans="1:12" s="30" customFormat="1" x14ac:dyDescent="0.2">
      <c r="A92" t="str">
        <f>A40</f>
        <v>71 Sales occupations</v>
      </c>
      <c r="B92" s="49">
        <f t="shared" si="48"/>
        <v>0.31032031084357037</v>
      </c>
      <c r="C92" s="44">
        <f t="shared" si="48"/>
        <v>-4.3923914350534439</v>
      </c>
      <c r="D92" s="49">
        <f t="shared" si="48"/>
        <v>-1.2271324484558477</v>
      </c>
      <c r="E92" s="49">
        <f t="shared" si="48"/>
        <v>-0.44835067222346314</v>
      </c>
      <c r="F92" s="44">
        <f t="shared" si="49"/>
        <v>-0.70862448007582568</v>
      </c>
      <c r="G92"/>
      <c r="H92" s="40">
        <f>(B40/B$34)*100</f>
        <v>65.738794369290801</v>
      </c>
      <c r="I92" s="40">
        <f t="shared" ref="H92:L93" si="50">(C40/C$34)*100</f>
        <v>63.260866314751176</v>
      </c>
      <c r="J92" s="40">
        <f t="shared" si="50"/>
        <v>62.365740890570606</v>
      </c>
      <c r="K92" s="40">
        <f t="shared" si="50"/>
        <v>54.03411550505556</v>
      </c>
      <c r="L92" s="40">
        <f t="shared" si="50"/>
        <v>47.106292605627267</v>
      </c>
    </row>
    <row r="93" spans="1:12" s="30" customFormat="1" x14ac:dyDescent="0.2">
      <c r="A93" t="str">
        <f>A41</f>
        <v>72 Customer service occupations</v>
      </c>
      <c r="B93" s="49">
        <f t="shared" si="48"/>
        <v>2.8749353401464228</v>
      </c>
      <c r="C93" s="44">
        <f t="shared" si="48"/>
        <v>-0.19752109018176256</v>
      </c>
      <c r="D93" s="49">
        <f t="shared" si="48"/>
        <v>5.4680412726772598</v>
      </c>
      <c r="E93" s="49">
        <f t="shared" si="48"/>
        <v>1.5676585065235393</v>
      </c>
      <c r="F93" s="44">
        <f t="shared" si="49"/>
        <v>2.851489887956804</v>
      </c>
      <c r="G93"/>
      <c r="H93" s="40">
        <f t="shared" si="50"/>
        <v>15.893493214852242</v>
      </c>
      <c r="I93" s="40">
        <f t="shared" si="50"/>
        <v>16.919541619718746</v>
      </c>
      <c r="J93" s="40">
        <f t="shared" si="50"/>
        <v>17.411990329465322</v>
      </c>
      <c r="K93" s="40">
        <f t="shared" si="50"/>
        <v>20.940472119631359</v>
      </c>
      <c r="L93" s="40">
        <f t="shared" si="50"/>
        <v>22.308334959581217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2.4845327304072962</v>
      </c>
      <c r="C95" s="44">
        <f t="shared" si="51"/>
        <v>-11.548729061500929</v>
      </c>
      <c r="D95" s="44">
        <f t="shared" si="51"/>
        <v>2.046878528016749</v>
      </c>
      <c r="E95" s="44">
        <f t="shared" si="51"/>
        <v>-9.5843473547962965E-2</v>
      </c>
      <c r="F95" s="44">
        <f>IF(AND(F$5-D$5 &lt;&gt; 0,F43 &lt;&gt; 0,D43 &lt;&gt; 0),(EXP(LN(F43/D43)/(F$5-D$5))-1)*100,0)</f>
        <v>0.61335088943506033</v>
      </c>
      <c r="H95" s="44">
        <f>(B43/B$51)*100</f>
        <v>6.7858408236951924</v>
      </c>
      <c r="I95" s="44">
        <f>(C43/C$51)*100</f>
        <v>6.8891475098914352</v>
      </c>
      <c r="J95" s="44">
        <f>(D43/D$51)*100</f>
        <v>6.2021347903304065</v>
      </c>
      <c r="K95" s="44">
        <f>(E43/E$51)*100</f>
        <v>6.6571818433550325</v>
      </c>
      <c r="L95" s="44">
        <f>(F43/F$51)*100</f>
        <v>6.2970319737263356</v>
      </c>
    </row>
    <row r="96" spans="1:12" x14ac:dyDescent="0.2">
      <c r="A96" t="str">
        <f>A44</f>
        <v>81 Process, plant and machine operatives</v>
      </c>
      <c r="B96" s="49">
        <f t="shared" si="51"/>
        <v>-9.1344846664731527E-2</v>
      </c>
      <c r="C96" s="44">
        <f t="shared" si="51"/>
        <v>-14.536135484746982</v>
      </c>
      <c r="D96" s="49">
        <f t="shared" si="51"/>
        <v>3.3730024008260084</v>
      </c>
      <c r="E96" s="49">
        <f t="shared" si="51"/>
        <v>-0.59357228626890635</v>
      </c>
      <c r="F96" s="44">
        <f>IF(AND(F$5-D$5 &lt;&gt; 0,F44 &lt;&gt; 0,D44 &lt;&gt; 0),(EXP(LN(F44/D44)/(F$5-D$5))-1)*100,0)</f>
        <v>0.71141276185830993</v>
      </c>
      <c r="H96" s="40">
        <f>(B44/B$43)*100</f>
        <v>34.622150863020906</v>
      </c>
      <c r="I96" s="40">
        <f t="shared" ref="H96:L97" si="52">(C44/C$43)*100</f>
        <v>31.270382634484541</v>
      </c>
      <c r="J96" s="40">
        <f t="shared" si="52"/>
        <v>30.214237923974107</v>
      </c>
      <c r="K96" s="40">
        <f t="shared" si="52"/>
        <v>32.229136667616487</v>
      </c>
      <c r="L96" s="40">
        <f t="shared" si="52"/>
        <v>30.658984735811373</v>
      </c>
    </row>
    <row r="97" spans="1:12" x14ac:dyDescent="0.2">
      <c r="A97" t="str">
        <f>A45</f>
        <v>82 Transport and mobile machine drivers and operatives</v>
      </c>
      <c r="B97" s="49">
        <f t="shared" si="51"/>
        <v>3.7735442356202631</v>
      </c>
      <c r="C97" s="44">
        <f t="shared" si="51"/>
        <v>-10.189528391972813</v>
      </c>
      <c r="D97" s="49">
        <f t="shared" si="51"/>
        <v>1.4506802284995013</v>
      </c>
      <c r="E97" s="49">
        <f t="shared" si="51"/>
        <v>0.13324149248932216</v>
      </c>
      <c r="F97" s="44">
        <f>IF(AND(F$5-D$5 &lt;&gt; 0,F45 &lt;&gt; 0,D45 &lt;&gt; 0),(EXP(LN(F45/D45)/(F$5-D$5))-1)*100,0)</f>
        <v>0.57047576472879502</v>
      </c>
      <c r="H97" s="40">
        <f t="shared" si="52"/>
        <v>65.377849136979094</v>
      </c>
      <c r="I97" s="40">
        <f t="shared" si="52"/>
        <v>68.729617365515466</v>
      </c>
      <c r="J97" s="40">
        <f t="shared" si="52"/>
        <v>69.78576207602589</v>
      </c>
      <c r="K97" s="40">
        <f t="shared" si="52"/>
        <v>67.770863332383499</v>
      </c>
      <c r="L97" s="40">
        <f t="shared" si="52"/>
        <v>69.341015264188627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0.69516919210756978</v>
      </c>
      <c r="C99" s="44">
        <f t="shared" si="53"/>
        <v>-11.746670409743931</v>
      </c>
      <c r="D99" s="44">
        <f t="shared" si="53"/>
        <v>0.19563614075672753</v>
      </c>
      <c r="E99" s="44">
        <f t="shared" si="53"/>
        <v>-0.28321465124286904</v>
      </c>
      <c r="F99" s="44">
        <f>IF(AND(F$5-D$5 &lt;&gt; 0,F47 &lt;&gt; 0,D47 &lt;&gt; 0),(EXP(LN(F47/D47)/(F$5-D$5))-1)*100,0)</f>
        <v>-0.1238525403771451</v>
      </c>
      <c r="H99" s="44">
        <f>(B47/B$51)*100</f>
        <v>11.562503252750449</v>
      </c>
      <c r="I99" s="44">
        <f>(C47/C$51)*100</f>
        <v>10.939939650888752</v>
      </c>
      <c r="J99" s="44">
        <f>(D47/D$51)*100</f>
        <v>9.8269255207894251</v>
      </c>
      <c r="K99" s="44">
        <f>(E47/E$51)*100</f>
        <v>9.6252561263547385</v>
      </c>
      <c r="L99" s="44">
        <f>(F47/F$51)*100</f>
        <v>8.9352126330833546</v>
      </c>
    </row>
    <row r="100" spans="1:12" x14ac:dyDescent="0.2">
      <c r="A100" t="str">
        <f>A48</f>
        <v>91 Elementary trades and related occupations</v>
      </c>
      <c r="B100" s="49">
        <f t="shared" si="53"/>
        <v>-1.6856880350863745</v>
      </c>
      <c r="C100" s="44">
        <f t="shared" si="53"/>
        <v>-15.294015762468316</v>
      </c>
      <c r="D100" s="49">
        <f t="shared" si="53"/>
        <v>-3.4674540769390694</v>
      </c>
      <c r="E100" s="49">
        <f t="shared" si="53"/>
        <v>-0.63087372027967881</v>
      </c>
      <c r="F100" s="44">
        <f>IF(AND(F$5-D$5 &lt;&gt; 0,F48 &lt;&gt; 0,D48 &lt;&gt; 0),(EXP(LN(F48/D48)/(F$5-D$5))-1)*100,0)</f>
        <v>-1.5855429291947387</v>
      </c>
      <c r="H100" s="40">
        <f t="shared" ref="H100:L101" si="54">(B48/B$47)*100</f>
        <v>14.844185546321285</v>
      </c>
      <c r="I100" s="40">
        <f t="shared" si="54"/>
        <v>13.489281173619814</v>
      </c>
      <c r="J100" s="40">
        <f t="shared" si="54"/>
        <v>12.947079093483044</v>
      </c>
      <c r="K100" s="40">
        <f t="shared" si="54"/>
        <v>10.747230609809852</v>
      </c>
      <c r="L100" s="40">
        <f t="shared" si="54"/>
        <v>10.37835654468188</v>
      </c>
    </row>
    <row r="101" spans="1:12" x14ac:dyDescent="0.2">
      <c r="A101" t="str">
        <f>A49</f>
        <v>92 Elementary administration and service occupations</v>
      </c>
      <c r="B101" s="49">
        <f t="shared" si="53"/>
        <v>1.0933386093918918</v>
      </c>
      <c r="C101" s="44">
        <f t="shared" si="53"/>
        <v>-11.1935465941984</v>
      </c>
      <c r="D101" s="49">
        <f t="shared" si="53"/>
        <v>0.69698734671397311</v>
      </c>
      <c r="E101" s="49">
        <f t="shared" si="53"/>
        <v>-0.24207900310210251</v>
      </c>
      <c r="F101" s="44">
        <f>IF(AND(F$5-D$5 &lt;&gt; 0,F49 &lt;&gt; 0,D49 &lt;&gt; 0),(EXP(LN(F49/D49)/(F$5-D$5))-1)*100,0)</f>
        <v>6.9966011957722785E-2</v>
      </c>
      <c r="H101" s="40">
        <f t="shared" si="54"/>
        <v>85.155814453678701</v>
      </c>
      <c r="I101" s="40">
        <f t="shared" si="54"/>
        <v>86.510718826380185</v>
      </c>
      <c r="J101" s="40">
        <f t="shared" si="54"/>
        <v>87.05292090651696</v>
      </c>
      <c r="K101" s="40">
        <f t="shared" si="54"/>
        <v>89.252769390190139</v>
      </c>
      <c r="L101" s="40">
        <f t="shared" si="54"/>
        <v>89.621643455318122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2.0981496602968885</v>
      </c>
      <c r="C103" s="206">
        <f t="shared" ref="C103" si="56">IF(AND(D$5-C$5 &lt;&gt; 0,D51 &lt;&gt; 0,C51 &lt;&gt; 0),(EXP(LN(D51/C51)/(D$5-C$5))-1)*100,0)</f>
        <v>-1.750949708038918</v>
      </c>
      <c r="D103" s="50">
        <f>IF(AND(E$5-D$5 &lt;&gt; 0,E51 &lt;&gt; 0,D51 &lt;&gt; 0),(EXP(LN(E51/D51)/(E$5-D$5))-1)*100,0)</f>
        <v>0.61202287509130038</v>
      </c>
      <c r="E103" s="50">
        <f>IF(AND(F$5-E$5 &lt;&gt; 0,F51 &lt;&gt; 0,E51 &lt;&gt; 0),(EXP(LN(F51/E51)/(F$5-E$5))-1)*100,0)</f>
        <v>0.46134993665720714</v>
      </c>
      <c r="F103" s="206">
        <f>IF(AND(F$5-D$5 &lt;&gt; 0,F51 &lt;&gt; 0,D51 &lt;&gt; 0),(EXP(LN(F51/D51)/(F$5-D$5))-1)*100,0)</f>
        <v>0.51154916139344309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Liverpool City Region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10.329521199903432</v>
      </c>
      <c r="C9" s="330">
        <v>24.414113018177112</v>
      </c>
      <c r="D9" s="330">
        <f>SUM(B9:C9)</f>
        <v>34.743634218080544</v>
      </c>
      <c r="E9" s="331"/>
      <c r="F9" s="330">
        <v>14.598121440789789</v>
      </c>
      <c r="G9" s="330">
        <v>28.166356797258963</v>
      </c>
      <c r="H9" s="330">
        <f>SUM(F9:G9)</f>
        <v>42.764478238048753</v>
      </c>
      <c r="I9" s="331"/>
      <c r="J9" s="330">
        <v>17.737701216551283</v>
      </c>
      <c r="K9" s="330">
        <v>26.534218971883451</v>
      </c>
      <c r="L9" s="330">
        <f>SUM(J9:K9)</f>
        <v>44.271920188434734</v>
      </c>
      <c r="M9" s="236"/>
      <c r="N9" s="328">
        <f>IF(B9&gt;0,(EXP(LN(F9/B9)/($F$6-$B$6))-1)*100,0)</f>
        <v>7.1626281728664143</v>
      </c>
      <c r="O9" s="328">
        <f>IF(F9&gt;0,(EXP(LN(J9/F9)/($J$6-$F$6))-1)*100,0)</f>
        <v>1.3071328216541112</v>
      </c>
      <c r="P9" s="328"/>
      <c r="Q9" s="328">
        <f>IF(C9&gt;0,(EXP(LN(G9/C9)/($F$6-$B$6))-1)*100,0)</f>
        <v>2.9006090179406918</v>
      </c>
      <c r="R9" s="328">
        <f>IF(G9&gt;0,(EXP(LN(K9/G9)/($J$6-$F$6))-1)*100,0)</f>
        <v>-0.3971629626783213</v>
      </c>
      <c r="S9" s="327"/>
      <c r="T9" s="328">
        <f>IF(D9&gt;0,(EXP(LN(H9/D9)/($F$6-$B$6))-1)*100,0)</f>
        <v>4.2417243289483375</v>
      </c>
      <c r="U9" s="328">
        <f>IF(H9&gt;0,(EXP(LN(L9/H9)/($J$6-$F$6))-1)*100,0)</f>
        <v>0.2312189664275488</v>
      </c>
    </row>
    <row r="10" spans="1:21" x14ac:dyDescent="0.2">
      <c r="A10" s="329" t="str">
        <f>name!D5</f>
        <v>12 Other managers and proprietors</v>
      </c>
      <c r="B10" s="330">
        <v>7.7150100341220211</v>
      </c>
      <c r="C10" s="330">
        <v>11.513060114767912</v>
      </c>
      <c r="D10" s="330">
        <f t="shared" ref="D10:D33" si="0">SUM(B10:C10)</f>
        <v>19.228070148889934</v>
      </c>
      <c r="E10" s="331"/>
      <c r="F10" s="330">
        <v>9.2564549870321571</v>
      </c>
      <c r="G10" s="330">
        <v>12.238800224517863</v>
      </c>
      <c r="H10" s="330">
        <f t="shared" ref="H10:H33" si="1">SUM(F10:G10)</f>
        <v>21.49525521155002</v>
      </c>
      <c r="I10" s="331"/>
      <c r="J10" s="330">
        <v>13.015826746663707</v>
      </c>
      <c r="K10" s="330">
        <v>17.930824820389571</v>
      </c>
      <c r="L10" s="330">
        <f t="shared" ref="L10:L33" si="2">SUM(J10:K10)</f>
        <v>30.94665156705328</v>
      </c>
      <c r="M10" s="236"/>
      <c r="N10" s="328">
        <f t="shared" ref="N10:N36" si="3">IF(B10&gt;0,(EXP(LN(F10/B10)/($F$6-$B$6))-1)*100,0)</f>
        <v>3.710240091095085</v>
      </c>
      <c r="O10" s="328">
        <f t="shared" ref="O10:O34" si="4">IF(F10&gt;0,(EXP(LN(J10/F10)/($J$6-$F$6))-1)*100,0)</f>
        <v>2.2983128134515862</v>
      </c>
      <c r="P10" s="328"/>
      <c r="Q10" s="328">
        <f t="shared" ref="Q10:Q34" si="5">IF(C10&gt;0,(EXP(LN(G10/C10)/($F$6-$B$6))-1)*100,0)</f>
        <v>1.2300880731299202</v>
      </c>
      <c r="R10" s="328">
        <f t="shared" ref="R10:R34" si="6">IF(G10&gt;0,(EXP(LN(K10/G10)/($J$6-$F$6))-1)*100,0)</f>
        <v>2.5787560390927</v>
      </c>
      <c r="S10" s="327"/>
      <c r="T10" s="328">
        <f t="shared" ref="T10:T34" si="7">IF(D10&gt;0,(EXP(LN(H10/D10)/($F$6-$B$6))-1)*100,0)</f>
        <v>2.2542532789847414</v>
      </c>
      <c r="U10" s="328">
        <f t="shared" ref="U10:U34" si="8">IF(H10&gt;0,(EXP(LN(L10/H10)/($J$6-$F$6))-1)*100,0)</f>
        <v>2.4593045996881724</v>
      </c>
    </row>
    <row r="11" spans="1:21" x14ac:dyDescent="0.2">
      <c r="A11" s="329" t="str">
        <f>name!D6</f>
        <v>21 Science, research, engineering and technology professionals</v>
      </c>
      <c r="B11" s="330">
        <v>5.7085654563797616</v>
      </c>
      <c r="C11" s="330">
        <v>24.673889361324036</v>
      </c>
      <c r="D11" s="330">
        <f t="shared" si="0"/>
        <v>30.382454817703799</v>
      </c>
      <c r="E11" s="331"/>
      <c r="F11" s="330">
        <v>7.9604368068070546</v>
      </c>
      <c r="G11" s="330">
        <v>28.769777957472197</v>
      </c>
      <c r="H11" s="330">
        <f t="shared" si="1"/>
        <v>36.730214764279253</v>
      </c>
      <c r="I11" s="331"/>
      <c r="J11" s="330">
        <v>11.768148979265527</v>
      </c>
      <c r="K11" s="330">
        <v>31.369544655076901</v>
      </c>
      <c r="L11" s="330">
        <f t="shared" si="2"/>
        <v>43.137693634342426</v>
      </c>
      <c r="M11" s="236"/>
      <c r="N11" s="328">
        <f t="shared" si="3"/>
        <v>6.8764408704354407</v>
      </c>
      <c r="O11" s="328">
        <f t="shared" si="4"/>
        <v>2.640340454329837</v>
      </c>
      <c r="P11" s="328"/>
      <c r="Q11" s="328">
        <f t="shared" si="5"/>
        <v>3.1192580099170142</v>
      </c>
      <c r="R11" s="328">
        <f t="shared" si="6"/>
        <v>0.57841336823318823</v>
      </c>
      <c r="S11" s="327"/>
      <c r="T11" s="328">
        <f t="shared" si="7"/>
        <v>3.8676058867979535</v>
      </c>
      <c r="U11" s="328">
        <f t="shared" si="8"/>
        <v>1.0777494605493931</v>
      </c>
    </row>
    <row r="12" spans="1:21" x14ac:dyDescent="0.2">
      <c r="A12" s="329" t="str">
        <f>name!D7</f>
        <v>22 Health professionals</v>
      </c>
      <c r="B12" s="330">
        <v>23.979845391087693</v>
      </c>
      <c r="C12" s="330">
        <v>8.9009642852373574</v>
      </c>
      <c r="D12" s="330">
        <f t="shared" si="0"/>
        <v>32.88080967632505</v>
      </c>
      <c r="E12" s="331"/>
      <c r="F12" s="330">
        <v>28.633689204530025</v>
      </c>
      <c r="G12" s="330">
        <v>10.489196060505336</v>
      </c>
      <c r="H12" s="330">
        <f t="shared" si="1"/>
        <v>39.122885265035364</v>
      </c>
      <c r="I12" s="331"/>
      <c r="J12" s="330">
        <v>35.248371020887966</v>
      </c>
      <c r="K12" s="330">
        <v>12.141651990133502</v>
      </c>
      <c r="L12" s="330">
        <f t="shared" si="2"/>
        <v>47.390023011021469</v>
      </c>
      <c r="M12" s="236"/>
      <c r="N12" s="328">
        <f t="shared" si="3"/>
        <v>3.611076415323522</v>
      </c>
      <c r="O12" s="328">
        <f t="shared" si="4"/>
        <v>1.3952124760194806</v>
      </c>
      <c r="P12" s="328"/>
      <c r="Q12" s="328">
        <f t="shared" si="5"/>
        <v>3.3382324657720952</v>
      </c>
      <c r="R12" s="328">
        <f t="shared" si="6"/>
        <v>0.98007877912071883</v>
      </c>
      <c r="S12" s="327"/>
      <c r="T12" s="328">
        <f t="shared" si="7"/>
        <v>3.5375000394891165</v>
      </c>
      <c r="U12" s="328">
        <f t="shared" si="8"/>
        <v>1.286229173288933</v>
      </c>
    </row>
    <row r="13" spans="1:21" x14ac:dyDescent="0.2">
      <c r="A13" s="329" t="str">
        <f>name!D8</f>
        <v>23 Teaching and other educational professionals</v>
      </c>
      <c r="B13" s="330">
        <v>23.783768503320335</v>
      </c>
      <c r="C13" s="330">
        <v>12.141558061677166</v>
      </c>
      <c r="D13" s="330">
        <f t="shared" si="0"/>
        <v>35.925326564997505</v>
      </c>
      <c r="E13" s="331"/>
      <c r="F13" s="330">
        <v>26.928006701758378</v>
      </c>
      <c r="G13" s="330">
        <v>13.860013332877491</v>
      </c>
      <c r="H13" s="330">
        <f t="shared" si="1"/>
        <v>40.788020034635871</v>
      </c>
      <c r="I13" s="331"/>
      <c r="J13" s="330">
        <v>32.327179938136126</v>
      </c>
      <c r="K13" s="330">
        <v>16.509310262275498</v>
      </c>
      <c r="L13" s="330">
        <f t="shared" si="2"/>
        <v>48.836490200411625</v>
      </c>
      <c r="M13" s="236"/>
      <c r="N13" s="328">
        <f t="shared" si="3"/>
        <v>2.5143606618034609</v>
      </c>
      <c r="O13" s="328">
        <f t="shared" si="4"/>
        <v>1.2257277108600251</v>
      </c>
      <c r="P13" s="328"/>
      <c r="Q13" s="328">
        <f t="shared" si="5"/>
        <v>2.6828337421715309</v>
      </c>
      <c r="R13" s="328">
        <f t="shared" si="6"/>
        <v>1.1729357323944312</v>
      </c>
      <c r="S13" s="327"/>
      <c r="T13" s="328">
        <f t="shared" si="7"/>
        <v>2.5714228183127963</v>
      </c>
      <c r="U13" s="328">
        <f t="shared" si="8"/>
        <v>1.2078318928844922</v>
      </c>
    </row>
    <row r="14" spans="1:21" x14ac:dyDescent="0.2">
      <c r="A14" s="329" t="str">
        <f>name!D9</f>
        <v>24 Business, media and public service professionals</v>
      </c>
      <c r="B14" s="330">
        <v>12.591955088720381</v>
      </c>
      <c r="C14" s="330">
        <v>18.094052332866042</v>
      </c>
      <c r="D14" s="330">
        <f t="shared" si="0"/>
        <v>30.686007421586424</v>
      </c>
      <c r="E14" s="331"/>
      <c r="F14" s="330">
        <v>18.794930337698073</v>
      </c>
      <c r="G14" s="330">
        <v>23.072833327835813</v>
      </c>
      <c r="H14" s="330">
        <f t="shared" si="1"/>
        <v>41.867763665533886</v>
      </c>
      <c r="I14" s="331"/>
      <c r="J14" s="330">
        <v>25.35176291897665</v>
      </c>
      <c r="K14" s="330">
        <v>27.450864863457468</v>
      </c>
      <c r="L14" s="330">
        <f t="shared" si="2"/>
        <v>52.802627782434115</v>
      </c>
      <c r="M14" s="236"/>
      <c r="N14" s="328">
        <f t="shared" si="3"/>
        <v>8.3401695382946386</v>
      </c>
      <c r="O14" s="328">
        <f t="shared" si="4"/>
        <v>2.0151086159577281</v>
      </c>
      <c r="P14" s="328"/>
      <c r="Q14" s="328">
        <f t="shared" si="5"/>
        <v>4.9815588799905886</v>
      </c>
      <c r="R14" s="328">
        <f t="shared" si="6"/>
        <v>1.1650126567555041</v>
      </c>
      <c r="S14" s="327"/>
      <c r="T14" s="328">
        <f t="shared" si="7"/>
        <v>6.4113310594845929</v>
      </c>
      <c r="U14" s="328">
        <f t="shared" si="8"/>
        <v>1.5589927202523501</v>
      </c>
    </row>
    <row r="15" spans="1:21" x14ac:dyDescent="0.2">
      <c r="A15" s="329" t="str">
        <f>name!D10</f>
        <v>31 Science, engineering and technology associate professionals</v>
      </c>
      <c r="B15" s="330">
        <v>2.6854952718030196</v>
      </c>
      <c r="C15" s="330">
        <v>7.9652063347804196</v>
      </c>
      <c r="D15" s="330">
        <f t="shared" si="0"/>
        <v>10.650701606583439</v>
      </c>
      <c r="E15" s="331"/>
      <c r="F15" s="330">
        <v>3.6131997255855626</v>
      </c>
      <c r="G15" s="330">
        <v>10.447372375993174</v>
      </c>
      <c r="H15" s="330">
        <f t="shared" si="1"/>
        <v>14.060572101578737</v>
      </c>
      <c r="I15" s="331"/>
      <c r="J15" s="330">
        <v>4.549060661169996</v>
      </c>
      <c r="K15" s="330">
        <v>8.6327967725663548</v>
      </c>
      <c r="L15" s="330">
        <f t="shared" si="2"/>
        <v>13.181857433736351</v>
      </c>
      <c r="M15" s="236"/>
      <c r="N15" s="328">
        <f t="shared" si="3"/>
        <v>6.1142027000000931</v>
      </c>
      <c r="O15" s="328">
        <f t="shared" si="4"/>
        <v>1.5473631370719998</v>
      </c>
      <c r="P15" s="328"/>
      <c r="Q15" s="328">
        <f t="shared" si="5"/>
        <v>5.5752233367687865</v>
      </c>
      <c r="R15" s="328">
        <f t="shared" si="6"/>
        <v>-1.2638256002661885</v>
      </c>
      <c r="S15" s="327"/>
      <c r="T15" s="328">
        <f t="shared" si="7"/>
        <v>5.7121619621611108</v>
      </c>
      <c r="U15" s="328">
        <f t="shared" si="8"/>
        <v>-0.42929673059999285</v>
      </c>
    </row>
    <row r="16" spans="1:21" x14ac:dyDescent="0.2">
      <c r="A16" s="329" t="str">
        <f>name!D11</f>
        <v>32 Health and social care associate professionals</v>
      </c>
      <c r="B16" s="330">
        <v>11.351665095963904</v>
      </c>
      <c r="C16" s="330">
        <v>3.629231121187301</v>
      </c>
      <c r="D16" s="330">
        <f t="shared" si="0"/>
        <v>14.980896217151205</v>
      </c>
      <c r="E16" s="331"/>
      <c r="F16" s="330">
        <v>14.011828466736654</v>
      </c>
      <c r="G16" s="330">
        <v>3.9561154366956854</v>
      </c>
      <c r="H16" s="330">
        <f t="shared" si="1"/>
        <v>17.967943903432339</v>
      </c>
      <c r="I16" s="331"/>
      <c r="J16" s="330">
        <v>17.039384664900304</v>
      </c>
      <c r="K16" s="330">
        <v>3.8684278021304568</v>
      </c>
      <c r="L16" s="330">
        <f t="shared" si="2"/>
        <v>20.907812467030759</v>
      </c>
      <c r="M16" s="236"/>
      <c r="N16" s="328">
        <f t="shared" si="3"/>
        <v>4.300658043847716</v>
      </c>
      <c r="O16" s="328">
        <f t="shared" si="4"/>
        <v>1.3127116997137422</v>
      </c>
      <c r="P16" s="328"/>
      <c r="Q16" s="328">
        <f t="shared" si="5"/>
        <v>1.7397967839429151</v>
      </c>
      <c r="R16" s="328">
        <f t="shared" si="6"/>
        <v>-0.14931788755311315</v>
      </c>
      <c r="S16" s="327"/>
      <c r="T16" s="328">
        <f t="shared" si="7"/>
        <v>3.7031903971710856</v>
      </c>
      <c r="U16" s="328">
        <f t="shared" si="8"/>
        <v>1.0153440930191993</v>
      </c>
    </row>
    <row r="17" spans="1:21" x14ac:dyDescent="0.2">
      <c r="A17" s="329" t="str">
        <f>name!D12</f>
        <v>33 Protective service occupations</v>
      </c>
      <c r="B17" s="330">
        <v>1.4365014885062677</v>
      </c>
      <c r="C17" s="330">
        <v>6.1020032006811737</v>
      </c>
      <c r="D17" s="330">
        <f t="shared" si="0"/>
        <v>7.538504689187441</v>
      </c>
      <c r="E17" s="331"/>
      <c r="F17" s="330">
        <v>1.8781341311602202</v>
      </c>
      <c r="G17" s="330">
        <v>6.5879025096205153</v>
      </c>
      <c r="H17" s="330">
        <f t="shared" si="1"/>
        <v>8.4660366407807359</v>
      </c>
      <c r="I17" s="331"/>
      <c r="J17" s="330">
        <v>3.2062007707056916</v>
      </c>
      <c r="K17" s="330">
        <v>7.5236791975369472</v>
      </c>
      <c r="L17" s="330">
        <f t="shared" si="2"/>
        <v>10.729879968242638</v>
      </c>
      <c r="M17" s="236"/>
      <c r="N17" s="328">
        <f t="shared" si="3"/>
        <v>5.507687649376658</v>
      </c>
      <c r="O17" s="328">
        <f t="shared" si="4"/>
        <v>3.6297078809414574</v>
      </c>
      <c r="P17" s="328"/>
      <c r="Q17" s="328">
        <f t="shared" si="5"/>
        <v>1.5441588701271991</v>
      </c>
      <c r="R17" s="328">
        <f t="shared" si="6"/>
        <v>0.88940026315305065</v>
      </c>
      <c r="S17" s="327"/>
      <c r="T17" s="328">
        <f t="shared" si="7"/>
        <v>2.3479119629181255</v>
      </c>
      <c r="U17" s="328">
        <f t="shared" si="8"/>
        <v>1.5923441364522395</v>
      </c>
    </row>
    <row r="18" spans="1:21" x14ac:dyDescent="0.2">
      <c r="A18" s="329" t="str">
        <f>name!D13</f>
        <v>34 Culture, media and sports occupations</v>
      </c>
      <c r="B18" s="330">
        <v>3.3880396501120753</v>
      </c>
      <c r="C18" s="330">
        <v>4.3121605581084159</v>
      </c>
      <c r="D18" s="330">
        <f t="shared" si="0"/>
        <v>7.7002002082204912</v>
      </c>
      <c r="E18" s="331"/>
      <c r="F18" s="330">
        <v>4.2454217593651657</v>
      </c>
      <c r="G18" s="330">
        <v>4.9683664444837268</v>
      </c>
      <c r="H18" s="330">
        <f t="shared" si="1"/>
        <v>9.2137882038488925</v>
      </c>
      <c r="I18" s="331"/>
      <c r="J18" s="330">
        <v>4.789568641739951</v>
      </c>
      <c r="K18" s="330">
        <v>4.9789428003999108</v>
      </c>
      <c r="L18" s="330">
        <f t="shared" si="2"/>
        <v>9.7685114421398609</v>
      </c>
      <c r="M18" s="236"/>
      <c r="N18" s="328">
        <f t="shared" si="3"/>
        <v>4.6151233489726273</v>
      </c>
      <c r="O18" s="328">
        <f t="shared" si="4"/>
        <v>0.80723527709896103</v>
      </c>
      <c r="P18" s="327"/>
      <c r="Q18" s="328">
        <f t="shared" si="5"/>
        <v>2.8735529649924985</v>
      </c>
      <c r="R18" s="328">
        <f t="shared" si="6"/>
        <v>1.4177515220170633E-2</v>
      </c>
      <c r="S18" s="327"/>
      <c r="T18" s="328">
        <f t="shared" si="7"/>
        <v>3.654280540062782</v>
      </c>
      <c r="U18" s="328">
        <f t="shared" si="8"/>
        <v>0.39051395622631269</v>
      </c>
    </row>
    <row r="19" spans="1:21" x14ac:dyDescent="0.2">
      <c r="A19" s="329" t="str">
        <f>name!D14</f>
        <v>35 Business and public service associate professionals</v>
      </c>
      <c r="B19" s="330">
        <v>15.977286071389489</v>
      </c>
      <c r="C19" s="330">
        <v>17.731774199548354</v>
      </c>
      <c r="D19" s="330">
        <f t="shared" si="0"/>
        <v>33.70906027093784</v>
      </c>
      <c r="E19" s="331"/>
      <c r="F19" s="330">
        <v>18.988162477242177</v>
      </c>
      <c r="G19" s="330">
        <v>19.763557837086132</v>
      </c>
      <c r="H19" s="330">
        <f t="shared" si="1"/>
        <v>38.75172031432831</v>
      </c>
      <c r="I19" s="331"/>
      <c r="J19" s="330">
        <v>21.084338023240157</v>
      </c>
      <c r="K19" s="330">
        <v>17.878286528678469</v>
      </c>
      <c r="L19" s="330">
        <f t="shared" si="2"/>
        <v>38.962624551918623</v>
      </c>
      <c r="M19" s="236"/>
      <c r="N19" s="328">
        <f t="shared" si="3"/>
        <v>3.5132598372522583</v>
      </c>
      <c r="O19" s="328">
        <f t="shared" si="4"/>
        <v>0.70054060969244603</v>
      </c>
      <c r="P19" s="327"/>
      <c r="Q19" s="328">
        <f t="shared" si="5"/>
        <v>2.1933385544200767</v>
      </c>
      <c r="R19" s="328">
        <f t="shared" si="6"/>
        <v>-0.66612346356692553</v>
      </c>
      <c r="S19" s="327"/>
      <c r="T19" s="328">
        <f t="shared" si="7"/>
        <v>2.8274032002326255</v>
      </c>
      <c r="U19" s="328">
        <f t="shared" si="8"/>
        <v>3.6191159278087248E-2</v>
      </c>
    </row>
    <row r="20" spans="1:21" x14ac:dyDescent="0.2">
      <c r="A20" s="329" t="str">
        <f>name!D15</f>
        <v>41 Administrative occupations</v>
      </c>
      <c r="B20" s="330">
        <v>46.326728622185541</v>
      </c>
      <c r="C20" s="330">
        <v>24.169404497187596</v>
      </c>
      <c r="D20" s="330">
        <f t="shared" si="0"/>
        <v>70.496133119373141</v>
      </c>
      <c r="E20" s="331"/>
      <c r="F20" s="330">
        <v>47.651224169296036</v>
      </c>
      <c r="G20" s="330">
        <v>28.891412170922699</v>
      </c>
      <c r="H20" s="330">
        <f t="shared" si="1"/>
        <v>76.542636340218735</v>
      </c>
      <c r="I20" s="331"/>
      <c r="J20" s="330">
        <v>38.062934969108326</v>
      </c>
      <c r="K20" s="330">
        <v>31.125109732395487</v>
      </c>
      <c r="L20" s="330">
        <f t="shared" si="2"/>
        <v>69.188044701503813</v>
      </c>
      <c r="M20" s="236"/>
      <c r="N20" s="328">
        <f t="shared" si="3"/>
        <v>0.56537693767162445</v>
      </c>
      <c r="O20" s="328">
        <f t="shared" si="4"/>
        <v>-1.4866213488877511</v>
      </c>
      <c r="P20" s="327"/>
      <c r="Q20" s="328">
        <f t="shared" si="5"/>
        <v>3.6335950261948025</v>
      </c>
      <c r="R20" s="328">
        <f t="shared" si="6"/>
        <v>0.49770436105791571</v>
      </c>
      <c r="S20" s="327"/>
      <c r="T20" s="328">
        <f t="shared" si="7"/>
        <v>1.6594192030626287</v>
      </c>
      <c r="U20" s="328">
        <f t="shared" si="8"/>
        <v>-0.67120290336345478</v>
      </c>
    </row>
    <row r="21" spans="1:21" x14ac:dyDescent="0.2">
      <c r="A21" s="329" t="str">
        <f>name!D16</f>
        <v>42 Secretarial and related occupations</v>
      </c>
      <c r="B21" s="330">
        <v>14.51523924521816</v>
      </c>
      <c r="C21" s="330">
        <v>1.377090350536758</v>
      </c>
      <c r="D21" s="330">
        <f t="shared" si="0"/>
        <v>15.892329595754918</v>
      </c>
      <c r="E21" s="331"/>
      <c r="F21" s="330">
        <v>13.879405830447133</v>
      </c>
      <c r="G21" s="330">
        <v>1.1941326294482921</v>
      </c>
      <c r="H21" s="330">
        <f t="shared" si="1"/>
        <v>15.073538459895426</v>
      </c>
      <c r="I21" s="331"/>
      <c r="J21" s="330">
        <v>9.5492485204894813</v>
      </c>
      <c r="K21" s="330">
        <v>1.8538659185771835</v>
      </c>
      <c r="L21" s="330">
        <f t="shared" si="2"/>
        <v>11.403114439066664</v>
      </c>
      <c r="M21" s="236"/>
      <c r="N21" s="328">
        <f t="shared" si="3"/>
        <v>-0.89185781053682245</v>
      </c>
      <c r="O21" s="328">
        <f t="shared" si="4"/>
        <v>-2.4621403196422809</v>
      </c>
      <c r="P21" s="327"/>
      <c r="Q21" s="328">
        <f t="shared" si="5"/>
        <v>-2.8107957987968946</v>
      </c>
      <c r="R21" s="328">
        <f t="shared" si="6"/>
        <v>2.9757705352827069</v>
      </c>
      <c r="S21" s="327"/>
      <c r="T21" s="328">
        <f t="shared" si="7"/>
        <v>-1.0523395680110847</v>
      </c>
      <c r="U21" s="328">
        <f t="shared" si="8"/>
        <v>-1.8431638969843123</v>
      </c>
    </row>
    <row r="22" spans="1:21" x14ac:dyDescent="0.2">
      <c r="A22" s="329" t="str">
        <f>name!D17</f>
        <v>51 Skilled agricultural and related trades</v>
      </c>
      <c r="B22" s="330">
        <v>1.0834084865006712</v>
      </c>
      <c r="C22" s="330">
        <v>4.4428627351282053</v>
      </c>
      <c r="D22" s="330">
        <f t="shared" si="0"/>
        <v>5.5262712216288765</v>
      </c>
      <c r="E22" s="331"/>
      <c r="F22" s="330">
        <v>1.0643090766559786</v>
      </c>
      <c r="G22" s="330">
        <v>4.7149960244413629</v>
      </c>
      <c r="H22" s="330">
        <f t="shared" si="1"/>
        <v>5.7793051010973411</v>
      </c>
      <c r="I22" s="331"/>
      <c r="J22" s="330">
        <v>1.3895371325694392</v>
      </c>
      <c r="K22" s="330">
        <v>5.1085375157666588</v>
      </c>
      <c r="L22" s="330">
        <f t="shared" si="2"/>
        <v>6.4980746483360985</v>
      </c>
      <c r="M22" s="236"/>
      <c r="N22" s="328">
        <f t="shared" si="3"/>
        <v>-0.35509291079546257</v>
      </c>
      <c r="O22" s="328">
        <f t="shared" si="4"/>
        <v>1.7935263182840444</v>
      </c>
      <c r="P22" s="327"/>
      <c r="Q22" s="328">
        <f t="shared" si="5"/>
        <v>1.1960793804165037</v>
      </c>
      <c r="R22" s="328">
        <f t="shared" si="6"/>
        <v>0.53586457831111822</v>
      </c>
      <c r="S22" s="327"/>
      <c r="T22" s="328">
        <f t="shared" si="7"/>
        <v>0.89942361190538112</v>
      </c>
      <c r="U22" s="328">
        <f t="shared" si="8"/>
        <v>0.78454471191309327</v>
      </c>
    </row>
    <row r="23" spans="1:21" x14ac:dyDescent="0.2">
      <c r="A23" s="329" t="str">
        <f>name!D18</f>
        <v>52 Skilled metal, electrical and electronic trades</v>
      </c>
      <c r="B23" s="330">
        <v>0.28106081705179864</v>
      </c>
      <c r="C23" s="330">
        <v>22.617484229938594</v>
      </c>
      <c r="D23" s="330">
        <f t="shared" si="0"/>
        <v>22.898545046990392</v>
      </c>
      <c r="E23" s="331"/>
      <c r="F23" s="330">
        <v>0.37259354810499951</v>
      </c>
      <c r="G23" s="330">
        <v>20.557158759269761</v>
      </c>
      <c r="H23" s="330">
        <f t="shared" si="1"/>
        <v>20.929752307374759</v>
      </c>
      <c r="I23" s="331"/>
      <c r="J23" s="330">
        <v>1.2061041103172947</v>
      </c>
      <c r="K23" s="330">
        <v>17.624309265306582</v>
      </c>
      <c r="L23" s="330">
        <f t="shared" si="2"/>
        <v>18.830413375623877</v>
      </c>
      <c r="M23" s="236"/>
      <c r="N23" s="328">
        <f t="shared" si="3"/>
        <v>5.8003258276154712</v>
      </c>
      <c r="O23" s="328">
        <f t="shared" si="4"/>
        <v>8.145876407198438</v>
      </c>
      <c r="P23" s="327"/>
      <c r="Q23" s="328">
        <f t="shared" si="5"/>
        <v>-1.8921499238244044</v>
      </c>
      <c r="R23" s="328">
        <f t="shared" si="6"/>
        <v>-1.0209530680261869</v>
      </c>
      <c r="S23" s="327"/>
      <c r="T23" s="328">
        <f t="shared" si="7"/>
        <v>-1.7819652552369503</v>
      </c>
      <c r="U23" s="328">
        <f t="shared" si="8"/>
        <v>-0.70217916448314099</v>
      </c>
    </row>
    <row r="24" spans="1:21" x14ac:dyDescent="0.2">
      <c r="A24" s="329" t="str">
        <f>name!D19</f>
        <v>53 Skilled construction and building trades</v>
      </c>
      <c r="B24" s="330">
        <v>0.20636839080747874</v>
      </c>
      <c r="C24" s="330">
        <v>18.956583629016862</v>
      </c>
      <c r="D24" s="330">
        <f t="shared" si="0"/>
        <v>19.162952019824342</v>
      </c>
      <c r="E24" s="331"/>
      <c r="F24" s="330">
        <v>0.27696021433635176</v>
      </c>
      <c r="G24" s="330">
        <v>16.589900979580495</v>
      </c>
      <c r="H24" s="330">
        <f t="shared" si="1"/>
        <v>16.866861193916847</v>
      </c>
      <c r="I24" s="331"/>
      <c r="J24" s="330">
        <v>0.38183883328341012</v>
      </c>
      <c r="K24" s="330">
        <v>16.185638957405956</v>
      </c>
      <c r="L24" s="330">
        <f t="shared" si="2"/>
        <v>16.567477790689367</v>
      </c>
      <c r="M24" s="236"/>
      <c r="N24" s="328">
        <f t="shared" si="3"/>
        <v>6.0607861227190751</v>
      </c>
      <c r="O24" s="328">
        <f t="shared" si="4"/>
        <v>2.1639118890502296</v>
      </c>
      <c r="P24" s="327"/>
      <c r="Q24" s="328">
        <f t="shared" si="5"/>
        <v>-2.6318889939008216</v>
      </c>
      <c r="R24" s="328">
        <f t="shared" si="6"/>
        <v>-0.16432996710794567</v>
      </c>
      <c r="S24" s="327"/>
      <c r="T24" s="328">
        <f t="shared" si="7"/>
        <v>-2.5202578486921645</v>
      </c>
      <c r="U24" s="328">
        <f t="shared" si="8"/>
        <v>-0.11932352846537597</v>
      </c>
    </row>
    <row r="25" spans="1:21" x14ac:dyDescent="0.2">
      <c r="A25" s="329" t="str">
        <f>name!D20</f>
        <v>54 Textiles, printing and other skilled trades</v>
      </c>
      <c r="B25" s="330">
        <v>5.5285243940741067</v>
      </c>
      <c r="C25" s="330">
        <v>7.8551999690461818</v>
      </c>
      <c r="D25" s="330">
        <f t="shared" si="0"/>
        <v>13.383724363120288</v>
      </c>
      <c r="E25" s="331"/>
      <c r="F25" s="330">
        <v>5.4838249987433976</v>
      </c>
      <c r="G25" s="330">
        <v>6.4430646625351109</v>
      </c>
      <c r="H25" s="330">
        <f t="shared" si="1"/>
        <v>11.926889661278508</v>
      </c>
      <c r="I25" s="331"/>
      <c r="J25" s="330">
        <v>5.5177696002611247</v>
      </c>
      <c r="K25" s="330">
        <v>5.9035611240394807</v>
      </c>
      <c r="L25" s="330">
        <f t="shared" si="2"/>
        <v>11.421330724300606</v>
      </c>
      <c r="M25" s="236"/>
      <c r="N25" s="328">
        <f t="shared" si="3"/>
        <v>-0.16223013371322592</v>
      </c>
      <c r="O25" s="328">
        <f t="shared" si="4"/>
        <v>4.1147601730751049E-2</v>
      </c>
      <c r="P25" s="327"/>
      <c r="Q25" s="328">
        <f t="shared" si="5"/>
        <v>-3.8859121043156808</v>
      </c>
      <c r="R25" s="328">
        <f t="shared" si="6"/>
        <v>-0.58129428884217127</v>
      </c>
      <c r="S25" s="327"/>
      <c r="T25" s="328">
        <f t="shared" si="7"/>
        <v>-2.2785182524032166</v>
      </c>
      <c r="U25" s="328">
        <f t="shared" si="8"/>
        <v>-0.28833526757179317</v>
      </c>
    </row>
    <row r="26" spans="1:21" x14ac:dyDescent="0.2">
      <c r="A26" s="329" t="str">
        <f>name!D21</f>
        <v>61 Caring personal service occupations</v>
      </c>
      <c r="B26" s="330">
        <v>55.275826434460349</v>
      </c>
      <c r="C26" s="330">
        <v>9.0744790323267779</v>
      </c>
      <c r="D26" s="330">
        <f t="shared" si="0"/>
        <v>64.35030546678712</v>
      </c>
      <c r="E26" s="331"/>
      <c r="F26" s="330">
        <v>57.678490104284712</v>
      </c>
      <c r="G26" s="330">
        <v>9.1201992363035025</v>
      </c>
      <c r="H26" s="330">
        <f t="shared" si="1"/>
        <v>66.798689340588211</v>
      </c>
      <c r="I26" s="331"/>
      <c r="J26" s="330">
        <v>68.990303214251711</v>
      </c>
      <c r="K26" s="330">
        <v>13.343427707516961</v>
      </c>
      <c r="L26" s="330">
        <f t="shared" si="2"/>
        <v>82.333730921768677</v>
      </c>
      <c r="M26" s="236"/>
      <c r="N26" s="328">
        <f t="shared" si="3"/>
        <v>0.85460381695592336</v>
      </c>
      <c r="O26" s="328">
        <f t="shared" si="4"/>
        <v>1.2010328058626785</v>
      </c>
      <c r="P26" s="327"/>
      <c r="Q26" s="328">
        <f t="shared" si="5"/>
        <v>0.10056409854637405</v>
      </c>
      <c r="R26" s="328">
        <f t="shared" si="6"/>
        <v>2.5693347479663231</v>
      </c>
      <c r="S26" s="327"/>
      <c r="T26" s="328">
        <f t="shared" si="7"/>
        <v>0.74963134669689957</v>
      </c>
      <c r="U26" s="328">
        <f t="shared" si="8"/>
        <v>1.4037440256429168</v>
      </c>
    </row>
    <row r="27" spans="1:21" x14ac:dyDescent="0.2">
      <c r="A27" s="329" t="str">
        <f>name!D22</f>
        <v>62 Leisure, travel and related personal service occupations</v>
      </c>
      <c r="B27" s="330">
        <v>10.745952683575506</v>
      </c>
      <c r="C27" s="330">
        <v>4.5241751254610625</v>
      </c>
      <c r="D27" s="330">
        <f t="shared" si="0"/>
        <v>15.27012780903657</v>
      </c>
      <c r="E27" s="331"/>
      <c r="F27" s="330">
        <v>9.5799670006026574</v>
      </c>
      <c r="G27" s="330">
        <v>4.8004849555235252</v>
      </c>
      <c r="H27" s="330">
        <f t="shared" si="1"/>
        <v>14.380451956126183</v>
      </c>
      <c r="I27" s="331"/>
      <c r="J27" s="330">
        <v>9.4345965396317588</v>
      </c>
      <c r="K27" s="330">
        <v>5.0796574210064804</v>
      </c>
      <c r="L27" s="330">
        <f t="shared" si="2"/>
        <v>14.514253960638239</v>
      </c>
      <c r="M27" s="236"/>
      <c r="N27" s="328">
        <f t="shared" si="3"/>
        <v>-2.2709183367520813</v>
      </c>
      <c r="O27" s="328">
        <f t="shared" si="4"/>
        <v>-0.10188627100552461</v>
      </c>
      <c r="P27" s="327"/>
      <c r="Q27" s="328">
        <f t="shared" si="5"/>
        <v>1.1926900428781195</v>
      </c>
      <c r="R27" s="328">
        <f t="shared" si="6"/>
        <v>0.37755680539484082</v>
      </c>
      <c r="S27" s="327"/>
      <c r="T27" s="328">
        <f t="shared" si="7"/>
        <v>-1.1933960203856397</v>
      </c>
      <c r="U27" s="328">
        <f t="shared" si="8"/>
        <v>6.176184505939375E-2</v>
      </c>
    </row>
    <row r="28" spans="1:21" x14ac:dyDescent="0.2">
      <c r="A28" s="329" t="str">
        <f>name!D23</f>
        <v>63 Community and civil enforcement occupations</v>
      </c>
      <c r="B28" s="330">
        <v>0.14941862817608664</v>
      </c>
      <c r="C28" s="330">
        <v>0.55745449851624485</v>
      </c>
      <c r="D28" s="330">
        <f t="shared" si="0"/>
        <v>0.70687312669233149</v>
      </c>
      <c r="E28" s="331"/>
      <c r="F28" s="330">
        <v>0.16154925500992404</v>
      </c>
      <c r="G28" s="330">
        <v>0.62154155468505901</v>
      </c>
      <c r="H28" s="330">
        <f t="shared" si="1"/>
        <v>0.78309080969498301</v>
      </c>
      <c r="I28" s="331"/>
      <c r="J28" s="330">
        <v>0.20667027139979965</v>
      </c>
      <c r="K28" s="330">
        <v>0.47885299265414499</v>
      </c>
      <c r="L28" s="330">
        <f>SUM(J28:K28)</f>
        <v>0.68552326405394459</v>
      </c>
      <c r="M28" s="236"/>
      <c r="N28" s="328">
        <f t="shared" si="3"/>
        <v>1.5734123911862463</v>
      </c>
      <c r="O28" s="328">
        <f t="shared" si="4"/>
        <v>1.6556535197901789</v>
      </c>
      <c r="P28" s="327"/>
      <c r="Q28" s="328">
        <f t="shared" si="5"/>
        <v>2.2002949238445924</v>
      </c>
      <c r="R28" s="328">
        <f t="shared" si="6"/>
        <v>-1.7236988619562799</v>
      </c>
      <c r="S28" s="327"/>
      <c r="T28" s="328">
        <f t="shared" si="7"/>
        <v>2.0690637572225556</v>
      </c>
      <c r="U28" s="328">
        <f t="shared" si="8"/>
        <v>-0.88318500550558232</v>
      </c>
    </row>
    <row r="29" spans="1:21" x14ac:dyDescent="0.2">
      <c r="A29" s="329" t="str">
        <f>name!D24</f>
        <v>71 Sales occupations</v>
      </c>
      <c r="B29" s="330">
        <v>33.572416704473291</v>
      </c>
      <c r="C29" s="330">
        <v>19.233786073866916</v>
      </c>
      <c r="D29" s="330">
        <f t="shared" si="0"/>
        <v>52.806202778340207</v>
      </c>
      <c r="E29" s="331"/>
      <c r="F29" s="330">
        <v>32.440012457247107</v>
      </c>
      <c r="G29" s="330">
        <v>18.676340846364241</v>
      </c>
      <c r="H29" s="330">
        <f t="shared" si="1"/>
        <v>51.116353303611348</v>
      </c>
      <c r="I29" s="331"/>
      <c r="J29" s="330">
        <v>28.970283937521732</v>
      </c>
      <c r="K29" s="330">
        <v>16.974135798483378</v>
      </c>
      <c r="L29" s="330">
        <f t="shared" si="2"/>
        <v>45.944419736005109</v>
      </c>
      <c r="M29" s="236"/>
      <c r="N29" s="328">
        <f t="shared" si="3"/>
        <v>-0.68389442788896471</v>
      </c>
      <c r="O29" s="328">
        <f t="shared" si="4"/>
        <v>-0.7513101186322424</v>
      </c>
      <c r="P29" s="327"/>
      <c r="Q29" s="328">
        <f t="shared" si="5"/>
        <v>-0.58649131530253973</v>
      </c>
      <c r="R29" s="328">
        <f t="shared" si="6"/>
        <v>-0.63508651659394122</v>
      </c>
      <c r="S29" s="327"/>
      <c r="T29" s="328">
        <f t="shared" si="7"/>
        <v>-0.64837271712971933</v>
      </c>
      <c r="U29" s="328">
        <f t="shared" si="8"/>
        <v>-0.70862448007582568</v>
      </c>
    </row>
    <row r="30" spans="1:21" x14ac:dyDescent="0.2">
      <c r="A30" s="329" t="str">
        <f>name!D25</f>
        <v>72 Customer service occupations</v>
      </c>
      <c r="B30" s="330">
        <v>7.0041056102410542</v>
      </c>
      <c r="C30" s="330">
        <v>5.7627093825164009</v>
      </c>
      <c r="D30" s="330">
        <f t="shared" si="0"/>
        <v>12.766814992757455</v>
      </c>
      <c r="E30" s="331"/>
      <c r="F30" s="330">
        <v>8.0404356974968305</v>
      </c>
      <c r="G30" s="330">
        <v>6.2308202306850999</v>
      </c>
      <c r="H30" s="330">
        <f t="shared" si="1"/>
        <v>14.27125592818193</v>
      </c>
      <c r="I30" s="331"/>
      <c r="J30" s="330">
        <v>11.14759017096226</v>
      </c>
      <c r="K30" s="330">
        <v>10.61051152418065</v>
      </c>
      <c r="L30" s="330">
        <f t="shared" si="2"/>
        <v>21.758101695142912</v>
      </c>
      <c r="M30" s="236"/>
      <c r="N30" s="328">
        <f t="shared" si="3"/>
        <v>2.7981690438149354</v>
      </c>
      <c r="O30" s="328">
        <f t="shared" si="4"/>
        <v>2.2021645964798164</v>
      </c>
      <c r="P30" s="327"/>
      <c r="Q30" s="328">
        <f t="shared" si="5"/>
        <v>1.5742678479497618</v>
      </c>
      <c r="R30" s="328">
        <f t="shared" si="6"/>
        <v>3.6126401303850919</v>
      </c>
      <c r="S30" s="327"/>
      <c r="T30" s="328">
        <f t="shared" si="7"/>
        <v>2.2529687500646878</v>
      </c>
      <c r="U30" s="328">
        <f t="shared" si="8"/>
        <v>2.851489887956804</v>
      </c>
    </row>
    <row r="31" spans="1:21" x14ac:dyDescent="0.2">
      <c r="A31" s="329" t="str">
        <f>name!D26</f>
        <v>81 Process, plant and machine operatives</v>
      </c>
      <c r="B31" s="330">
        <v>3.7671477822431627</v>
      </c>
      <c r="C31" s="330">
        <v>12.106788615691501</v>
      </c>
      <c r="D31" s="330">
        <f t="shared" si="0"/>
        <v>15.873936397934663</v>
      </c>
      <c r="E31" s="331"/>
      <c r="F31" s="330">
        <v>3.4008643469246391</v>
      </c>
      <c r="G31" s="330">
        <v>10.116113906772634</v>
      </c>
      <c r="H31" s="330">
        <f t="shared" si="1"/>
        <v>13.516978253697273</v>
      </c>
      <c r="I31" s="331"/>
      <c r="J31" s="330">
        <v>3.7348066275135414</v>
      </c>
      <c r="K31" s="330">
        <v>11.29868770987475</v>
      </c>
      <c r="L31" s="330">
        <f t="shared" si="2"/>
        <v>15.033494337388291</v>
      </c>
      <c r="M31" s="236"/>
      <c r="N31" s="328">
        <f t="shared" si="3"/>
        <v>-2.0249868749356525</v>
      </c>
      <c r="O31" s="328">
        <f t="shared" si="4"/>
        <v>0.62639654313669801</v>
      </c>
      <c r="P31" s="327"/>
      <c r="Q31" s="328">
        <f t="shared" si="5"/>
        <v>-3.52896226784849</v>
      </c>
      <c r="R31" s="328">
        <f t="shared" si="6"/>
        <v>0.7397695297019613</v>
      </c>
      <c r="S31" s="327"/>
      <c r="T31" s="328">
        <f t="shared" si="7"/>
        <v>-3.1635196962087164</v>
      </c>
      <c r="U31" s="328">
        <f t="shared" si="8"/>
        <v>0.71141276185828772</v>
      </c>
    </row>
    <row r="32" spans="1:21" x14ac:dyDescent="0.2">
      <c r="A32" s="329" t="str">
        <f>name!D27</f>
        <v>82 Transport and mobile machine drivers and operatives</v>
      </c>
      <c r="B32" s="330">
        <v>1.1384284605126374</v>
      </c>
      <c r="C32" s="330">
        <v>28.836711534115121</v>
      </c>
      <c r="D32" s="330">
        <f t="shared" si="0"/>
        <v>29.97513999462776</v>
      </c>
      <c r="E32" s="331"/>
      <c r="F32" s="330">
        <v>1.1082961377630314</v>
      </c>
      <c r="G32" s="330">
        <v>30.111840235455144</v>
      </c>
      <c r="H32" s="330">
        <f t="shared" si="1"/>
        <v>31.220136373218175</v>
      </c>
      <c r="I32" s="331"/>
      <c r="J32" s="330">
        <v>1.9707428530700901</v>
      </c>
      <c r="K32" s="330">
        <v>32.0303099967104</v>
      </c>
      <c r="L32" s="330">
        <f t="shared" si="2"/>
        <v>34.001052849780493</v>
      </c>
      <c r="M32" s="236"/>
      <c r="N32" s="328">
        <f t="shared" si="3"/>
        <v>-0.53506227446105115</v>
      </c>
      <c r="O32" s="328">
        <f t="shared" si="4"/>
        <v>3.9118178959858474</v>
      </c>
      <c r="P32" s="327"/>
      <c r="Q32" s="328">
        <f t="shared" si="5"/>
        <v>0.8691387933513095</v>
      </c>
      <c r="R32" s="328">
        <f t="shared" si="6"/>
        <v>0.41261012920010831</v>
      </c>
      <c r="S32" s="327"/>
      <c r="T32" s="328">
        <f t="shared" si="7"/>
        <v>0.81721939451400161</v>
      </c>
      <c r="U32" s="328">
        <f t="shared" si="8"/>
        <v>0.57047576472879502</v>
      </c>
    </row>
    <row r="33" spans="1:21" x14ac:dyDescent="0.2">
      <c r="A33" s="329" t="str">
        <f>name!D28</f>
        <v>91 Elementary trades and related occupations</v>
      </c>
      <c r="B33" s="330">
        <v>2.6586222582334487</v>
      </c>
      <c r="C33" s="330">
        <v>8.9380975841641703</v>
      </c>
      <c r="D33" s="330">
        <f t="shared" si="0"/>
        <v>11.596719842397619</v>
      </c>
      <c r="E33" s="331"/>
      <c r="F33" s="330">
        <v>1.9543315104816386</v>
      </c>
      <c r="G33" s="330">
        <v>7.2229961025079463</v>
      </c>
      <c r="H33" s="330">
        <f t="shared" si="1"/>
        <v>9.1773276129895844</v>
      </c>
      <c r="I33" s="331"/>
      <c r="J33" s="330">
        <v>1.6314537740078636</v>
      </c>
      <c r="K33" s="330">
        <v>5.5895862017676707</v>
      </c>
      <c r="L33" s="330">
        <f t="shared" si="2"/>
        <v>7.2210399757755344</v>
      </c>
      <c r="M33" s="236"/>
      <c r="N33" s="328">
        <f t="shared" si="3"/>
        <v>-5.9695922002885986</v>
      </c>
      <c r="O33" s="328">
        <f t="shared" si="4"/>
        <v>-1.196627403498618</v>
      </c>
      <c r="P33" s="327"/>
      <c r="Q33" s="328">
        <f t="shared" si="5"/>
        <v>-4.1715512971435835</v>
      </c>
      <c r="R33" s="328">
        <f t="shared" si="6"/>
        <v>-1.69457498295702</v>
      </c>
      <c r="S33" s="327"/>
      <c r="T33" s="328">
        <f t="shared" si="7"/>
        <v>-4.5719138402872561</v>
      </c>
      <c r="U33" s="328">
        <f t="shared" si="8"/>
        <v>-1.5855429291947387</v>
      </c>
    </row>
    <row r="34" spans="1:21" x14ac:dyDescent="0.2">
      <c r="A34" s="329" t="str">
        <f>name!D29</f>
        <v>92 Elementary administration and service occupations</v>
      </c>
      <c r="B34" s="330">
        <v>32.619220957155427</v>
      </c>
      <c r="C34" s="330">
        <v>33.907037427915611</v>
      </c>
      <c r="D34" s="330">
        <f t="shared" ref="D34" si="9">SUM(B34:C34)</f>
        <v>66.526258385071031</v>
      </c>
      <c r="E34" s="331"/>
      <c r="F34" s="330">
        <v>30.628163655102707</v>
      </c>
      <c r="G34" s="330">
        <v>31.077891359955583</v>
      </c>
      <c r="H34" s="330">
        <f t="shared" ref="H34" si="10">SUM(F34:G34)</f>
        <v>61.70605501505829</v>
      </c>
      <c r="I34" s="331"/>
      <c r="J34" s="330">
        <v>29.906880621035629</v>
      </c>
      <c r="K34" s="330">
        <v>32.44995471212453</v>
      </c>
      <c r="L34" s="330">
        <f t="shared" ref="L34" si="11">SUM(J34:K34)</f>
        <v>62.356835333160163</v>
      </c>
      <c r="M34" s="236"/>
      <c r="N34" s="328">
        <f t="shared" si="3"/>
        <v>-1.2517347645663479</v>
      </c>
      <c r="O34" s="328">
        <f t="shared" si="4"/>
        <v>-0.15874980248797854</v>
      </c>
      <c r="P34" s="327"/>
      <c r="Q34" s="328">
        <f t="shared" si="5"/>
        <v>-1.7274241303022686</v>
      </c>
      <c r="R34" s="328">
        <f t="shared" si="6"/>
        <v>0.28843096326924833</v>
      </c>
      <c r="S34" s="327"/>
      <c r="T34" s="328">
        <f t="shared" si="7"/>
        <v>-1.493035431938039</v>
      </c>
      <c r="U34" s="328">
        <f t="shared" si="8"/>
        <v>6.996601195770058E-2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333.82012272621711</v>
      </c>
      <c r="C36" s="333">
        <f t="shared" ref="C36:D36" si="12">SUM(C9:C34)</f>
        <v>341.83787727378331</v>
      </c>
      <c r="D36" s="333">
        <f t="shared" si="12"/>
        <v>675.65800000000047</v>
      </c>
      <c r="E36" s="333"/>
      <c r="F36" s="333">
        <f>SUM(F9:F34)</f>
        <v>362.62881404120242</v>
      </c>
      <c r="G36" s="333">
        <f t="shared" ref="G36:H36" si="13">SUM(G9:G34)</f>
        <v>358.68918595879728</v>
      </c>
      <c r="H36" s="333">
        <f t="shared" si="13"/>
        <v>721.31799999999976</v>
      </c>
      <c r="I36" s="333"/>
      <c r="J36" s="333">
        <f>SUM(J9:J34)</f>
        <v>398.21830475766075</v>
      </c>
      <c r="K36" s="333">
        <f t="shared" ref="K36:L36" si="14">SUM(K9:K34)</f>
        <v>380.47469524233878</v>
      </c>
      <c r="L36" s="333">
        <f t="shared" si="14"/>
        <v>778.69299999999976</v>
      </c>
      <c r="M36" s="258"/>
      <c r="N36" s="334">
        <f t="shared" si="3"/>
        <v>1.669329500057537</v>
      </c>
      <c r="O36" s="334">
        <f>IF(F36&gt;0,(EXP(LN(J36/F36)/($J$6-$F$6))-1)*100,0)</f>
        <v>0.62608912269594974</v>
      </c>
      <c r="P36" s="335"/>
      <c r="Q36" s="334">
        <f t="shared" ref="Q36" si="15">IF(C36&gt;0,(EXP(LN(G36/C36)/($F$6-$B$6))-1)*100,0)</f>
        <v>0.96703898635106533</v>
      </c>
      <c r="R36" s="334">
        <f t="shared" ref="R36" si="16">IF(G36&gt;0,(EXP(LN(K36/G36)/($J$6-$F$6))-1)*100,0)</f>
        <v>0.39386317646201707</v>
      </c>
      <c r="S36" s="335"/>
      <c r="T36" s="334">
        <f t="shared" ref="T36" si="17">IF(D36&gt;0,(EXP(LN(H36/D36)/($F$6-$B$6))-1)*100,0)</f>
        <v>1.316451178182354</v>
      </c>
      <c r="U36" s="334">
        <f t="shared" ref="U36" si="18">IF(H36&gt;0,(EXP(LN(L36/H36)/($J$6-$F$6))-1)*100,0)</f>
        <v>0.51154916139344309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Liverpool City Region</v>
      </c>
      <c r="Q1" s="19" t="str">
        <f>CONCATENATE("Occupation Table 5.1  Males: Employment Change by Status (SOC 2020), ",B$5,"-",L$5,", ",Info!B5)</f>
        <v>Occupation Table 5.1  Males: Employment Change by Status (SOC 2020), 2015-2035, Liverpool City Region</v>
      </c>
      <c r="AG1" s="19" t="str">
        <f>CONCATENATE("Occupation Table 5.2  Females: Employment Change by Status (SOC 2020), ",R$5,"-",AB$5,", ",Info!B5)</f>
        <v>Occupation Table 5.2  Females: Employment Change by Status (SOC 2020), 2015-2035, Liverpool City Region</v>
      </c>
    </row>
    <row r="2" spans="1:47" x14ac:dyDescent="0.2">
      <c r="A2" s="1" t="s">
        <v>517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38.248438955759838</v>
      </c>
      <c r="C8" s="11">
        <v>5.9225170931503142</v>
      </c>
      <c r="D8" s="11">
        <v>9.8007483180603145</v>
      </c>
      <c r="E8" s="11">
        <f>SUM(B8:D8)</f>
        <v>53.971704366970464</v>
      </c>
      <c r="F8" s="11"/>
      <c r="G8" s="11">
        <v>43.832925970534333</v>
      </c>
      <c r="H8" s="11">
        <v>9.3494335772470532</v>
      </c>
      <c r="I8" s="11">
        <v>11.077373901817413</v>
      </c>
      <c r="J8" s="11">
        <f>SUM(G8:I8)</f>
        <v>64.259733449598798</v>
      </c>
      <c r="K8" s="11"/>
      <c r="L8" s="11">
        <v>49.979983052888116</v>
      </c>
      <c r="M8" s="11">
        <v>12.220283519627856</v>
      </c>
      <c r="N8" s="11">
        <v>13.018305182972092</v>
      </c>
      <c r="O8" s="11">
        <f>SUM(L8:N8)</f>
        <v>75.218571755488057</v>
      </c>
      <c r="Q8" s="10" t="str">
        <f>name!E4</f>
        <v>Managers, directors and senior officials</v>
      </c>
      <c r="R8" s="11">
        <v>26.735242187717763</v>
      </c>
      <c r="S8" s="11">
        <v>1.793832905442474</v>
      </c>
      <c r="T8" s="11">
        <v>7.3980980397847631</v>
      </c>
      <c r="U8" s="11">
        <f>SUM(R8:T8)</f>
        <v>35.927173132945001</v>
      </c>
      <c r="V8" s="11"/>
      <c r="W8" s="11">
        <v>29.893140805072893</v>
      </c>
      <c r="X8" s="11">
        <v>3.0032092399750812</v>
      </c>
      <c r="Y8" s="11">
        <v>7.5088069767288719</v>
      </c>
      <c r="Z8" s="11">
        <f>SUM(W8:Y8)</f>
        <v>40.405157021776844</v>
      </c>
      <c r="AA8" s="11"/>
      <c r="AB8" s="11">
        <v>31.432911616027582</v>
      </c>
      <c r="AC8" s="11">
        <v>4.2147659072920591</v>
      </c>
      <c r="AD8" s="11">
        <v>8.8173662689533892</v>
      </c>
      <c r="AE8" s="11">
        <f>SUM(AB8:AD8)</f>
        <v>44.465043792273036</v>
      </c>
      <c r="AG8" s="10" t="str">
        <f>name!E4</f>
        <v>Managers, directors and senior officials</v>
      </c>
      <c r="AH8" s="11">
        <v>11.513196768042068</v>
      </c>
      <c r="AI8" s="11">
        <v>4.128684187707842</v>
      </c>
      <c r="AJ8" s="11">
        <v>2.4026502782755528</v>
      </c>
      <c r="AK8" s="11">
        <f>SUM(AH8:AJ8)</f>
        <v>18.044531234025463</v>
      </c>
      <c r="AL8" s="11"/>
      <c r="AM8" s="11">
        <v>13.939785165461428</v>
      </c>
      <c r="AN8" s="11">
        <v>6.3462243372719733</v>
      </c>
      <c r="AO8" s="11">
        <v>3.5685669250885383</v>
      </c>
      <c r="AP8" s="11">
        <f>SUM(AM8:AO8)</f>
        <v>23.854576427821939</v>
      </c>
      <c r="AQ8" s="11"/>
      <c r="AR8" s="11">
        <v>18.547071436860495</v>
      </c>
      <c r="AS8" s="11">
        <v>8.0055176123357974</v>
      </c>
      <c r="AT8" s="11">
        <v>4.2009389140187041</v>
      </c>
      <c r="AU8" s="11">
        <f>SUM(AR8:AT8)</f>
        <v>30.753527963214996</v>
      </c>
    </row>
    <row r="9" spans="1:47" x14ac:dyDescent="0.2">
      <c r="A9" t="str">
        <f>name!E5</f>
        <v>Professional occupations</v>
      </c>
      <c r="B9" s="11">
        <v>92.408205034201785</v>
      </c>
      <c r="C9" s="11">
        <v>23.898383066591755</v>
      </c>
      <c r="D9" s="11">
        <v>13.568010379819171</v>
      </c>
      <c r="E9" s="11">
        <f t="shared" ref="E9:E18" si="0">SUM(B9:D9)</f>
        <v>129.87459848061269</v>
      </c>
      <c r="F9" s="11"/>
      <c r="G9" s="11">
        <v>112.28068001506651</v>
      </c>
      <c r="H9" s="11">
        <v>31.373838593936089</v>
      </c>
      <c r="I9" s="11">
        <v>14.854365120481795</v>
      </c>
      <c r="J9" s="11">
        <f t="shared" ref="J9:J16" si="1">SUM(G9:I9)</f>
        <v>158.50888372948438</v>
      </c>
      <c r="K9" s="11"/>
      <c r="L9" s="11">
        <v>137.08625275740098</v>
      </c>
      <c r="M9" s="11">
        <v>39.859056802826196</v>
      </c>
      <c r="N9" s="11">
        <v>15.221525067982489</v>
      </c>
      <c r="O9" s="11">
        <f t="shared" ref="O9:O16" si="2">SUM(L9:N9)</f>
        <v>192.16683462820967</v>
      </c>
      <c r="Q9" s="10" t="str">
        <f>name!E5</f>
        <v>Professional occupations</v>
      </c>
      <c r="R9" s="11">
        <v>50.246987843771379</v>
      </c>
      <c r="S9" s="11">
        <v>4.8022811068134121</v>
      </c>
      <c r="T9" s="11">
        <v>8.7611950905197915</v>
      </c>
      <c r="U9" s="11">
        <f t="shared" ref="U9:U16" si="3">SUM(R9:T9)</f>
        <v>63.810464041104581</v>
      </c>
      <c r="V9" s="11"/>
      <c r="W9" s="11">
        <v>61.221774041495536</v>
      </c>
      <c r="X9" s="11">
        <v>7.3079707596013614</v>
      </c>
      <c r="Y9" s="11">
        <v>7.6620758775939173</v>
      </c>
      <c r="Z9" s="11">
        <f t="shared" ref="Z9:Z16" si="4">SUM(W9:Y9)</f>
        <v>76.191820678690817</v>
      </c>
      <c r="AA9" s="11"/>
      <c r="AB9" s="11">
        <v>71.038593072994303</v>
      </c>
      <c r="AC9" s="11">
        <v>9.8358304553498197</v>
      </c>
      <c r="AD9" s="11">
        <v>6.5969482425992476</v>
      </c>
      <c r="AE9" s="11">
        <f t="shared" ref="AE9:AE16" si="5">SUM(AB9:AD9)</f>
        <v>87.471371770943378</v>
      </c>
      <c r="AG9" s="10" t="str">
        <f>name!E5</f>
        <v>Professional occupations</v>
      </c>
      <c r="AH9" s="11">
        <v>42.161217190430449</v>
      </c>
      <c r="AI9" s="11">
        <v>19.096101959778345</v>
      </c>
      <c r="AJ9" s="11">
        <v>4.8068152892993812</v>
      </c>
      <c r="AK9" s="11">
        <f t="shared" ref="AK9:AK18" si="6">SUM(AH9:AJ9)</f>
        <v>66.06413443950818</v>
      </c>
      <c r="AL9" s="11"/>
      <c r="AM9" s="11">
        <v>51.058905973570958</v>
      </c>
      <c r="AN9" s="11">
        <v>24.065867834334728</v>
      </c>
      <c r="AO9" s="11">
        <v>7.1922892428878811</v>
      </c>
      <c r="AP9" s="11">
        <f t="shared" ref="AP9:AP18" si="7">SUM(AM9:AO9)</f>
        <v>82.317063050793564</v>
      </c>
      <c r="AQ9" s="11"/>
      <c r="AR9" s="11">
        <v>66.047659684406653</v>
      </c>
      <c r="AS9" s="11">
        <v>30.023226347476385</v>
      </c>
      <c r="AT9" s="11">
        <v>8.6245768253832438</v>
      </c>
      <c r="AU9" s="11">
        <f t="shared" ref="AU9:AU18" si="8">SUM(AR9:AT9)</f>
        <v>104.69546285726628</v>
      </c>
    </row>
    <row r="10" spans="1:47" x14ac:dyDescent="0.2">
      <c r="A10" t="str">
        <f>name!E6</f>
        <v>Associate professional occupations</v>
      </c>
      <c r="B10" s="11">
        <v>51.069486297561575</v>
      </c>
      <c r="C10" s="11">
        <v>14.71134094443217</v>
      </c>
      <c r="D10" s="11">
        <v>8.7985357500866677</v>
      </c>
      <c r="E10" s="11">
        <f t="shared" si="0"/>
        <v>74.579362992080419</v>
      </c>
      <c r="F10" s="11"/>
      <c r="G10" s="11">
        <v>60.123730198230213</v>
      </c>
      <c r="H10" s="11">
        <v>18.831447686709836</v>
      </c>
      <c r="I10" s="11">
        <v>9.5048832790288795</v>
      </c>
      <c r="J10" s="11">
        <f t="shared" si="1"/>
        <v>88.460061163968916</v>
      </c>
      <c r="K10" s="11"/>
      <c r="L10" s="11">
        <v>63.021527462536106</v>
      </c>
      <c r="M10" s="11">
        <v>20.388842674536797</v>
      </c>
      <c r="N10" s="11">
        <v>10.140315725995356</v>
      </c>
      <c r="O10" s="11">
        <f t="shared" si="2"/>
        <v>93.550685863068253</v>
      </c>
      <c r="Q10" s="10" t="str">
        <f>name!E6</f>
        <v>Associate professional occupations</v>
      </c>
      <c r="R10" s="11">
        <v>31.524163031691678</v>
      </c>
      <c r="S10" s="11">
        <v>3.3282374076982499</v>
      </c>
      <c r="T10" s="11">
        <v>4.8879749749157435</v>
      </c>
      <c r="U10" s="11">
        <f t="shared" si="3"/>
        <v>39.740375414305667</v>
      </c>
      <c r="V10" s="11"/>
      <c r="W10" s="11">
        <v>36.038914135884916</v>
      </c>
      <c r="X10" s="11">
        <v>4.9474985522176613</v>
      </c>
      <c r="Y10" s="11">
        <v>4.7369019157766115</v>
      </c>
      <c r="Z10" s="11">
        <f t="shared" si="4"/>
        <v>45.723314603879189</v>
      </c>
      <c r="AA10" s="11"/>
      <c r="AB10" s="11">
        <v>33.976237921587966</v>
      </c>
      <c r="AC10" s="11">
        <v>4.5296014121522257</v>
      </c>
      <c r="AD10" s="11">
        <v>4.3762937675719344</v>
      </c>
      <c r="AE10" s="11">
        <f t="shared" si="5"/>
        <v>42.882133101312128</v>
      </c>
      <c r="AG10" s="10" t="str">
        <f>name!E6</f>
        <v>Associate professional occupations</v>
      </c>
      <c r="AH10" s="11">
        <v>19.545323265869904</v>
      </c>
      <c r="AI10" s="11">
        <v>11.383103536733922</v>
      </c>
      <c r="AJ10" s="11">
        <v>3.9105607751709228</v>
      </c>
      <c r="AK10" s="11">
        <f t="shared" si="6"/>
        <v>34.838987577774745</v>
      </c>
      <c r="AL10" s="11"/>
      <c r="AM10" s="11">
        <v>24.084816062345343</v>
      </c>
      <c r="AN10" s="11">
        <v>13.88394913449217</v>
      </c>
      <c r="AO10" s="11">
        <v>4.7679813632522681</v>
      </c>
      <c r="AP10" s="11">
        <f t="shared" si="7"/>
        <v>42.736746560089777</v>
      </c>
      <c r="AQ10" s="11"/>
      <c r="AR10" s="11">
        <v>29.045289540948122</v>
      </c>
      <c r="AS10" s="11">
        <v>15.85924126238457</v>
      </c>
      <c r="AT10" s="11">
        <v>5.7640219584234247</v>
      </c>
      <c r="AU10" s="11">
        <f t="shared" si="8"/>
        <v>50.668552761756118</v>
      </c>
    </row>
    <row r="11" spans="1:47" x14ac:dyDescent="0.2">
      <c r="A11" t="str">
        <f>name!E7</f>
        <v>Administrative and secretarial occupations</v>
      </c>
      <c r="B11" s="11">
        <v>50.729822353449222</v>
      </c>
      <c r="C11" s="11">
        <v>33.022096041936983</v>
      </c>
      <c r="D11" s="11">
        <v>2.6365443197418243</v>
      </c>
      <c r="E11" s="11">
        <f t="shared" si="0"/>
        <v>86.388462715128043</v>
      </c>
      <c r="F11" s="11"/>
      <c r="G11" s="11">
        <v>51.978013562916729</v>
      </c>
      <c r="H11" s="11">
        <v>36.918560963297921</v>
      </c>
      <c r="I11" s="11">
        <v>2.7196002738995375</v>
      </c>
      <c r="J11" s="11">
        <f t="shared" si="1"/>
        <v>91.61617480011418</v>
      </c>
      <c r="K11" s="11"/>
      <c r="L11" s="11">
        <v>47.064846324333736</v>
      </c>
      <c r="M11" s="11">
        <v>31.022532586426262</v>
      </c>
      <c r="N11" s="11">
        <v>2.5037802298104879</v>
      </c>
      <c r="O11" s="11">
        <f t="shared" si="2"/>
        <v>80.591159140570483</v>
      </c>
      <c r="Q11" s="10" t="str">
        <f>name!E7</f>
        <v>Administrative and secretarial occupations</v>
      </c>
      <c r="R11" s="11">
        <v>19.369728016068436</v>
      </c>
      <c r="S11" s="11">
        <v>5.2706800821122979</v>
      </c>
      <c r="T11" s="11">
        <v>0.90608674954362167</v>
      </c>
      <c r="U11" s="11">
        <f t="shared" si="3"/>
        <v>25.546494847724357</v>
      </c>
      <c r="V11" s="11"/>
      <c r="W11" s="11">
        <v>21.467777662196664</v>
      </c>
      <c r="X11" s="11">
        <v>7.8993565367334853</v>
      </c>
      <c r="Y11" s="11">
        <v>0.71841060144085311</v>
      </c>
      <c r="Z11" s="11">
        <f t="shared" si="4"/>
        <v>30.085544800371004</v>
      </c>
      <c r="AA11" s="11"/>
      <c r="AB11" s="11">
        <v>23.654056346933267</v>
      </c>
      <c r="AC11" s="11">
        <v>8.3248376889294065</v>
      </c>
      <c r="AD11" s="11">
        <v>1.0000816151100154</v>
      </c>
      <c r="AE11" s="11">
        <f t="shared" si="5"/>
        <v>32.978975650972686</v>
      </c>
      <c r="AG11" s="10" t="str">
        <f>name!E7</f>
        <v>Administrative and secretarial occupations</v>
      </c>
      <c r="AH11" s="11">
        <v>31.360094337380783</v>
      </c>
      <c r="AI11" s="11">
        <v>27.751415959824676</v>
      </c>
      <c r="AJ11" s="11">
        <v>1.7304575701982032</v>
      </c>
      <c r="AK11" s="11">
        <f t="shared" si="6"/>
        <v>60.84196786740366</v>
      </c>
      <c r="AL11" s="11"/>
      <c r="AM11" s="11">
        <v>30.510235900720055</v>
      </c>
      <c r="AN11" s="11">
        <v>29.019204426564428</v>
      </c>
      <c r="AO11" s="11">
        <v>2.0011896724586848</v>
      </c>
      <c r="AP11" s="11">
        <f t="shared" si="7"/>
        <v>61.530629999743169</v>
      </c>
      <c r="AQ11" s="11"/>
      <c r="AR11" s="11">
        <v>23.410789977400466</v>
      </c>
      <c r="AS11" s="11">
        <v>22.69769489749687</v>
      </c>
      <c r="AT11" s="11">
        <v>1.5036986147004734</v>
      </c>
      <c r="AU11" s="11">
        <f t="shared" si="8"/>
        <v>47.612183489597811</v>
      </c>
    </row>
    <row r="12" spans="1:47" x14ac:dyDescent="0.2">
      <c r="A12" t="str">
        <f>name!E8</f>
        <v>Skilled trades occupations</v>
      </c>
      <c r="B12" s="11">
        <v>36.918614318041222</v>
      </c>
      <c r="C12" s="11">
        <v>6.6751367139576283</v>
      </c>
      <c r="D12" s="11">
        <v>17.377741619565025</v>
      </c>
      <c r="E12" s="11">
        <f t="shared" si="0"/>
        <v>60.971492651563878</v>
      </c>
      <c r="F12" s="11"/>
      <c r="G12" s="11">
        <v>32.190065384002857</v>
      </c>
      <c r="H12" s="11">
        <v>6.1953608808288028</v>
      </c>
      <c r="I12" s="11">
        <v>17.1173819988358</v>
      </c>
      <c r="J12" s="11">
        <f t="shared" si="1"/>
        <v>55.502808263667461</v>
      </c>
      <c r="K12" s="11"/>
      <c r="L12" s="11">
        <v>27.816647655485692</v>
      </c>
      <c r="M12" s="11">
        <v>7.2990204612351697</v>
      </c>
      <c r="N12" s="11">
        <v>18.201628422229078</v>
      </c>
      <c r="O12" s="11">
        <f t="shared" si="2"/>
        <v>53.31729653894994</v>
      </c>
      <c r="Q12" s="10" t="str">
        <f>name!E8</f>
        <v>Skilled trades occupations</v>
      </c>
      <c r="R12" s="11">
        <v>33.980484205807095</v>
      </c>
      <c r="S12" s="11">
        <v>4.1742327723456878</v>
      </c>
      <c r="T12" s="11">
        <v>15.717413584977031</v>
      </c>
      <c r="U12" s="11">
        <f t="shared" si="3"/>
        <v>53.872130563129815</v>
      </c>
      <c r="V12" s="11"/>
      <c r="W12" s="11">
        <v>29.292895621184577</v>
      </c>
      <c r="X12" s="11">
        <v>3.795742571359022</v>
      </c>
      <c r="Y12" s="11">
        <v>15.216482233283132</v>
      </c>
      <c r="Z12" s="11">
        <f t="shared" si="4"/>
        <v>48.305120425826729</v>
      </c>
      <c r="AA12" s="11"/>
      <c r="AB12" s="11">
        <v>24.474695190964667</v>
      </c>
      <c r="AC12" s="11">
        <v>4.4336029478124628</v>
      </c>
      <c r="AD12" s="11">
        <v>15.91374872374155</v>
      </c>
      <c r="AE12" s="11">
        <f t="shared" si="5"/>
        <v>44.822046862518683</v>
      </c>
      <c r="AG12" s="10" t="str">
        <f>name!E8</f>
        <v>Skilled trades occupations</v>
      </c>
      <c r="AH12" s="11">
        <v>2.9381301122341155</v>
      </c>
      <c r="AI12" s="11">
        <v>2.5009039416119445</v>
      </c>
      <c r="AJ12" s="11">
        <v>1.6603280345879976</v>
      </c>
      <c r="AK12" s="11">
        <f t="shared" si="6"/>
        <v>7.0993620884340576</v>
      </c>
      <c r="AL12" s="11"/>
      <c r="AM12" s="11">
        <v>2.89716976281828</v>
      </c>
      <c r="AN12" s="11">
        <v>2.3996183094697794</v>
      </c>
      <c r="AO12" s="11">
        <v>1.9008997655526674</v>
      </c>
      <c r="AP12" s="11">
        <f t="shared" si="7"/>
        <v>7.1976878378407267</v>
      </c>
      <c r="AQ12" s="11"/>
      <c r="AR12" s="11">
        <v>3.3419524645210368</v>
      </c>
      <c r="AS12" s="11">
        <v>2.8654175134227069</v>
      </c>
      <c r="AT12" s="11">
        <v>2.2878796984875271</v>
      </c>
      <c r="AU12" s="11">
        <f t="shared" si="8"/>
        <v>8.4952496764312713</v>
      </c>
    </row>
    <row r="13" spans="1:47" x14ac:dyDescent="0.2">
      <c r="A13" t="str">
        <f>name!E9</f>
        <v>Caring, leisure and other service occupations</v>
      </c>
      <c r="B13" s="11">
        <v>38.701865703157893</v>
      </c>
      <c r="C13" s="11">
        <v>35.159273395486757</v>
      </c>
      <c r="D13" s="11">
        <v>6.4661673038713525</v>
      </c>
      <c r="E13" s="11">
        <f t="shared" si="0"/>
        <v>80.327306402516015</v>
      </c>
      <c r="F13" s="11"/>
      <c r="G13" s="11">
        <v>38.16615931238902</v>
      </c>
      <c r="H13" s="11">
        <v>36.15737926069658</v>
      </c>
      <c r="I13" s="11">
        <v>7.6386935333237922</v>
      </c>
      <c r="J13" s="11">
        <f t="shared" si="1"/>
        <v>81.962232106409388</v>
      </c>
      <c r="K13" s="11"/>
      <c r="L13" s="11">
        <v>47.59970681033753</v>
      </c>
      <c r="M13" s="11">
        <v>41.109295771995683</v>
      </c>
      <c r="N13" s="11">
        <v>8.8245055641276764</v>
      </c>
      <c r="O13" s="11">
        <f t="shared" si="2"/>
        <v>97.533508146460889</v>
      </c>
      <c r="Q13" s="10" t="str">
        <f>name!E9</f>
        <v>Caring, leisure and other service occupations</v>
      </c>
      <c r="R13" s="11">
        <v>8.8180765547280817</v>
      </c>
      <c r="S13" s="11">
        <v>4.1380412793720156</v>
      </c>
      <c r="T13" s="11">
        <v>1.1999908222039917</v>
      </c>
      <c r="U13" s="11">
        <f t="shared" si="3"/>
        <v>14.15610865630409</v>
      </c>
      <c r="V13" s="11"/>
      <c r="W13" s="11">
        <v>8.7964201498867425</v>
      </c>
      <c r="X13" s="11">
        <v>4.5643110835017877</v>
      </c>
      <c r="Y13" s="11">
        <v>1.1814945131235546</v>
      </c>
      <c r="Z13" s="11">
        <f t="shared" si="4"/>
        <v>14.542225746512086</v>
      </c>
      <c r="AA13" s="11"/>
      <c r="AB13" s="11">
        <v>11.458913619750311</v>
      </c>
      <c r="AC13" s="11">
        <v>5.7229658011114761</v>
      </c>
      <c r="AD13" s="11">
        <v>1.7200587003157843</v>
      </c>
      <c r="AE13" s="11">
        <f t="shared" si="5"/>
        <v>18.901938121177572</v>
      </c>
      <c r="AG13" s="10" t="str">
        <f>name!E9</f>
        <v>Caring, leisure and other service occupations</v>
      </c>
      <c r="AH13" s="11">
        <v>29.883789148429805</v>
      </c>
      <c r="AI13" s="11">
        <v>31.021232116114742</v>
      </c>
      <c r="AJ13" s="11">
        <v>5.26617648166736</v>
      </c>
      <c r="AK13" s="11">
        <f t="shared" si="6"/>
        <v>66.171197746211902</v>
      </c>
      <c r="AL13" s="11"/>
      <c r="AM13" s="11">
        <v>29.36973916250227</v>
      </c>
      <c r="AN13" s="11">
        <v>31.593068177194798</v>
      </c>
      <c r="AO13" s="11">
        <v>6.4571990202002372</v>
      </c>
      <c r="AP13" s="11">
        <f t="shared" si="7"/>
        <v>67.4200063598973</v>
      </c>
      <c r="AQ13" s="11"/>
      <c r="AR13" s="11">
        <v>36.14079319058721</v>
      </c>
      <c r="AS13" s="11">
        <v>35.386329970884205</v>
      </c>
      <c r="AT13" s="11">
        <v>7.1044468638118916</v>
      </c>
      <c r="AU13" s="11">
        <f t="shared" si="8"/>
        <v>78.63157002528331</v>
      </c>
    </row>
    <row r="14" spans="1:47" x14ac:dyDescent="0.2">
      <c r="A14" t="str">
        <f>name!E10</f>
        <v>Sales and customer service occupations</v>
      </c>
      <c r="B14" s="11">
        <v>26.449546213076584</v>
      </c>
      <c r="C14" s="11">
        <v>35.29586316572307</v>
      </c>
      <c r="D14" s="11">
        <v>3.8276083922980066</v>
      </c>
      <c r="E14" s="11">
        <f t="shared" si="0"/>
        <v>65.573017771097653</v>
      </c>
      <c r="F14" s="11"/>
      <c r="G14" s="11">
        <v>24.555145326347031</v>
      </c>
      <c r="H14" s="11">
        <v>37.719166592369163</v>
      </c>
      <c r="I14" s="11">
        <v>3.1132973130771036</v>
      </c>
      <c r="J14" s="11">
        <f t="shared" si="1"/>
        <v>65.387609231793292</v>
      </c>
      <c r="K14" s="11"/>
      <c r="L14" s="11">
        <v>25.831375168501342</v>
      </c>
      <c r="M14" s="11">
        <v>39.245790464107522</v>
      </c>
      <c r="N14" s="11">
        <v>2.6253557985391938</v>
      </c>
      <c r="O14" s="11">
        <f t="shared" si="2"/>
        <v>67.702521431148057</v>
      </c>
      <c r="Q14" s="10" t="str">
        <f>name!E10</f>
        <v>Sales and customer service occupations</v>
      </c>
      <c r="R14" s="11">
        <v>12.697395432453085</v>
      </c>
      <c r="S14" s="11">
        <v>9.8948860547411162</v>
      </c>
      <c r="T14" s="11">
        <v>2.4042139691891529</v>
      </c>
      <c r="U14" s="11">
        <f t="shared" si="3"/>
        <v>24.996495456383354</v>
      </c>
      <c r="V14" s="11"/>
      <c r="W14" s="11">
        <v>11.894945788629846</v>
      </c>
      <c r="X14" s="11">
        <v>11.179847601670229</v>
      </c>
      <c r="Y14" s="11">
        <v>1.8323676867492831</v>
      </c>
      <c r="Z14" s="11">
        <f t="shared" si="4"/>
        <v>24.907161077049356</v>
      </c>
      <c r="AA14" s="11"/>
      <c r="AB14" s="11">
        <v>13.678960098094882</v>
      </c>
      <c r="AC14" s="11">
        <v>12.350924623699896</v>
      </c>
      <c r="AD14" s="11">
        <v>1.5547626008692599</v>
      </c>
      <c r="AE14" s="11">
        <f t="shared" si="5"/>
        <v>27.58464732266404</v>
      </c>
      <c r="AG14" s="10" t="str">
        <f>name!E10</f>
        <v>Sales and customer service occupations</v>
      </c>
      <c r="AH14" s="11">
        <v>13.7521507806235</v>
      </c>
      <c r="AI14" s="11">
        <v>25.400977110981945</v>
      </c>
      <c r="AJ14" s="11">
        <v>1.4233944231088553</v>
      </c>
      <c r="AK14" s="11">
        <f t="shared" si="6"/>
        <v>40.576522314714296</v>
      </c>
      <c r="AL14" s="11"/>
      <c r="AM14" s="11">
        <v>12.660199537717189</v>
      </c>
      <c r="AN14" s="11">
        <v>26.539318990698931</v>
      </c>
      <c r="AO14" s="11">
        <v>1.2809296263278211</v>
      </c>
      <c r="AP14" s="11">
        <f t="shared" si="7"/>
        <v>40.480448154743939</v>
      </c>
      <c r="AQ14" s="11"/>
      <c r="AR14" s="11">
        <v>12.152415070406452</v>
      </c>
      <c r="AS14" s="11">
        <v>26.894865840407626</v>
      </c>
      <c r="AT14" s="11">
        <v>1.0705931976699339</v>
      </c>
      <c r="AU14" s="11">
        <f t="shared" si="8"/>
        <v>40.117874108484017</v>
      </c>
    </row>
    <row r="15" spans="1:47" x14ac:dyDescent="0.2">
      <c r="A15" t="str">
        <f>name!E11</f>
        <v>Process, plant and machine operatives</v>
      </c>
      <c r="B15" s="11">
        <v>33.193224075739735</v>
      </c>
      <c r="C15" s="11">
        <v>5.55879902770842</v>
      </c>
      <c r="D15" s="11">
        <v>7.0970532891143669</v>
      </c>
      <c r="E15" s="11">
        <f t="shared" si="0"/>
        <v>45.849076392562523</v>
      </c>
      <c r="F15" s="11"/>
      <c r="G15" s="11">
        <v>30.359877542021117</v>
      </c>
      <c r="H15" s="11">
        <v>6.3902721406833241</v>
      </c>
      <c r="I15" s="11">
        <v>7.98696494421098</v>
      </c>
      <c r="J15" s="11">
        <f t="shared" si="1"/>
        <v>44.737114626915421</v>
      </c>
      <c r="K15" s="11"/>
      <c r="L15" s="11">
        <v>30.786078976948378</v>
      </c>
      <c r="M15" s="11">
        <v>8.4077296580934995</v>
      </c>
      <c r="N15" s="11">
        <v>9.8407385521269006</v>
      </c>
      <c r="O15" s="11">
        <f t="shared" si="2"/>
        <v>49.034547187168776</v>
      </c>
      <c r="Q15" s="10" t="str">
        <f>name!E11</f>
        <v>Process, plant and machine operatives</v>
      </c>
      <c r="R15" s="11">
        <v>29.992745323022941</v>
      </c>
      <c r="S15" s="11">
        <v>4.2889869425788865</v>
      </c>
      <c r="T15" s="11">
        <v>6.6617678842048687</v>
      </c>
      <c r="U15" s="11">
        <f t="shared" si="3"/>
        <v>40.943500149806695</v>
      </c>
      <c r="V15" s="11"/>
      <c r="W15" s="11">
        <v>27.532757905314405</v>
      </c>
      <c r="X15" s="11">
        <v>5.3423152147891102</v>
      </c>
      <c r="Y15" s="11">
        <v>7.3528810221242775</v>
      </c>
      <c r="Z15" s="11">
        <f t="shared" si="4"/>
        <v>40.227954142227794</v>
      </c>
      <c r="AA15" s="11"/>
      <c r="AB15" s="11">
        <v>27.665793370086313</v>
      </c>
      <c r="AC15" s="11">
        <v>6.5970129433115874</v>
      </c>
      <c r="AD15" s="11">
        <v>9.0661913931872409</v>
      </c>
      <c r="AE15" s="11">
        <f t="shared" si="5"/>
        <v>43.328997706585142</v>
      </c>
      <c r="AG15" s="10" t="str">
        <f>name!E11</f>
        <v>Process, plant and machine operatives</v>
      </c>
      <c r="AH15" s="11">
        <v>3.2004787527167675</v>
      </c>
      <c r="AI15" s="11">
        <v>1.2698120851295323</v>
      </c>
      <c r="AJ15" s="11">
        <v>0.4352854049094973</v>
      </c>
      <c r="AK15" s="11">
        <f t="shared" si="6"/>
        <v>4.9055762427557967</v>
      </c>
      <c r="AL15" s="11"/>
      <c r="AM15" s="11">
        <v>2.8271196367067408</v>
      </c>
      <c r="AN15" s="11">
        <v>1.047956925894221</v>
      </c>
      <c r="AO15" s="11">
        <v>0.63408392208670283</v>
      </c>
      <c r="AP15" s="11">
        <f t="shared" si="7"/>
        <v>4.5091604846876647</v>
      </c>
      <c r="AQ15" s="11"/>
      <c r="AR15" s="11">
        <v>3.1202856068620557</v>
      </c>
      <c r="AS15" s="11">
        <v>1.8107167147819119</v>
      </c>
      <c r="AT15" s="11">
        <v>0.77454715893966275</v>
      </c>
      <c r="AU15" s="11">
        <f t="shared" si="8"/>
        <v>5.7055494805836302</v>
      </c>
    </row>
    <row r="16" spans="1:47" x14ac:dyDescent="0.2">
      <c r="A16" t="str">
        <f>name!E12</f>
        <v>Elementary occupations</v>
      </c>
      <c r="B16" s="11">
        <v>35.476364018881441</v>
      </c>
      <c r="C16" s="11">
        <v>37.700176317506383</v>
      </c>
      <c r="D16" s="11">
        <v>4.9464378910807847</v>
      </c>
      <c r="E16" s="11">
        <f t="shared" si="0"/>
        <v>78.122978227468622</v>
      </c>
      <c r="F16" s="11"/>
      <c r="G16" s="11">
        <v>30.298533097254399</v>
      </c>
      <c r="H16" s="11">
        <v>36.132728344149712</v>
      </c>
      <c r="I16" s="11">
        <v>4.4521211866437227</v>
      </c>
      <c r="J16" s="11">
        <f t="shared" si="1"/>
        <v>70.883382628047826</v>
      </c>
      <c r="K16" s="11"/>
      <c r="L16" s="11">
        <v>30.297367646465567</v>
      </c>
      <c r="M16" s="11">
        <v>33.172637320834312</v>
      </c>
      <c r="N16" s="11">
        <v>6.1078703416358362</v>
      </c>
      <c r="O16" s="11">
        <f t="shared" si="2"/>
        <v>69.577875308935717</v>
      </c>
      <c r="Q16" s="10" t="str">
        <f>name!E12</f>
        <v>Elementary occupations</v>
      </c>
      <c r="R16" s="11">
        <v>26.565762426462943</v>
      </c>
      <c r="S16" s="11">
        <v>13.571630972700952</v>
      </c>
      <c r="T16" s="11">
        <v>2.7077416129158713</v>
      </c>
      <c r="U16" s="11">
        <f t="shared" si="3"/>
        <v>42.845135012079766</v>
      </c>
      <c r="V16" s="11"/>
      <c r="W16" s="11">
        <v>22.43699342124701</v>
      </c>
      <c r="X16" s="11">
        <v>13.308975323358382</v>
      </c>
      <c r="Y16" s="11">
        <v>2.5549187178581261</v>
      </c>
      <c r="Z16" s="11">
        <f t="shared" si="4"/>
        <v>38.300887462463521</v>
      </c>
      <c r="AA16" s="11"/>
      <c r="AB16" s="11">
        <v>21.554848139906532</v>
      </c>
      <c r="AC16" s="11">
        <v>12.811976340164117</v>
      </c>
      <c r="AD16" s="11">
        <v>3.6727164338215701</v>
      </c>
      <c r="AE16" s="11">
        <f t="shared" si="5"/>
        <v>38.039540913892218</v>
      </c>
      <c r="AG16" s="10" t="str">
        <f>name!E12</f>
        <v>Elementary occupations</v>
      </c>
      <c r="AH16" s="11">
        <v>8.9106015924185265</v>
      </c>
      <c r="AI16" s="11">
        <v>24.128545344805431</v>
      </c>
      <c r="AJ16" s="11">
        <v>2.2386962781649125</v>
      </c>
      <c r="AK16" s="11">
        <f t="shared" si="6"/>
        <v>35.27784321538887</v>
      </c>
      <c r="AL16" s="11"/>
      <c r="AM16" s="11">
        <v>7.8615396760074088</v>
      </c>
      <c r="AN16" s="11">
        <v>22.82375302079133</v>
      </c>
      <c r="AO16" s="11">
        <v>1.8972024687855951</v>
      </c>
      <c r="AP16" s="11">
        <f t="shared" si="7"/>
        <v>32.582495165584334</v>
      </c>
      <c r="AQ16" s="11"/>
      <c r="AR16" s="11">
        <v>8.7425195065590309</v>
      </c>
      <c r="AS16" s="11">
        <v>20.360660980670215</v>
      </c>
      <c r="AT16" s="11">
        <v>2.4351539078142674</v>
      </c>
      <c r="AU16" s="11">
        <f t="shared" si="8"/>
        <v>31.538334395043513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403.19556696986933</v>
      </c>
      <c r="C18" s="34">
        <f t="shared" ref="C18:D18" si="9">SUM(C8:C16)</f>
        <v>197.9435857664935</v>
      </c>
      <c r="D18" s="34">
        <f t="shared" si="9"/>
        <v>74.518847263637511</v>
      </c>
      <c r="E18" s="34">
        <f t="shared" si="0"/>
        <v>675.65800000000036</v>
      </c>
      <c r="F18" s="34"/>
      <c r="G18" s="34">
        <f>SUM(G8:G16)</f>
        <v>423.78513040876226</v>
      </c>
      <c r="H18" s="34">
        <f t="shared" ref="H18:I18" si="10">SUM(H8:H16)</f>
        <v>219.06818803991848</v>
      </c>
      <c r="I18" s="34">
        <f t="shared" si="10"/>
        <v>78.464681551319018</v>
      </c>
      <c r="J18" s="34">
        <f t="shared" ref="J18" si="11">SUM(G18:I18)</f>
        <v>721.31799999999976</v>
      </c>
      <c r="K18" s="34"/>
      <c r="L18" s="34">
        <f>SUM(L8:L16)</f>
        <v>459.48378585489741</v>
      </c>
      <c r="M18" s="34">
        <f t="shared" ref="M18:N18" si="12">SUM(M8:M16)</f>
        <v>232.7251892596833</v>
      </c>
      <c r="N18" s="34">
        <f t="shared" si="12"/>
        <v>86.484024885419089</v>
      </c>
      <c r="O18" s="34">
        <f>SUM(L18:N18)</f>
        <v>778.69299999999976</v>
      </c>
      <c r="Q18" s="231" t="str">
        <f>name!E3</f>
        <v>All occupations</v>
      </c>
      <c r="R18" s="34">
        <f>SUM(R8:R16)</f>
        <v>239.9305850217234</v>
      </c>
      <c r="S18" s="34">
        <f t="shared" ref="S18:T18" si="13">SUM(S8:S16)</f>
        <v>51.262809523805089</v>
      </c>
      <c r="T18" s="34">
        <f t="shared" si="13"/>
        <v>50.644482728254843</v>
      </c>
      <c r="U18" s="34">
        <f t="shared" ref="U18" si="14">SUM(R18:T18)</f>
        <v>341.83787727378331</v>
      </c>
      <c r="V18" s="34"/>
      <c r="W18" s="34">
        <f>SUM(W8:W16)</f>
        <v>248.5756195309126</v>
      </c>
      <c r="X18" s="34">
        <f t="shared" ref="X18:Y18" si="15">SUM(X8:X16)</f>
        <v>61.349226883206121</v>
      </c>
      <c r="Y18" s="34">
        <f t="shared" si="15"/>
        <v>48.764339544678634</v>
      </c>
      <c r="Z18" s="34">
        <f t="shared" ref="Z18" si="16">SUM(W18:Y18)</f>
        <v>358.6891859587974</v>
      </c>
      <c r="AA18" s="34"/>
      <c r="AB18" s="34">
        <f>SUM(AB8:AB16)</f>
        <v>258.93500937634582</v>
      </c>
      <c r="AC18" s="34">
        <f t="shared" ref="AC18:AD18" si="17">SUM(AC8:AC16)</f>
        <v>68.821518119823054</v>
      </c>
      <c r="AD18" s="34">
        <f t="shared" si="17"/>
        <v>52.718167746169989</v>
      </c>
      <c r="AE18" s="34">
        <f t="shared" ref="AE18" si="18">SUM(AB18:AD18)</f>
        <v>380.47469524233884</v>
      </c>
      <c r="AG18" s="231" t="str">
        <f>name!E3</f>
        <v>All occupations</v>
      </c>
      <c r="AH18" s="34">
        <f>SUM(AH8:AH16)</f>
        <v>163.26498194814593</v>
      </c>
      <c r="AI18" s="34">
        <f t="shared" ref="AI18:AJ18" si="19">SUM(AI8:AI16)</f>
        <v>146.68077624268835</v>
      </c>
      <c r="AJ18" s="34">
        <f t="shared" si="19"/>
        <v>23.874364535382686</v>
      </c>
      <c r="AK18" s="34">
        <f t="shared" si="6"/>
        <v>333.82012272621699</v>
      </c>
      <c r="AL18" s="34"/>
      <c r="AM18" s="34">
        <f>SUM(AM8:AM16)</f>
        <v>175.20951087784965</v>
      </c>
      <c r="AN18" s="34">
        <f t="shared" ref="AN18:AO18" si="20">SUM(AN8:AN16)</f>
        <v>157.71896115671234</v>
      </c>
      <c r="AO18" s="34">
        <f t="shared" si="20"/>
        <v>29.700342006640394</v>
      </c>
      <c r="AP18" s="34">
        <f t="shared" si="7"/>
        <v>362.62881404120236</v>
      </c>
      <c r="AQ18" s="34"/>
      <c r="AR18" s="34">
        <f>SUM(AR8:AR16)</f>
        <v>200.5487764785515</v>
      </c>
      <c r="AS18" s="34">
        <f t="shared" ref="AS18:AT18" si="21">SUM(AS8:AS16)</f>
        <v>163.90367113986028</v>
      </c>
      <c r="AT18" s="34">
        <f t="shared" si="21"/>
        <v>33.765857139249121</v>
      </c>
      <c r="AU18" s="34">
        <f t="shared" si="8"/>
        <v>398.21830475766092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9.4863242776223604</v>
      </c>
      <c r="C26" s="18">
        <f t="shared" ref="C26:O26" si="22">C8/C$18*100</f>
        <v>2.9920227372948984</v>
      </c>
      <c r="D26" s="18">
        <f t="shared" si="22"/>
        <v>13.152039622119496</v>
      </c>
      <c r="E26" s="18">
        <f t="shared" si="22"/>
        <v>7.9880212129465553</v>
      </c>
      <c r="F26" s="18"/>
      <c r="G26" s="18">
        <f t="shared" si="22"/>
        <v>10.343195838007636</v>
      </c>
      <c r="H26" s="18">
        <f t="shared" si="22"/>
        <v>4.2678189201726564</v>
      </c>
      <c r="I26" s="18">
        <f t="shared" si="22"/>
        <v>14.117656100563375</v>
      </c>
      <c r="J26" s="18">
        <f t="shared" si="22"/>
        <v>8.9086551908587914</v>
      </c>
      <c r="K26" s="18"/>
      <c r="L26" s="18">
        <f t="shared" si="22"/>
        <v>10.877420399045709</v>
      </c>
      <c r="M26" s="18">
        <f t="shared" si="22"/>
        <v>5.2509500834445628</v>
      </c>
      <c r="N26" s="18">
        <f t="shared" si="22"/>
        <v>15.052843805800872</v>
      </c>
      <c r="O26" s="18">
        <f t="shared" si="22"/>
        <v>9.6595926450460041</v>
      </c>
      <c r="Q26" t="str">
        <f>$A$8</f>
        <v>Managers, directors and senior officials</v>
      </c>
      <c r="R26" s="18">
        <f>R8/R$18*100</f>
        <v>11.142907097607896</v>
      </c>
      <c r="S26" s="18">
        <f t="shared" ref="S26:U26" si="23">S8/S$18*100</f>
        <v>3.4992871481409256</v>
      </c>
      <c r="T26" s="18">
        <f t="shared" si="23"/>
        <v>14.607905227270338</v>
      </c>
      <c r="U26" s="18">
        <f t="shared" si="23"/>
        <v>10.510003578149522</v>
      </c>
      <c r="V26" s="18"/>
      <c r="W26" s="18">
        <f t="shared" ref="W26:Z26" si="24">W8/W$18*100</f>
        <v>12.025773429222173</v>
      </c>
      <c r="X26" s="18">
        <f t="shared" si="24"/>
        <v>4.8952682740280569</v>
      </c>
      <c r="Y26" s="18">
        <f t="shared" si="24"/>
        <v>15.398151696177875</v>
      </c>
      <c r="Z26" s="18">
        <f t="shared" si="24"/>
        <v>11.264671086687899</v>
      </c>
      <c r="AA26" s="18"/>
      <c r="AB26" s="18">
        <f t="shared" ref="AB26:AE26" si="25">AB8/AB$18*100</f>
        <v>12.139305415569284</v>
      </c>
      <c r="AC26" s="18">
        <f t="shared" si="25"/>
        <v>6.1241978125996264</v>
      </c>
      <c r="AD26" s="18">
        <f t="shared" si="25"/>
        <v>16.725479366824121</v>
      </c>
      <c r="AE26" s="18">
        <f t="shared" si="25"/>
        <v>11.68672827609509</v>
      </c>
      <c r="AG26" t="str">
        <f>$A$8</f>
        <v>Managers, directors and senior officials</v>
      </c>
      <c r="AH26" s="18">
        <f>AH8/AH$18*100</f>
        <v>7.0518470223447771</v>
      </c>
      <c r="AI26" s="18">
        <f t="shared" ref="AI26:AK26" si="26">AI8/AI$18*100</f>
        <v>2.8147411634069845</v>
      </c>
      <c r="AJ26" s="18">
        <f t="shared" si="26"/>
        <v>10.063724522236967</v>
      </c>
      <c r="AK26" s="18">
        <f t="shared" si="26"/>
        <v>5.4054654005458831</v>
      </c>
      <c r="AL26" s="18"/>
      <c r="AM26" s="18">
        <f t="shared" ref="AM26:AP26" si="27">AM8/AM$18*100</f>
        <v>7.956066480420569</v>
      </c>
      <c r="AN26" s="18">
        <f t="shared" si="27"/>
        <v>4.0237548426192413</v>
      </c>
      <c r="AO26" s="18">
        <f t="shared" si="27"/>
        <v>12.015238492171838</v>
      </c>
      <c r="AP26" s="18">
        <f t="shared" si="27"/>
        <v>6.5782352378406284</v>
      </c>
      <c r="AQ26" s="18"/>
      <c r="AR26" s="18">
        <f t="shared" ref="AR26:AU26" si="28">AR8/AR$18*100</f>
        <v>9.2481598554375051</v>
      </c>
      <c r="AS26" s="18">
        <f t="shared" si="28"/>
        <v>4.884282064374645</v>
      </c>
      <c r="AT26" s="18">
        <f t="shared" si="28"/>
        <v>12.441380939018341</v>
      </c>
      <c r="AU26" s="18">
        <f t="shared" si="28"/>
        <v>7.722781096647557</v>
      </c>
    </row>
    <row r="27" spans="1:47" x14ac:dyDescent="0.2">
      <c r="A27" t="str">
        <f>$A$9</f>
        <v>Professional occupations</v>
      </c>
      <c r="B27" s="18">
        <f t="shared" ref="B27:B34" si="29">B9/B$18*100</f>
        <v>22.918953630536176</v>
      </c>
      <c r="C27" s="18">
        <f t="shared" ref="C27:O27" si="30">C9/C$18*100</f>
        <v>12.073330375445339</v>
      </c>
      <c r="D27" s="18">
        <f t="shared" si="30"/>
        <v>18.207488277183625</v>
      </c>
      <c r="E27" s="18">
        <f t="shared" si="30"/>
        <v>19.221943421170565</v>
      </c>
      <c r="F27" s="18"/>
      <c r="G27" s="18">
        <f t="shared" si="30"/>
        <v>26.494719129660378</v>
      </c>
      <c r="H27" s="18">
        <f t="shared" si="30"/>
        <v>14.321494542246892</v>
      </c>
      <c r="I27" s="18">
        <f t="shared" si="30"/>
        <v>18.931275609353555</v>
      </c>
      <c r="J27" s="18">
        <f t="shared" si="30"/>
        <v>21.974896471387716</v>
      </c>
      <c r="K27" s="18"/>
      <c r="L27" s="18">
        <f t="shared" si="30"/>
        <v>29.834840091765962</v>
      </c>
      <c r="M27" s="18">
        <f t="shared" si="30"/>
        <v>17.127091798537545</v>
      </c>
      <c r="N27" s="18">
        <f t="shared" si="30"/>
        <v>17.600389306752522</v>
      </c>
      <c r="O27" s="18">
        <f t="shared" si="30"/>
        <v>24.678125349554925</v>
      </c>
      <c r="Q27" t="str">
        <f>$A$9</f>
        <v>Professional occupations</v>
      </c>
      <c r="R27" s="18">
        <f t="shared" ref="R27:U27" si="31">R9/R$18*100</f>
        <v>20.942302057581362</v>
      </c>
      <c r="S27" s="18">
        <f t="shared" si="31"/>
        <v>9.3679631518895974</v>
      </c>
      <c r="T27" s="18">
        <f t="shared" si="31"/>
        <v>17.299406803165692</v>
      </c>
      <c r="U27" s="18">
        <f t="shared" si="31"/>
        <v>18.666879325955378</v>
      </c>
      <c r="V27" s="18"/>
      <c r="W27" s="18">
        <f t="shared" ref="W27:Z27" si="32">W9/W$18*100</f>
        <v>24.629034077045542</v>
      </c>
      <c r="X27" s="18">
        <f t="shared" si="32"/>
        <v>11.912082891466497</v>
      </c>
      <c r="Y27" s="18">
        <f t="shared" si="32"/>
        <v>15.712456990366508</v>
      </c>
      <c r="Z27" s="18">
        <f t="shared" si="32"/>
        <v>21.241738993336412</v>
      </c>
      <c r="AA27" s="18"/>
      <c r="AB27" s="18">
        <f t="shared" ref="AB27:AE27" si="33">AB9/AB$18*100</f>
        <v>27.43491242999287</v>
      </c>
      <c r="AC27" s="18">
        <f t="shared" si="33"/>
        <v>14.291795246691526</v>
      </c>
      <c r="AD27" s="18">
        <f t="shared" si="33"/>
        <v>12.513614422949138</v>
      </c>
      <c r="AE27" s="18">
        <f t="shared" si="33"/>
        <v>22.990062904243743</v>
      </c>
      <c r="AG27" t="str">
        <f>$A$9</f>
        <v>Professional occupations</v>
      </c>
      <c r="AH27" s="18">
        <f t="shared" ref="AH27:AK27" si="34">AH9/AH$18*100</f>
        <v>25.823796804033051</v>
      </c>
      <c r="AI27" s="18">
        <f>AI9/AI$18*100</f>
        <v>13.018817086284839</v>
      </c>
      <c r="AJ27" s="18">
        <f t="shared" si="34"/>
        <v>20.133793643703079</v>
      </c>
      <c r="AK27" s="18">
        <f t="shared" si="34"/>
        <v>19.790339150312626</v>
      </c>
      <c r="AL27" s="18"/>
      <c r="AM27" s="18">
        <f t="shared" ref="AM27:AP27" si="35">AM9/AM$18*100</f>
        <v>29.141629194529035</v>
      </c>
      <c r="AN27" s="18">
        <f t="shared" si="35"/>
        <v>15.25870298525645</v>
      </c>
      <c r="AO27" s="18">
        <f t="shared" si="35"/>
        <v>24.216183238832169</v>
      </c>
      <c r="AP27" s="18">
        <f t="shared" si="35"/>
        <v>22.70008886868008</v>
      </c>
      <c r="AQ27" s="18"/>
      <c r="AR27" s="18">
        <f t="shared" ref="AR27:AU27" si="36">AR9/AR$18*100</f>
        <v>32.933464289407119</v>
      </c>
      <c r="AS27" s="18">
        <f t="shared" si="36"/>
        <v>18.317604565340904</v>
      </c>
      <c r="AT27" s="18">
        <f t="shared" si="36"/>
        <v>25.542300880489467</v>
      </c>
      <c r="AU27" s="18">
        <f t="shared" si="36"/>
        <v>26.290971963476057</v>
      </c>
    </row>
    <row r="28" spans="1:47" x14ac:dyDescent="0.2">
      <c r="A28" t="str">
        <f>$A$10</f>
        <v>Associate professional occupations</v>
      </c>
      <c r="B28" s="18">
        <f t="shared" si="29"/>
        <v>12.666182488404685</v>
      </c>
      <c r="C28" s="18">
        <f t="shared" ref="C28:O28" si="37">C10/C$18*100</f>
        <v>7.4320877271499857</v>
      </c>
      <c r="D28" s="18">
        <f t="shared" si="37"/>
        <v>11.807128093324698</v>
      </c>
      <c r="E28" s="18">
        <f t="shared" si="37"/>
        <v>11.038034477809836</v>
      </c>
      <c r="F28" s="18"/>
      <c r="G28" s="18">
        <f t="shared" si="37"/>
        <v>14.187314722495767</v>
      </c>
      <c r="H28" s="18">
        <f t="shared" si="37"/>
        <v>8.5961580525230712</v>
      </c>
      <c r="I28" s="18">
        <f t="shared" si="37"/>
        <v>12.113581666437158</v>
      </c>
      <c r="J28" s="18">
        <f t="shared" si="37"/>
        <v>12.263670276350922</v>
      </c>
      <c r="K28" s="18"/>
      <c r="L28" s="18">
        <f t="shared" si="37"/>
        <v>13.715723906400907</v>
      </c>
      <c r="M28" s="18">
        <f t="shared" si="37"/>
        <v>8.760909267877393</v>
      </c>
      <c r="N28" s="18">
        <f t="shared" si="37"/>
        <v>11.725073780308042</v>
      </c>
      <c r="O28" s="18">
        <f t="shared" si="37"/>
        <v>12.013808505157781</v>
      </c>
      <c r="Q28" t="str">
        <f>$A$10</f>
        <v>Associate professional occupations</v>
      </c>
      <c r="R28" s="18">
        <f t="shared" ref="R28:U28" si="38">R10/R$18*100</f>
        <v>13.138868072545845</v>
      </c>
      <c r="S28" s="18">
        <f t="shared" si="38"/>
        <v>6.4924990233957134</v>
      </c>
      <c r="T28" s="18">
        <f t="shared" si="38"/>
        <v>9.651544870432085</v>
      </c>
      <c r="U28" s="18">
        <f t="shared" si="38"/>
        <v>11.625503800585848</v>
      </c>
      <c r="V28" s="18"/>
      <c r="W28" s="18">
        <f t="shared" ref="W28:Z28" si="39">W10/W$18*100</f>
        <v>14.498169291056781</v>
      </c>
      <c r="X28" s="18">
        <f t="shared" si="39"/>
        <v>8.0644839447390027</v>
      </c>
      <c r="Y28" s="18">
        <f t="shared" si="39"/>
        <v>9.7138645986101988</v>
      </c>
      <c r="Z28" s="18">
        <f t="shared" si="39"/>
        <v>12.747335686092143</v>
      </c>
      <c r="AA28" s="18"/>
      <c r="AB28" s="18">
        <f t="shared" ref="AB28:AE28" si="40">AB10/AB$18*100</f>
        <v>13.121531153095498</v>
      </c>
      <c r="AC28" s="18">
        <f t="shared" si="40"/>
        <v>6.5816644792198193</v>
      </c>
      <c r="AD28" s="18">
        <f t="shared" si="40"/>
        <v>8.3013009644855771</v>
      </c>
      <c r="AE28" s="18">
        <f t="shared" si="40"/>
        <v>11.270692542114755</v>
      </c>
      <c r="AG28" t="str">
        <f>$A$10</f>
        <v>Associate professional occupations</v>
      </c>
      <c r="AH28" s="18">
        <f t="shared" ref="AH28:AK28" si="41">AH10/AH$18*100</f>
        <v>11.97153427063596</v>
      </c>
      <c r="AI28" s="18">
        <f t="shared" si="41"/>
        <v>7.7604603877335556</v>
      </c>
      <c r="AJ28" s="18">
        <f t="shared" si="41"/>
        <v>16.379748115914573</v>
      </c>
      <c r="AK28" s="18">
        <f t="shared" si="41"/>
        <v>10.436455206251297</v>
      </c>
      <c r="AL28" s="18"/>
      <c r="AM28" s="18">
        <f t="shared" ref="AM28:AP28" si="42">AM10/AM$18*100</f>
        <v>13.746294902413425</v>
      </c>
      <c r="AN28" s="18">
        <f t="shared" si="42"/>
        <v>8.8029676537729884</v>
      </c>
      <c r="AO28" s="18">
        <f t="shared" si="42"/>
        <v>16.053624440372584</v>
      </c>
      <c r="AP28" s="18">
        <f t="shared" si="42"/>
        <v>11.785259445829357</v>
      </c>
      <c r="AQ28" s="18"/>
      <c r="AR28" s="18">
        <f t="shared" ref="AR28:AU28" si="43">AR10/AR$18*100</f>
        <v>14.482905381402059</v>
      </c>
      <c r="AS28" s="18">
        <f t="shared" si="43"/>
        <v>9.6759524372408681</v>
      </c>
      <c r="AT28" s="18">
        <f t="shared" si="43"/>
        <v>17.070563127282139</v>
      </c>
      <c r="AU28" s="18">
        <f t="shared" si="43"/>
        <v>12.723813083527361</v>
      </c>
    </row>
    <row r="29" spans="1:47" x14ac:dyDescent="0.2">
      <c r="A29" t="str">
        <f>$A$11</f>
        <v>Administrative and secretarial occupations</v>
      </c>
      <c r="B29" s="18">
        <f t="shared" si="29"/>
        <v>12.581939512554275</v>
      </c>
      <c r="C29" s="18">
        <f t="shared" ref="C29:O29" si="44">C11/C$18*100</f>
        <v>16.682579490548328</v>
      </c>
      <c r="D29" s="18">
        <f t="shared" si="44"/>
        <v>3.5380905858810325</v>
      </c>
      <c r="E29" s="18">
        <f t="shared" si="44"/>
        <v>12.785826959072194</v>
      </c>
      <c r="F29" s="18"/>
      <c r="G29" s="18">
        <f t="shared" si="44"/>
        <v>12.265181063049877</v>
      </c>
      <c r="H29" s="18">
        <f t="shared" si="44"/>
        <v>16.852543170974073</v>
      </c>
      <c r="I29" s="18">
        <f t="shared" si="44"/>
        <v>3.4660183666466691</v>
      </c>
      <c r="J29" s="18">
        <f t="shared" si="44"/>
        <v>12.701218436267251</v>
      </c>
      <c r="K29" s="18"/>
      <c r="L29" s="18">
        <f t="shared" si="44"/>
        <v>10.242983054726674</v>
      </c>
      <c r="M29" s="18">
        <f t="shared" si="44"/>
        <v>13.330113807238195</v>
      </c>
      <c r="N29" s="18">
        <f t="shared" si="44"/>
        <v>2.8950782911962007</v>
      </c>
      <c r="O29" s="18">
        <f t="shared" si="44"/>
        <v>10.349542007000256</v>
      </c>
      <c r="Q29" t="str">
        <f>$A$11</f>
        <v>Administrative and secretarial occupations</v>
      </c>
      <c r="R29" s="18">
        <f t="shared" ref="R29:U29" si="45">R11/R$18*100</f>
        <v>8.0730549689255717</v>
      </c>
      <c r="S29" s="18">
        <f t="shared" si="45"/>
        <v>10.281683994835934</v>
      </c>
      <c r="T29" s="18">
        <f t="shared" si="45"/>
        <v>1.7891124575315502</v>
      </c>
      <c r="U29" s="18">
        <f t="shared" si="45"/>
        <v>7.4732779911524467</v>
      </c>
      <c r="V29" s="18"/>
      <c r="W29" s="18">
        <f t="shared" ref="W29:Z29" si="46">W11/W$18*100</f>
        <v>8.6363166680258256</v>
      </c>
      <c r="X29" s="18">
        <f t="shared" si="46"/>
        <v>12.876049036073303</v>
      </c>
      <c r="Y29" s="18">
        <f t="shared" si="46"/>
        <v>1.473229429843163</v>
      </c>
      <c r="Z29" s="18">
        <f t="shared" si="46"/>
        <v>8.3876364211958503</v>
      </c>
      <c r="AA29" s="18"/>
      <c r="AB29" s="18">
        <f t="shared" ref="AB29:AE29" si="47">AB11/AB$18*100</f>
        <v>9.1351325585153216</v>
      </c>
      <c r="AC29" s="18">
        <f t="shared" si="47"/>
        <v>12.096271509784607</v>
      </c>
      <c r="AD29" s="18">
        <f t="shared" si="47"/>
        <v>1.8970340925452061</v>
      </c>
      <c r="AE29" s="18">
        <f t="shared" si="47"/>
        <v>8.6678499420223254</v>
      </c>
      <c r="AG29" t="str">
        <f>$A$11</f>
        <v>Administrative and secretarial occupations</v>
      </c>
      <c r="AH29" s="18">
        <f t="shared" ref="AH29:AK29" si="48">AH11/AH$18*100</f>
        <v>19.208095920618764</v>
      </c>
      <c r="AI29" s="18">
        <f t="shared" si="48"/>
        <v>18.919599875793548</v>
      </c>
      <c r="AJ29" s="18">
        <f t="shared" si="48"/>
        <v>7.2481827427641115</v>
      </c>
      <c r="AK29" s="18">
        <f t="shared" si="48"/>
        <v>18.225973728163559</v>
      </c>
      <c r="AL29" s="18"/>
      <c r="AM29" s="18">
        <f t="shared" ref="AM29:AP29" si="49">AM11/AM$18*100</f>
        <v>17.41357289787242</v>
      </c>
      <c r="AN29" s="18">
        <f t="shared" si="49"/>
        <v>18.399312431262107</v>
      </c>
      <c r="AO29" s="18">
        <f t="shared" si="49"/>
        <v>6.7379347753344367</v>
      </c>
      <c r="AP29" s="18">
        <f t="shared" si="49"/>
        <v>16.967937355566008</v>
      </c>
      <c r="AQ29" s="18"/>
      <c r="AR29" s="18">
        <f t="shared" ref="AR29:AU29" si="50">AR11/AR$18*100</f>
        <v>11.673364648975671</v>
      </c>
      <c r="AS29" s="18">
        <f t="shared" si="50"/>
        <v>13.848191892010004</v>
      </c>
      <c r="AT29" s="18">
        <f t="shared" si="50"/>
        <v>4.4533109540186615</v>
      </c>
      <c r="AU29" s="18">
        <f t="shared" si="50"/>
        <v>11.956302088768272</v>
      </c>
    </row>
    <row r="30" spans="1:47" x14ac:dyDescent="0.2">
      <c r="A30" t="str">
        <f>$A$12</f>
        <v>Skilled trades occupations</v>
      </c>
      <c r="B30" s="18">
        <f t="shared" si="29"/>
        <v>9.1565030328818402</v>
      </c>
      <c r="C30" s="18">
        <f t="shared" ref="C30:O30" si="51">C12/C$18*100</f>
        <v>3.372241989104932</v>
      </c>
      <c r="D30" s="18">
        <f t="shared" si="51"/>
        <v>23.31992812245867</v>
      </c>
      <c r="E30" s="18">
        <f t="shared" si="51"/>
        <v>9.0240169807156647</v>
      </c>
      <c r="F30" s="18"/>
      <c r="G30" s="18">
        <f t="shared" si="51"/>
        <v>7.5958458837274225</v>
      </c>
      <c r="H30" s="18">
        <f t="shared" si="51"/>
        <v>2.8280513643997853</v>
      </c>
      <c r="I30" s="18">
        <f t="shared" si="51"/>
        <v>21.815397272262366</v>
      </c>
      <c r="J30" s="18">
        <f t="shared" si="51"/>
        <v>7.6946379077837346</v>
      </c>
      <c r="K30" s="18"/>
      <c r="L30" s="18">
        <f t="shared" si="51"/>
        <v>6.0538910211447687</v>
      </c>
      <c r="M30" s="18">
        <f t="shared" si="51"/>
        <v>3.1363259320806289</v>
      </c>
      <c r="N30" s="18">
        <f t="shared" si="51"/>
        <v>21.046231886575633</v>
      </c>
      <c r="O30" s="18">
        <f t="shared" si="51"/>
        <v>6.8470239926325211</v>
      </c>
      <c r="Q30" t="str">
        <f>$A$12</f>
        <v>Skilled trades occupations</v>
      </c>
      <c r="R30" s="18">
        <f t="shared" ref="R30:U30" si="52">R12/R$18*100</f>
        <v>14.162631330528574</v>
      </c>
      <c r="S30" s="18">
        <f t="shared" si="52"/>
        <v>8.1428092044141387</v>
      </c>
      <c r="T30" s="18">
        <f t="shared" si="52"/>
        <v>31.034799327130251</v>
      </c>
      <c r="U30" s="18">
        <f t="shared" si="52"/>
        <v>15.75955566795858</v>
      </c>
      <c r="V30" s="18"/>
      <c r="W30" s="18">
        <f t="shared" ref="W30:Z30" si="53">W12/W$18*100</f>
        <v>11.784299552974359</v>
      </c>
      <c r="X30" s="18">
        <f t="shared" si="53"/>
        <v>6.1871074244915665</v>
      </c>
      <c r="Y30" s="18">
        <f t="shared" si="53"/>
        <v>31.204118368796031</v>
      </c>
      <c r="Z30" s="18">
        <f t="shared" si="53"/>
        <v>13.46712483029124</v>
      </c>
      <c r="AA30" s="18"/>
      <c r="AB30" s="18">
        <f t="shared" ref="AB30:AE30" si="54">AB12/AB$18*100</f>
        <v>9.4520610596121557</v>
      </c>
      <c r="AC30" s="18">
        <f t="shared" si="54"/>
        <v>6.442175454620533</v>
      </c>
      <c r="AD30" s="18">
        <f t="shared" si="54"/>
        <v>30.186460197865461</v>
      </c>
      <c r="AE30" s="18">
        <f t="shared" si="54"/>
        <v>11.780559239023718</v>
      </c>
      <c r="AG30" t="str">
        <f>$A$12</f>
        <v>Skilled trades occupations</v>
      </c>
      <c r="AH30" s="18">
        <f t="shared" ref="AH30:AK30" si="55">AH12/AH$18*100</f>
        <v>1.7996082669872744</v>
      </c>
      <c r="AI30" s="18">
        <f t="shared" si="55"/>
        <v>1.7049977547665234</v>
      </c>
      <c r="AJ30" s="18">
        <f t="shared" si="55"/>
        <v>6.9544386495704646</v>
      </c>
      <c r="AK30" s="18">
        <f t="shared" si="55"/>
        <v>2.1267028573518942</v>
      </c>
      <c r="AL30" s="18"/>
      <c r="AM30" s="18">
        <f t="shared" ref="AM30:AP30" si="56">AM12/AM$18*100</f>
        <v>1.6535459452529904</v>
      </c>
      <c r="AN30" s="18">
        <f t="shared" si="56"/>
        <v>1.5214520130432996</v>
      </c>
      <c r="AO30" s="18">
        <f t="shared" si="56"/>
        <v>6.4002622095316779</v>
      </c>
      <c r="AP30" s="18">
        <f t="shared" si="56"/>
        <v>1.9848637392126585</v>
      </c>
      <c r="AQ30" s="18"/>
      <c r="AR30" s="18">
        <f t="shared" ref="AR30:AU30" si="57">AR12/AR$18*100</f>
        <v>1.6664038161701054</v>
      </c>
      <c r="AS30" s="18">
        <f t="shared" si="57"/>
        <v>1.748232662206586</v>
      </c>
      <c r="AT30" s="18">
        <f t="shared" si="57"/>
        <v>6.7757192984984727</v>
      </c>
      <c r="AU30" s="18">
        <f t="shared" si="57"/>
        <v>2.1333147107843589</v>
      </c>
    </row>
    <row r="31" spans="1:47" x14ac:dyDescent="0.2">
      <c r="A31" t="str">
        <f>$A$13</f>
        <v>Caring, leisure and other service occupations</v>
      </c>
      <c r="B31" s="18">
        <f t="shared" si="29"/>
        <v>9.5987825446627664</v>
      </c>
      <c r="C31" s="18">
        <f t="shared" ref="C31:O31" si="58">C13/C$18*100</f>
        <v>17.7622696180531</v>
      </c>
      <c r="D31" s="18">
        <f t="shared" si="58"/>
        <v>8.6772240061563686</v>
      </c>
      <c r="E31" s="18">
        <f t="shared" si="58"/>
        <v>11.888752357334031</v>
      </c>
      <c r="F31" s="18"/>
      <c r="G31" s="18">
        <f t="shared" si="58"/>
        <v>9.0060166281850957</v>
      </c>
      <c r="H31" s="18">
        <f t="shared" si="58"/>
        <v>16.505079803786028</v>
      </c>
      <c r="I31" s="18">
        <f t="shared" si="58"/>
        <v>9.7351998151267374</v>
      </c>
      <c r="J31" s="18">
        <f t="shared" si="58"/>
        <v>11.362843032672055</v>
      </c>
      <c r="K31" s="18"/>
      <c r="L31" s="18">
        <f t="shared" si="58"/>
        <v>10.359387703262563</v>
      </c>
      <c r="M31" s="18">
        <f t="shared" si="58"/>
        <v>17.664308664982727</v>
      </c>
      <c r="N31" s="18">
        <f t="shared" si="58"/>
        <v>10.203624976773552</v>
      </c>
      <c r="O31" s="18">
        <f t="shared" si="58"/>
        <v>12.525283795598641</v>
      </c>
      <c r="Q31" t="str">
        <f>$A$13</f>
        <v>Caring, leisure and other service occupations</v>
      </c>
      <c r="R31" s="18">
        <f t="shared" ref="R31:U31" si="59">R13/R$18*100</f>
        <v>3.6752615569747764</v>
      </c>
      <c r="S31" s="18">
        <f t="shared" si="59"/>
        <v>8.0722093030238984</v>
      </c>
      <c r="T31" s="18">
        <f t="shared" si="59"/>
        <v>2.3694403764430394</v>
      </c>
      <c r="U31" s="18">
        <f t="shared" si="59"/>
        <v>4.1411761532108509</v>
      </c>
      <c r="V31" s="18"/>
      <c r="W31" s="18">
        <f t="shared" ref="W31:Z31" si="60">W13/W$18*100</f>
        <v>3.5387300518395484</v>
      </c>
      <c r="X31" s="18">
        <f t="shared" si="60"/>
        <v>7.4398836226430634</v>
      </c>
      <c r="Y31" s="18">
        <f t="shared" si="60"/>
        <v>2.4228658157895304</v>
      </c>
      <c r="Z31" s="18">
        <f t="shared" si="60"/>
        <v>4.0542693551353821</v>
      </c>
      <c r="AA31" s="18"/>
      <c r="AB31" s="18">
        <f t="shared" ref="AB31:AE31" si="61">AB13/AB$18*100</f>
        <v>4.4254014346493786</v>
      </c>
      <c r="AC31" s="18">
        <f t="shared" si="61"/>
        <v>8.315663410893368</v>
      </c>
      <c r="AD31" s="18">
        <f t="shared" si="61"/>
        <v>3.2627437064914835</v>
      </c>
      <c r="AE31" s="18">
        <f t="shared" si="61"/>
        <v>4.9679882414093814</v>
      </c>
      <c r="AG31" t="str">
        <f>$A$13</f>
        <v>Caring, leisure and other service occupations</v>
      </c>
      <c r="AH31" s="18">
        <f t="shared" ref="AH31:AK31" si="62">AH13/AH$18*100</f>
        <v>18.303857196959175</v>
      </c>
      <c r="AI31" s="18">
        <f t="shared" si="62"/>
        <v>21.148805529082455</v>
      </c>
      <c r="AJ31" s="18">
        <f t="shared" si="62"/>
        <v>22.057870792174146</v>
      </c>
      <c r="AK31" s="18">
        <f t="shared" si="62"/>
        <v>19.822411305169371</v>
      </c>
      <c r="AL31" s="18"/>
      <c r="AM31" s="18">
        <f t="shared" ref="AM31:AP31" si="63">AM13/AM$18*100</f>
        <v>16.762639776431939</v>
      </c>
      <c r="AN31" s="18">
        <f t="shared" si="63"/>
        <v>20.031242880051288</v>
      </c>
      <c r="AO31" s="18">
        <f t="shared" si="63"/>
        <v>21.741160484807004</v>
      </c>
      <c r="AP31" s="18">
        <f t="shared" si="63"/>
        <v>18.592015788419104</v>
      </c>
      <c r="AQ31" s="18"/>
      <c r="AR31" s="18">
        <f t="shared" ref="AR31:AU31" si="64">AR13/AR$18*100</f>
        <v>18.020949230000628</v>
      </c>
      <c r="AS31" s="18">
        <f t="shared" si="64"/>
        <v>21.589711642693331</v>
      </c>
      <c r="AT31" s="18">
        <f t="shared" si="64"/>
        <v>21.04032731795737</v>
      </c>
      <c r="AU31" s="18">
        <f t="shared" si="64"/>
        <v>19.745845202453769</v>
      </c>
    </row>
    <row r="32" spans="1:47" x14ac:dyDescent="0.2">
      <c r="A32" t="str">
        <f>$A$14</f>
        <v>Sales and customer service occupations</v>
      </c>
      <c r="B32" s="18">
        <f t="shared" si="29"/>
        <v>6.5599794193801619</v>
      </c>
      <c r="C32" s="18">
        <f t="shared" ref="C32:O32" si="65">C14/C$18*100</f>
        <v>17.831274011253011</v>
      </c>
      <c r="D32" s="18">
        <f t="shared" si="65"/>
        <v>5.1364299540979887</v>
      </c>
      <c r="E32" s="18">
        <f t="shared" si="65"/>
        <v>9.705060514505508</v>
      </c>
      <c r="F32" s="18"/>
      <c r="G32" s="18">
        <f t="shared" si="65"/>
        <v>5.7942441969736755</v>
      </c>
      <c r="H32" s="18">
        <f t="shared" si="65"/>
        <v>17.218002727760727</v>
      </c>
      <c r="I32" s="18">
        <f t="shared" si="65"/>
        <v>3.9677690032309423</v>
      </c>
      <c r="J32" s="18">
        <f t="shared" si="65"/>
        <v>9.0650183735596936</v>
      </c>
      <c r="K32" s="18"/>
      <c r="L32" s="18">
        <f t="shared" si="65"/>
        <v>5.6218251794109566</v>
      </c>
      <c r="M32" s="18">
        <f t="shared" si="65"/>
        <v>16.86357655952559</v>
      </c>
      <c r="N32" s="18">
        <f t="shared" si="65"/>
        <v>3.0356540436427117</v>
      </c>
      <c r="O32" s="18">
        <f t="shared" si="65"/>
        <v>8.6943790982001978</v>
      </c>
      <c r="Q32" t="str">
        <f>$A$14</f>
        <v>Sales and customer service occupations</v>
      </c>
      <c r="R32" s="18">
        <f t="shared" ref="R32:U32" si="66">R14/R$18*100</f>
        <v>5.2921120628716256</v>
      </c>
      <c r="S32" s="18">
        <f t="shared" si="66"/>
        <v>19.302270294307988</v>
      </c>
      <c r="T32" s="18">
        <f t="shared" si="66"/>
        <v>4.7472376844868593</v>
      </c>
      <c r="U32" s="18">
        <f t="shared" si="66"/>
        <v>7.3123831846063307</v>
      </c>
      <c r="V32" s="18"/>
      <c r="W32" s="18">
        <f t="shared" ref="W32:Z32" si="67">W14/W$18*100</f>
        <v>4.7852423383583691</v>
      </c>
      <c r="X32" s="18">
        <f t="shared" si="67"/>
        <v>18.223290120597472</v>
      </c>
      <c r="Y32" s="18">
        <f t="shared" si="67"/>
        <v>3.7575976704666321</v>
      </c>
      <c r="Z32" s="18">
        <f t="shared" si="67"/>
        <v>6.9439397818674236</v>
      </c>
      <c r="AA32" s="18"/>
      <c r="AB32" s="18">
        <f>AB14/AB$18*100</f>
        <v>5.2827773776289053</v>
      </c>
      <c r="AC32" s="18">
        <f t="shared" ref="AC32:AE32" si="68">AC14/AC$18*100</f>
        <v>17.946312376015996</v>
      </c>
      <c r="AD32" s="18">
        <f t="shared" si="68"/>
        <v>2.9491969606288424</v>
      </c>
      <c r="AE32" s="18">
        <f t="shared" si="68"/>
        <v>7.250060954801298</v>
      </c>
      <c r="AG32" t="str">
        <f>$A$14</f>
        <v>Sales and customer service occupations</v>
      </c>
      <c r="AH32" s="18">
        <f t="shared" ref="AH32:AK32" si="69">AH14/AH$18*100</f>
        <v>8.42320907798298</v>
      </c>
      <c r="AI32" s="18">
        <f t="shared" si="69"/>
        <v>17.31718208864341</v>
      </c>
      <c r="AJ32" s="18">
        <f t="shared" si="69"/>
        <v>5.9620201450779247</v>
      </c>
      <c r="AK32" s="18">
        <f t="shared" si="69"/>
        <v>12.155205618923453</v>
      </c>
      <c r="AL32" s="18"/>
      <c r="AM32" s="18">
        <f t="shared" ref="AM32:AP32" si="70">AM14/AM$18*100</f>
        <v>7.2257490328498584</v>
      </c>
      <c r="AN32" s="18">
        <f t="shared" si="70"/>
        <v>16.826967915626199</v>
      </c>
      <c r="AO32" s="18">
        <f t="shared" si="70"/>
        <v>4.3128447007156723</v>
      </c>
      <c r="AP32" s="18">
        <f t="shared" si="70"/>
        <v>11.163053399872549</v>
      </c>
      <c r="AQ32" s="18"/>
      <c r="AR32" s="18">
        <f t="shared" ref="AR32:AU32" si="71">AR14/AR$18*100</f>
        <v>6.0595807582531629</v>
      </c>
      <c r="AS32" s="18">
        <f t="shared" si="71"/>
        <v>16.408946580249584</v>
      </c>
      <c r="AT32" s="18">
        <f t="shared" si="71"/>
        <v>3.1706382967115214</v>
      </c>
      <c r="AU32" s="18">
        <f t="shared" si="71"/>
        <v>10.07434204535075</v>
      </c>
    </row>
    <row r="33" spans="1:47" x14ac:dyDescent="0.2">
      <c r="A33" t="str">
        <f>$A$15</f>
        <v>Process, plant and machine operatives</v>
      </c>
      <c r="B33" s="18">
        <f t="shared" si="29"/>
        <v>8.2325369609582673</v>
      </c>
      <c r="C33" s="18">
        <f t="shared" ref="C33:O33" si="72">C15/C$18*100</f>
        <v>2.8082743910004355</v>
      </c>
      <c r="D33" s="18">
        <f t="shared" si="72"/>
        <v>9.5238366530361933</v>
      </c>
      <c r="E33" s="18">
        <f t="shared" si="72"/>
        <v>6.7858408236951977</v>
      </c>
      <c r="F33" s="18"/>
      <c r="G33" s="18">
        <f t="shared" si="72"/>
        <v>7.1639789514883336</v>
      </c>
      <c r="H33" s="18">
        <f t="shared" si="72"/>
        <v>2.9170242370009891</v>
      </c>
      <c r="I33" s="18">
        <f t="shared" si="72"/>
        <v>10.179057362244167</v>
      </c>
      <c r="J33" s="18">
        <f t="shared" si="72"/>
        <v>6.2021347903304003</v>
      </c>
      <c r="K33" s="18"/>
      <c r="L33" s="18">
        <f t="shared" si="72"/>
        <v>6.7001447982911984</v>
      </c>
      <c r="M33" s="18">
        <f t="shared" si="72"/>
        <v>3.6127286800535572</v>
      </c>
      <c r="N33" s="18">
        <f t="shared" si="72"/>
        <v>11.378677813809768</v>
      </c>
      <c r="O33" s="18">
        <f t="shared" si="72"/>
        <v>6.2970319737263329</v>
      </c>
      <c r="Q33" t="str">
        <f>$A$15</f>
        <v>Process, plant and machine operatives</v>
      </c>
      <c r="R33" s="18">
        <f t="shared" ref="R33:U33" si="73">R15/R$18*100</f>
        <v>12.500592752819481</v>
      </c>
      <c r="S33" s="18">
        <f t="shared" si="73"/>
        <v>8.3666638298222704</v>
      </c>
      <c r="T33" s="18">
        <f t="shared" si="73"/>
        <v>13.153985439934665</v>
      </c>
      <c r="U33" s="18">
        <f t="shared" si="73"/>
        <v>11.977461502024951</v>
      </c>
      <c r="V33" s="18"/>
      <c r="W33" s="18">
        <f t="shared" ref="W33:Z33" si="74">W15/W$18*100</f>
        <v>11.076210111543325</v>
      </c>
      <c r="X33" s="18">
        <f t="shared" si="74"/>
        <v>8.7080399969172682</v>
      </c>
      <c r="Y33" s="18">
        <f t="shared" si="74"/>
        <v>15.078397638067988</v>
      </c>
      <c r="Z33" s="18">
        <f t="shared" si="74"/>
        <v>11.215268181195956</v>
      </c>
      <c r="AA33" s="18"/>
      <c r="AB33" s="18">
        <f t="shared" ref="AB33:AE33" si="75">AB15/AB$18*100</f>
        <v>10.684454541979612</v>
      </c>
      <c r="AC33" s="18">
        <f t="shared" si="75"/>
        <v>9.5856835529633759</v>
      </c>
      <c r="AD33" s="18">
        <f t="shared" si="75"/>
        <v>17.197470588962009</v>
      </c>
      <c r="AE33" s="18">
        <f t="shared" si="75"/>
        <v>11.38814177352511</v>
      </c>
      <c r="AG33" t="str">
        <f>$A$15</f>
        <v>Process, plant and machine operatives</v>
      </c>
      <c r="AH33" s="18">
        <f t="shared" ref="AH33:AK33" si="76">AH15/AH$18*100</f>
        <v>1.9602971283414965</v>
      </c>
      <c r="AI33" s="18">
        <f t="shared" si="76"/>
        <v>0.86569768558395466</v>
      </c>
      <c r="AJ33" s="18">
        <f t="shared" si="76"/>
        <v>1.8232334697930423</v>
      </c>
      <c r="AK33" s="18">
        <f t="shared" si="76"/>
        <v>1.4695268226173146</v>
      </c>
      <c r="AL33" s="18"/>
      <c r="AM33" s="18">
        <f t="shared" ref="AM33:AP33" si="77">AM15/AM$18*100</f>
        <v>1.6135651669490227</v>
      </c>
      <c r="AN33" s="18">
        <f t="shared" si="77"/>
        <v>0.66444574463875172</v>
      </c>
      <c r="AO33" s="18">
        <f t="shared" si="77"/>
        <v>2.1349381160154133</v>
      </c>
      <c r="AP33" s="18">
        <f t="shared" si="77"/>
        <v>1.2434644766467255</v>
      </c>
      <c r="AQ33" s="18"/>
      <c r="AR33" s="18">
        <f t="shared" ref="AR33:AU33" si="78">AR15/AR$18*100</f>
        <v>1.5558736690651249</v>
      </c>
      <c r="AS33" s="18">
        <f t="shared" si="78"/>
        <v>1.1047444527565298</v>
      </c>
      <c r="AT33" s="18">
        <f t="shared" si="78"/>
        <v>2.2938767872690438</v>
      </c>
      <c r="AU33" s="18">
        <f t="shared" si="78"/>
        <v>1.4327692656056557</v>
      </c>
    </row>
    <row r="34" spans="1:47" x14ac:dyDescent="0.2">
      <c r="A34" t="str">
        <f>$A$16</f>
        <v>Elementary occupations</v>
      </c>
      <c r="B34" s="18">
        <f t="shared" si="29"/>
        <v>8.7987981329994582</v>
      </c>
      <c r="C34" s="18">
        <f t="shared" ref="C34:O34" si="79">C16/C$18*100</f>
        <v>19.045919660149959</v>
      </c>
      <c r="D34" s="18">
        <f t="shared" si="79"/>
        <v>6.6378346857419332</v>
      </c>
      <c r="E34" s="18">
        <f t="shared" si="79"/>
        <v>11.562503252750442</v>
      </c>
      <c r="F34" s="18"/>
      <c r="G34" s="18">
        <f t="shared" si="79"/>
        <v>7.1495035864118037</v>
      </c>
      <c r="H34" s="18">
        <f t="shared" si="79"/>
        <v>16.493827181135778</v>
      </c>
      <c r="I34" s="18">
        <f t="shared" si="79"/>
        <v>5.6740448041350406</v>
      </c>
      <c r="J34" s="18">
        <f t="shared" si="79"/>
        <v>9.8269255207894233</v>
      </c>
      <c r="K34" s="18"/>
      <c r="L34" s="18">
        <f t="shared" si="79"/>
        <v>6.5937838459512736</v>
      </c>
      <c r="M34" s="18">
        <f t="shared" si="79"/>
        <v>14.253995206259804</v>
      </c>
      <c r="N34" s="18">
        <f t="shared" si="79"/>
        <v>7.0624260951407249</v>
      </c>
      <c r="O34" s="18">
        <f t="shared" si="79"/>
        <v>8.935212633083351</v>
      </c>
      <c r="Q34" t="str">
        <f>$A$16</f>
        <v>Elementary occupations</v>
      </c>
      <c r="R34" s="18">
        <f t="shared" ref="R34:U34" si="80">R16/R$18*100</f>
        <v>11.072270100144868</v>
      </c>
      <c r="S34" s="18">
        <f t="shared" si="80"/>
        <v>26.474614050169542</v>
      </c>
      <c r="T34" s="18">
        <f t="shared" si="80"/>
        <v>5.3465678136055024</v>
      </c>
      <c r="U34" s="18">
        <f t="shared" si="80"/>
        <v>12.533758796356095</v>
      </c>
      <c r="V34" s="18"/>
      <c r="W34" s="18">
        <f t="shared" ref="W34:Z34" si="81">W16/W$18*100</f>
        <v>9.0262244799340703</v>
      </c>
      <c r="X34" s="18">
        <f t="shared" si="81"/>
        <v>21.69379468904377</v>
      </c>
      <c r="Y34" s="18">
        <f t="shared" si="81"/>
        <v>5.2393177918820584</v>
      </c>
      <c r="Z34" s="18">
        <f t="shared" si="81"/>
        <v>10.678015664197678</v>
      </c>
      <c r="AA34" s="18"/>
      <c r="AB34" s="18">
        <f t="shared" ref="AB34:AE34" si="82">AB16/AB$18*100</f>
        <v>8.324424028956976</v>
      </c>
      <c r="AC34" s="18">
        <f t="shared" si="82"/>
        <v>18.616236157211141</v>
      </c>
      <c r="AD34" s="18">
        <f t="shared" si="82"/>
        <v>6.9666996992481689</v>
      </c>
      <c r="AE34" s="18">
        <f t="shared" si="82"/>
        <v>9.9979161267645882</v>
      </c>
      <c r="AG34" t="str">
        <f>$A$16</f>
        <v>Elementary occupations</v>
      </c>
      <c r="AH34" s="18">
        <f t="shared" ref="AH34:AK34" si="83">AH16/AH$18*100</f>
        <v>5.4577543120965117</v>
      </c>
      <c r="AI34" s="18">
        <f t="shared" si="83"/>
        <v>16.449698428704746</v>
      </c>
      <c r="AJ34" s="18">
        <f t="shared" si="83"/>
        <v>9.3769879187656802</v>
      </c>
      <c r="AK34" s="18">
        <f t="shared" si="83"/>
        <v>10.567919910664594</v>
      </c>
      <c r="AL34" s="18"/>
      <c r="AM34" s="18">
        <f t="shared" ref="AM34:AP34" si="84">AM16/AM$18*100</f>
        <v>4.4869366032807525</v>
      </c>
      <c r="AN34" s="18">
        <f t="shared" si="84"/>
        <v>14.471153533729685</v>
      </c>
      <c r="AO34" s="18">
        <f t="shared" si="84"/>
        <v>6.3878135422192077</v>
      </c>
      <c r="AP34" s="18">
        <f t="shared" si="84"/>
        <v>8.9850816879329027</v>
      </c>
      <c r="AQ34" s="18"/>
      <c r="AR34" s="18">
        <f t="shared" ref="AR34:AU34" si="85">AR16/AR$18*100</f>
        <v>4.3592983512886372</v>
      </c>
      <c r="AS34" s="18">
        <f t="shared" si="85"/>
        <v>12.422333703127554</v>
      </c>
      <c r="AT34" s="18">
        <f t="shared" si="85"/>
        <v>7.2118823987550043</v>
      </c>
      <c r="AU34" s="18">
        <f t="shared" si="85"/>
        <v>7.9198605433862284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5.5844870147744956</v>
      </c>
      <c r="C44" s="27">
        <f t="shared" ref="C44:E44" si="93">H8-C8</f>
        <v>3.426916484096739</v>
      </c>
      <c r="D44" s="27">
        <f t="shared" si="93"/>
        <v>1.2766255837570988</v>
      </c>
      <c r="E44" s="27">
        <f t="shared" si="93"/>
        <v>10.288029082628334</v>
      </c>
      <c r="F44" s="27"/>
      <c r="G44" s="27">
        <f>L8-G8</f>
        <v>6.1470570823537827</v>
      </c>
      <c r="H44" s="27">
        <f t="shared" ref="H44:J44" si="94">M8-H8</f>
        <v>2.8708499423808025</v>
      </c>
      <c r="I44" s="27">
        <f t="shared" si="94"/>
        <v>1.9409312811546791</v>
      </c>
      <c r="J44" s="27">
        <f t="shared" si="94"/>
        <v>10.958838305889259</v>
      </c>
      <c r="K44" s="27"/>
      <c r="L44" s="27">
        <f>L8-B8</f>
        <v>11.731544097128278</v>
      </c>
      <c r="M44" s="27">
        <f t="shared" ref="M44:O44" si="95">M8-C8</f>
        <v>6.2977664264775415</v>
      </c>
      <c r="N44" s="27">
        <f t="shared" si="95"/>
        <v>3.2175568649117778</v>
      </c>
      <c r="O44" s="27">
        <f t="shared" si="95"/>
        <v>21.246867388517593</v>
      </c>
      <c r="Q44" t="str">
        <f>$A$8</f>
        <v>Managers, directors and senior officials</v>
      </c>
      <c r="R44" s="27">
        <f>W8-R8</f>
        <v>3.15789861735513</v>
      </c>
      <c r="S44" s="27">
        <f t="shared" ref="S44:S52" si="96">X8-S8</f>
        <v>1.2093763345326072</v>
      </c>
      <c r="T44" s="27">
        <f t="shared" ref="T44:T52" si="97">Y8-T8</f>
        <v>0.11070893694410877</v>
      </c>
      <c r="U44" s="27">
        <f t="shared" ref="U44:U52" si="98">Z8-U8</f>
        <v>4.4779838888318437</v>
      </c>
      <c r="V44" s="27"/>
      <c r="W44" s="27">
        <f>AB8-W8</f>
        <v>1.539770810954689</v>
      </c>
      <c r="X44" s="27">
        <f t="shared" ref="X44:X52" si="99">AC8-X8</f>
        <v>1.211556667316978</v>
      </c>
      <c r="Y44" s="27">
        <f t="shared" ref="Y44:Y52" si="100">AD8-Y8</f>
        <v>1.3085592922245173</v>
      </c>
      <c r="Z44" s="27">
        <f t="shared" ref="Z44:Z52" si="101">AE8-Z8</f>
        <v>4.0598867704961918</v>
      </c>
      <c r="AA44" s="27"/>
      <c r="AB44" s="27">
        <f>AB8-R8</f>
        <v>4.697669428309819</v>
      </c>
      <c r="AC44" s="27">
        <f t="shared" ref="AC44:AC52" si="102">AC8-S8</f>
        <v>2.4209330018495852</v>
      </c>
      <c r="AD44" s="27">
        <f t="shared" ref="AD44:AD52" si="103">AD8-T8</f>
        <v>1.419268229168626</v>
      </c>
      <c r="AE44" s="27">
        <f t="shared" ref="AE44:AE52" si="104">AE8-U8</f>
        <v>8.5378706593280356</v>
      </c>
      <c r="AG44" t="str">
        <f>$A$8</f>
        <v>Managers, directors and senior officials</v>
      </c>
      <c r="AH44" s="27">
        <f>AM8-AH8</f>
        <v>2.4265883974193603</v>
      </c>
      <c r="AI44" s="27">
        <f t="shared" ref="AI44:AI52" si="105">AN8-AI8</f>
        <v>2.2175401495641314</v>
      </c>
      <c r="AJ44" s="27">
        <f t="shared" ref="AJ44:AJ52" si="106">AO8-AJ8</f>
        <v>1.1659166468129856</v>
      </c>
      <c r="AK44" s="27">
        <f t="shared" ref="AK44:AK52" si="107">AP8-AK8</f>
        <v>5.8100451937964763</v>
      </c>
      <c r="AL44" s="27"/>
      <c r="AM44" s="27">
        <f>AR8-AM8</f>
        <v>4.607286271399067</v>
      </c>
      <c r="AN44" s="27">
        <f t="shared" ref="AN44:AN52" si="108">AS8-AN8</f>
        <v>1.6592932750638241</v>
      </c>
      <c r="AO44" s="27">
        <f t="shared" ref="AO44:AO52" si="109">AT8-AO8</f>
        <v>0.63237198893016577</v>
      </c>
      <c r="AP44" s="27">
        <f t="shared" ref="AP44:AP52" si="110">AU8-AP8</f>
        <v>6.8989515353930564</v>
      </c>
      <c r="AQ44" s="27"/>
      <c r="AR44" s="27">
        <f>AR8-AH8</f>
        <v>7.0338746688184273</v>
      </c>
      <c r="AS44" s="27">
        <f t="shared" ref="AS44:AS52" si="111">AS8-AI8</f>
        <v>3.8768334246279554</v>
      </c>
      <c r="AT44" s="27">
        <f t="shared" ref="AT44:AT52" si="112">AT8-AJ8</f>
        <v>1.7982886357431513</v>
      </c>
      <c r="AU44" s="27">
        <f t="shared" ref="AU44:AU52" si="113">AU8-AK8</f>
        <v>12.708996729189533</v>
      </c>
    </row>
    <row r="45" spans="1:47" x14ac:dyDescent="0.2">
      <c r="A45" t="str">
        <f>$A$9</f>
        <v>Professional occupations</v>
      </c>
      <c r="B45" s="27">
        <f t="shared" ref="B45:B54" si="114">G9-B9</f>
        <v>19.872474980864723</v>
      </c>
      <c r="C45" s="27">
        <f t="shared" ref="C45:C54" si="115">H9-C9</f>
        <v>7.4754555273443337</v>
      </c>
      <c r="D45" s="27">
        <f t="shared" ref="D45:D54" si="116">I9-D9</f>
        <v>1.2863547406626239</v>
      </c>
      <c r="E45" s="27">
        <f t="shared" ref="E45:E54" si="117">J9-E9</f>
        <v>28.634285248871691</v>
      </c>
      <c r="F45" s="27"/>
      <c r="G45" s="27">
        <f t="shared" ref="G45:G54" si="118">L9-G9</f>
        <v>24.805572742334476</v>
      </c>
      <c r="H45" s="27">
        <f t="shared" ref="H45:H54" si="119">M9-H9</f>
        <v>8.4852182088901067</v>
      </c>
      <c r="I45" s="27">
        <f t="shared" ref="I45:I54" si="120">N9-I9</f>
        <v>0.36715994750069392</v>
      </c>
      <c r="J45" s="27">
        <f t="shared" ref="J45:J54" si="121">O9-J9</f>
        <v>33.657950898725289</v>
      </c>
      <c r="K45" s="27"/>
      <c r="L45" s="27">
        <f t="shared" ref="L45:L54" si="122">L9-B9</f>
        <v>44.678047723199199</v>
      </c>
      <c r="M45" s="27">
        <f t="shared" ref="M45:M54" si="123">M9-C9</f>
        <v>15.96067373623444</v>
      </c>
      <c r="N45" s="27">
        <f t="shared" ref="N45:N54" si="124">N9-D9</f>
        <v>1.6535146881633178</v>
      </c>
      <c r="O45" s="27">
        <f t="shared" ref="O45:O54" si="125">O9-E9</f>
        <v>62.292236147596981</v>
      </c>
      <c r="Q45" t="str">
        <f>$A$9</f>
        <v>Professional occupations</v>
      </c>
      <c r="R45" s="27">
        <f t="shared" ref="R45:R52" si="126">W9-R9</f>
        <v>10.974786197724157</v>
      </c>
      <c r="S45" s="27">
        <f t="shared" si="96"/>
        <v>2.5056896527879493</v>
      </c>
      <c r="T45" s="27">
        <f t="shared" si="97"/>
        <v>-1.0991192129258742</v>
      </c>
      <c r="U45" s="27">
        <f t="shared" si="98"/>
        <v>12.381356637586237</v>
      </c>
      <c r="V45" s="27"/>
      <c r="W45" s="27">
        <f t="shared" ref="W45:W52" si="127">AB9-W9</f>
        <v>9.8168190314987669</v>
      </c>
      <c r="X45" s="27">
        <f t="shared" si="99"/>
        <v>2.5278596957484583</v>
      </c>
      <c r="Y45" s="27">
        <f t="shared" si="100"/>
        <v>-1.0651276349946697</v>
      </c>
      <c r="Z45" s="27">
        <f t="shared" si="101"/>
        <v>11.279551092252561</v>
      </c>
      <c r="AA45" s="27"/>
      <c r="AB45" s="27">
        <f t="shared" ref="AB45:AB52" si="128">AB9-R9</f>
        <v>20.791605229222924</v>
      </c>
      <c r="AC45" s="27">
        <f t="shared" si="102"/>
        <v>5.0335493485364076</v>
      </c>
      <c r="AD45" s="27">
        <f t="shared" si="103"/>
        <v>-2.1642468479205439</v>
      </c>
      <c r="AE45" s="27">
        <f t="shared" si="104"/>
        <v>23.660907729838797</v>
      </c>
      <c r="AG45" t="str">
        <f>$A$9</f>
        <v>Professional occupations</v>
      </c>
      <c r="AH45" s="27">
        <f t="shared" ref="AH45:AH52" si="129">AM9-AH9</f>
        <v>8.8976887831405094</v>
      </c>
      <c r="AI45" s="27">
        <f t="shared" si="105"/>
        <v>4.9697658745563835</v>
      </c>
      <c r="AJ45" s="27">
        <f t="shared" si="106"/>
        <v>2.3854739535884999</v>
      </c>
      <c r="AK45" s="27">
        <f t="shared" si="107"/>
        <v>16.252928611285384</v>
      </c>
      <c r="AL45" s="27"/>
      <c r="AM45" s="27">
        <f t="shared" ref="AM45:AM52" si="130">AR9-AM9</f>
        <v>14.988753710835695</v>
      </c>
      <c r="AN45" s="27">
        <f t="shared" si="108"/>
        <v>5.9573585131416564</v>
      </c>
      <c r="AO45" s="27">
        <f t="shared" si="109"/>
        <v>1.4322875824953627</v>
      </c>
      <c r="AP45" s="27">
        <f t="shared" si="110"/>
        <v>22.378399806472714</v>
      </c>
      <c r="AQ45" s="27"/>
      <c r="AR45" s="27">
        <f t="shared" ref="AR45:AR52" si="131">AR9-AH9</f>
        <v>23.886442493976205</v>
      </c>
      <c r="AS45" s="27">
        <f t="shared" si="111"/>
        <v>10.92712438769804</v>
      </c>
      <c r="AT45" s="27">
        <f t="shared" si="112"/>
        <v>3.8177615360838626</v>
      </c>
      <c r="AU45" s="27">
        <f t="shared" si="113"/>
        <v>38.631328417758098</v>
      </c>
    </row>
    <row r="46" spans="1:47" x14ac:dyDescent="0.2">
      <c r="A46" t="str">
        <f>$A$10</f>
        <v>Associate professional occupations</v>
      </c>
      <c r="B46" s="27">
        <f t="shared" si="114"/>
        <v>9.0542439006686379</v>
      </c>
      <c r="C46" s="27">
        <f t="shared" si="115"/>
        <v>4.1201067422776667</v>
      </c>
      <c r="D46" s="27">
        <f t="shared" si="116"/>
        <v>0.70634752894221187</v>
      </c>
      <c r="E46" s="27">
        <f t="shared" si="117"/>
        <v>13.880698171888497</v>
      </c>
      <c r="F46" s="27"/>
      <c r="G46" s="27">
        <f t="shared" si="118"/>
        <v>2.8977972643058933</v>
      </c>
      <c r="H46" s="27">
        <f t="shared" si="119"/>
        <v>1.5573949878269602</v>
      </c>
      <c r="I46" s="27">
        <f t="shared" si="120"/>
        <v>0.63543244696647605</v>
      </c>
      <c r="J46" s="27">
        <f t="shared" si="121"/>
        <v>5.0906246990993367</v>
      </c>
      <c r="K46" s="27"/>
      <c r="L46" s="27">
        <f t="shared" si="122"/>
        <v>11.952041164974531</v>
      </c>
      <c r="M46" s="27">
        <f t="shared" si="123"/>
        <v>5.6775017301046269</v>
      </c>
      <c r="N46" s="27">
        <f t="shared" si="124"/>
        <v>1.3417799759086879</v>
      </c>
      <c r="O46" s="27">
        <f t="shared" si="125"/>
        <v>18.971322870987834</v>
      </c>
      <c r="Q46" t="str">
        <f>$A$10</f>
        <v>Associate professional occupations</v>
      </c>
      <c r="R46" s="27">
        <f t="shared" si="126"/>
        <v>4.5147511041932376</v>
      </c>
      <c r="S46" s="27">
        <f t="shared" si="96"/>
        <v>1.6192611445194114</v>
      </c>
      <c r="T46" s="27">
        <f t="shared" si="97"/>
        <v>-0.15107305913913205</v>
      </c>
      <c r="U46" s="27">
        <f t="shared" si="98"/>
        <v>5.9829391895735213</v>
      </c>
      <c r="V46" s="27"/>
      <c r="W46" s="27">
        <f>AB10-W10</f>
        <v>-2.0626762142969497</v>
      </c>
      <c r="X46" s="27">
        <f t="shared" si="99"/>
        <v>-0.41789714006543566</v>
      </c>
      <c r="Y46" s="27">
        <f t="shared" si="100"/>
        <v>-0.36060814820467701</v>
      </c>
      <c r="Z46" s="27">
        <f t="shared" si="101"/>
        <v>-2.8411815025670606</v>
      </c>
      <c r="AA46" s="27"/>
      <c r="AB46" s="27">
        <f t="shared" si="128"/>
        <v>2.4520748898962879</v>
      </c>
      <c r="AC46" s="27">
        <f t="shared" si="102"/>
        <v>1.2013640044539757</v>
      </c>
      <c r="AD46" s="27">
        <f t="shared" si="103"/>
        <v>-0.51168120734380906</v>
      </c>
      <c r="AE46" s="27">
        <f t="shared" si="104"/>
        <v>3.1417576870064607</v>
      </c>
      <c r="AG46" t="str">
        <f>$A$10</f>
        <v>Associate professional occupations</v>
      </c>
      <c r="AH46" s="27">
        <f t="shared" si="129"/>
        <v>4.5394927964754395</v>
      </c>
      <c r="AI46" s="27">
        <f t="shared" si="105"/>
        <v>2.5008455977582482</v>
      </c>
      <c r="AJ46" s="27">
        <f t="shared" si="106"/>
        <v>0.85742058808134525</v>
      </c>
      <c r="AK46" s="27">
        <f t="shared" si="107"/>
        <v>7.8977589823150325</v>
      </c>
      <c r="AL46" s="27"/>
      <c r="AM46" s="27">
        <f t="shared" si="130"/>
        <v>4.9604734786027791</v>
      </c>
      <c r="AN46" s="27">
        <f t="shared" si="108"/>
        <v>1.9752921278924003</v>
      </c>
      <c r="AO46" s="27">
        <f t="shared" si="109"/>
        <v>0.99604059517115662</v>
      </c>
      <c r="AP46" s="27">
        <f t="shared" si="110"/>
        <v>7.9318062016663404</v>
      </c>
      <c r="AQ46" s="27"/>
      <c r="AR46" s="27">
        <f t="shared" si="131"/>
        <v>9.4999662750782186</v>
      </c>
      <c r="AS46" s="27">
        <f t="shared" si="111"/>
        <v>4.4761377256506485</v>
      </c>
      <c r="AT46" s="27">
        <f t="shared" si="112"/>
        <v>1.8534611832525019</v>
      </c>
      <c r="AU46" s="27">
        <f t="shared" si="113"/>
        <v>15.829565183981373</v>
      </c>
    </row>
    <row r="47" spans="1:47" x14ac:dyDescent="0.2">
      <c r="A47" t="str">
        <f>$A$11</f>
        <v>Administrative and secretarial occupations</v>
      </c>
      <c r="B47" s="27">
        <f t="shared" si="114"/>
        <v>1.2481912094675067</v>
      </c>
      <c r="C47" s="27">
        <f t="shared" si="115"/>
        <v>3.8964649213609377</v>
      </c>
      <c r="D47" s="27">
        <f t="shared" si="116"/>
        <v>8.3055954157713163E-2</v>
      </c>
      <c r="E47" s="27">
        <f t="shared" si="117"/>
        <v>5.2277120849861376</v>
      </c>
      <c r="F47" s="27"/>
      <c r="G47" s="27">
        <f t="shared" si="118"/>
        <v>-4.913167238582993</v>
      </c>
      <c r="H47" s="27">
        <f t="shared" si="119"/>
        <v>-5.8960283768716586</v>
      </c>
      <c r="I47" s="27">
        <f t="shared" si="120"/>
        <v>-0.21582004408904965</v>
      </c>
      <c r="J47" s="27">
        <f t="shared" si="121"/>
        <v>-11.025015659543698</v>
      </c>
      <c r="K47" s="27"/>
      <c r="L47" s="27">
        <f t="shared" si="122"/>
        <v>-3.6649760291154863</v>
      </c>
      <c r="M47" s="27">
        <f t="shared" si="123"/>
        <v>-1.9995634555107209</v>
      </c>
      <c r="N47" s="27">
        <f t="shared" si="124"/>
        <v>-0.13276408993133648</v>
      </c>
      <c r="O47" s="27">
        <f t="shared" si="125"/>
        <v>-5.7973035745575601</v>
      </c>
      <c r="Q47" t="str">
        <f>$A$11</f>
        <v>Administrative and secretarial occupations</v>
      </c>
      <c r="R47" s="27">
        <f t="shared" si="126"/>
        <v>2.0980496461282279</v>
      </c>
      <c r="S47" s="27">
        <f t="shared" si="96"/>
        <v>2.6286764546211874</v>
      </c>
      <c r="T47" s="27">
        <f t="shared" si="97"/>
        <v>-0.18767614810276856</v>
      </c>
      <c r="U47" s="27">
        <f t="shared" si="98"/>
        <v>4.5390499526466463</v>
      </c>
      <c r="V47" s="27"/>
      <c r="W47" s="27">
        <f t="shared" si="127"/>
        <v>2.1862786847366031</v>
      </c>
      <c r="X47" s="27">
        <f t="shared" si="99"/>
        <v>0.4254811521959212</v>
      </c>
      <c r="Y47" s="27">
        <f t="shared" si="100"/>
        <v>0.28167101366916225</v>
      </c>
      <c r="Z47" s="27">
        <f t="shared" si="101"/>
        <v>2.8934308506016819</v>
      </c>
      <c r="AA47" s="27"/>
      <c r="AB47" s="27">
        <f t="shared" si="128"/>
        <v>4.284328330864831</v>
      </c>
      <c r="AC47" s="27">
        <f t="shared" si="102"/>
        <v>3.0541576068171086</v>
      </c>
      <c r="AD47" s="27">
        <f t="shared" si="103"/>
        <v>9.3994865566393693E-2</v>
      </c>
      <c r="AE47" s="27">
        <f t="shared" si="104"/>
        <v>7.4324808032483283</v>
      </c>
      <c r="AG47" t="str">
        <f>$A$11</f>
        <v>Administrative and secretarial occupations</v>
      </c>
      <c r="AH47" s="27">
        <f t="shared" si="129"/>
        <v>-0.84985843666072824</v>
      </c>
      <c r="AI47" s="27">
        <f t="shared" si="105"/>
        <v>1.2677884667397521</v>
      </c>
      <c r="AJ47" s="27">
        <f t="shared" si="106"/>
        <v>0.27073210226048161</v>
      </c>
      <c r="AK47" s="27">
        <f t="shared" si="107"/>
        <v>0.68866213233950901</v>
      </c>
      <c r="AL47" s="27"/>
      <c r="AM47" s="27">
        <f t="shared" si="130"/>
        <v>-7.099445923319589</v>
      </c>
      <c r="AN47" s="27">
        <f t="shared" si="108"/>
        <v>-6.3215095290675585</v>
      </c>
      <c r="AO47" s="27">
        <f t="shared" si="109"/>
        <v>-0.49749105775821145</v>
      </c>
      <c r="AP47" s="27">
        <f>AU11-AP11</f>
        <v>-13.918446510145358</v>
      </c>
      <c r="AQ47" s="27"/>
      <c r="AR47" s="27">
        <f t="shared" si="131"/>
        <v>-7.9493043599803173</v>
      </c>
      <c r="AS47" s="27">
        <f t="shared" si="111"/>
        <v>-5.0537210623278064</v>
      </c>
      <c r="AT47" s="27">
        <f t="shared" si="112"/>
        <v>-0.22675895549772984</v>
      </c>
      <c r="AU47" s="27">
        <f t="shared" si="113"/>
        <v>-13.229784377805849</v>
      </c>
    </row>
    <row r="48" spans="1:47" x14ac:dyDescent="0.2">
      <c r="A48" t="str">
        <f>$A$12</f>
        <v>Skilled trades occupations</v>
      </c>
      <c r="B48" s="27">
        <f t="shared" si="114"/>
        <v>-4.7285489340383648</v>
      </c>
      <c r="C48" s="27">
        <f t="shared" si="115"/>
        <v>-0.47977583312882555</v>
      </c>
      <c r="D48" s="27">
        <f t="shared" si="116"/>
        <v>-0.26035962072922558</v>
      </c>
      <c r="E48" s="27">
        <f t="shared" si="117"/>
        <v>-5.4686843878964169</v>
      </c>
      <c r="F48" s="27"/>
      <c r="G48" s="27">
        <f t="shared" si="118"/>
        <v>-4.3734177285171647</v>
      </c>
      <c r="H48" s="27">
        <f t="shared" si="119"/>
        <v>1.1036595804063669</v>
      </c>
      <c r="I48" s="27">
        <f t="shared" si="120"/>
        <v>1.084246423393278</v>
      </c>
      <c r="J48" s="27">
        <f t="shared" si="121"/>
        <v>-2.1855117247175215</v>
      </c>
      <c r="K48" s="27"/>
      <c r="L48" s="27">
        <f t="shared" si="122"/>
        <v>-9.1019666625555296</v>
      </c>
      <c r="M48" s="27">
        <f t="shared" si="123"/>
        <v>0.62388374727754137</v>
      </c>
      <c r="N48" s="27">
        <f t="shared" si="124"/>
        <v>0.82388680266405245</v>
      </c>
      <c r="O48" s="27">
        <f t="shared" si="125"/>
        <v>-7.6541961126139384</v>
      </c>
      <c r="Q48" t="str">
        <f>$A$12</f>
        <v>Skilled trades occupations</v>
      </c>
      <c r="R48" s="27">
        <f t="shared" si="126"/>
        <v>-4.6875885846225174</v>
      </c>
      <c r="S48" s="27">
        <f t="shared" si="96"/>
        <v>-0.37849020098666575</v>
      </c>
      <c r="T48" s="27">
        <f t="shared" si="97"/>
        <v>-0.50093135169389846</v>
      </c>
      <c r="U48" s="27">
        <f t="shared" si="98"/>
        <v>-5.567010137303086</v>
      </c>
      <c r="V48" s="27"/>
      <c r="W48" s="27">
        <f t="shared" si="127"/>
        <v>-4.8182004302199104</v>
      </c>
      <c r="X48" s="27">
        <f t="shared" si="99"/>
        <v>0.63786037645344074</v>
      </c>
      <c r="Y48" s="27">
        <f t="shared" si="100"/>
        <v>0.69726649045841782</v>
      </c>
      <c r="Z48" s="27">
        <f t="shared" si="101"/>
        <v>-3.4830735633080465</v>
      </c>
      <c r="AA48" s="27"/>
      <c r="AB48" s="27">
        <f t="shared" si="128"/>
        <v>-9.5057890148424278</v>
      </c>
      <c r="AC48" s="27">
        <f t="shared" si="102"/>
        <v>0.25937017546677499</v>
      </c>
      <c r="AD48" s="27">
        <f t="shared" si="103"/>
        <v>0.19633513876451936</v>
      </c>
      <c r="AE48" s="27">
        <f t="shared" si="104"/>
        <v>-9.0500837006111325</v>
      </c>
      <c r="AG48" t="str">
        <f>$A$12</f>
        <v>Skilled trades occupations</v>
      </c>
      <c r="AH48" s="27">
        <f t="shared" si="129"/>
        <v>-4.0960349415835484E-2</v>
      </c>
      <c r="AI48" s="27">
        <f t="shared" si="105"/>
        <v>-0.10128563214216513</v>
      </c>
      <c r="AJ48" s="27">
        <f t="shared" si="106"/>
        <v>0.24057173096466977</v>
      </c>
      <c r="AK48" s="27">
        <f t="shared" si="107"/>
        <v>9.8325749406669161E-2</v>
      </c>
      <c r="AL48" s="27"/>
      <c r="AM48" s="27">
        <f t="shared" si="130"/>
        <v>0.4447827017027568</v>
      </c>
      <c r="AN48" s="27">
        <f t="shared" si="108"/>
        <v>0.46579920395292751</v>
      </c>
      <c r="AO48" s="27">
        <f t="shared" si="109"/>
        <v>0.38697993293485977</v>
      </c>
      <c r="AP48" s="27">
        <f t="shared" si="110"/>
        <v>1.2975618385905445</v>
      </c>
      <c r="AQ48" s="27"/>
      <c r="AR48" s="27">
        <f t="shared" si="131"/>
        <v>0.40382235228692132</v>
      </c>
      <c r="AS48" s="27">
        <f t="shared" si="111"/>
        <v>0.36451357181076238</v>
      </c>
      <c r="AT48" s="27">
        <f t="shared" si="112"/>
        <v>0.62755166389952954</v>
      </c>
      <c r="AU48" s="27">
        <f t="shared" si="113"/>
        <v>1.3958875879972137</v>
      </c>
    </row>
    <row r="49" spans="1:47" x14ac:dyDescent="0.2">
      <c r="A49" t="str">
        <f>$A$13</f>
        <v>Caring, leisure and other service occupations</v>
      </c>
      <c r="B49" s="27">
        <f t="shared" si="114"/>
        <v>-0.53570639076887261</v>
      </c>
      <c r="C49" s="27">
        <f t="shared" si="115"/>
        <v>0.9981058652098227</v>
      </c>
      <c r="D49" s="27">
        <f t="shared" si="116"/>
        <v>1.1725262294524397</v>
      </c>
      <c r="E49" s="27">
        <f t="shared" si="117"/>
        <v>1.6349257038933729</v>
      </c>
      <c r="F49" s="27"/>
      <c r="G49" s="27">
        <f t="shared" si="118"/>
        <v>9.4335474979485099</v>
      </c>
      <c r="H49" s="27">
        <f t="shared" si="119"/>
        <v>4.9519165112991033</v>
      </c>
      <c r="I49" s="27">
        <f t="shared" si="120"/>
        <v>1.1858120308038842</v>
      </c>
      <c r="J49" s="27">
        <f t="shared" si="121"/>
        <v>15.571276040051501</v>
      </c>
      <c r="K49" s="27"/>
      <c r="L49" s="27">
        <f t="shared" si="122"/>
        <v>8.8978411071796373</v>
      </c>
      <c r="M49" s="27">
        <f t="shared" si="123"/>
        <v>5.950022376508926</v>
      </c>
      <c r="N49" s="27">
        <f t="shared" si="124"/>
        <v>2.3583382602563239</v>
      </c>
      <c r="O49" s="27">
        <f t="shared" si="125"/>
        <v>17.206201743944874</v>
      </c>
      <c r="Q49" t="str">
        <f>$A$13</f>
        <v>Caring, leisure and other service occupations</v>
      </c>
      <c r="R49" s="27">
        <f t="shared" si="126"/>
        <v>-2.1656404841339238E-2</v>
      </c>
      <c r="S49" s="27">
        <f t="shared" si="96"/>
        <v>0.42626980412977211</v>
      </c>
      <c r="T49" s="27">
        <f t="shared" si="97"/>
        <v>-1.849630908043709E-2</v>
      </c>
      <c r="U49" s="27">
        <f t="shared" si="98"/>
        <v>0.38611709020799623</v>
      </c>
      <c r="V49" s="27"/>
      <c r="W49" s="27">
        <f t="shared" si="127"/>
        <v>2.6624934698635681</v>
      </c>
      <c r="X49" s="27">
        <f t="shared" si="99"/>
        <v>1.1586547176096884</v>
      </c>
      <c r="Y49" s="27">
        <f t="shared" si="100"/>
        <v>0.53856418719222976</v>
      </c>
      <c r="Z49" s="27">
        <f t="shared" si="101"/>
        <v>4.3597123746654862</v>
      </c>
      <c r="AA49" s="27"/>
      <c r="AB49" s="27">
        <f t="shared" si="128"/>
        <v>2.6408370650222288</v>
      </c>
      <c r="AC49" s="27">
        <f t="shared" si="102"/>
        <v>1.5849245217394605</v>
      </c>
      <c r="AD49" s="27">
        <f t="shared" si="103"/>
        <v>0.52006787811179267</v>
      </c>
      <c r="AE49" s="27">
        <f t="shared" si="104"/>
        <v>4.7458294648734825</v>
      </c>
      <c r="AG49" t="str">
        <f>$A$13</f>
        <v>Caring, leisure and other service occupations</v>
      </c>
      <c r="AH49" s="27">
        <f t="shared" si="129"/>
        <v>-0.51404998592753515</v>
      </c>
      <c r="AI49" s="27">
        <f t="shared" si="105"/>
        <v>0.57183606108005591</v>
      </c>
      <c r="AJ49" s="27">
        <f t="shared" si="106"/>
        <v>1.1910225385328772</v>
      </c>
      <c r="AK49" s="27">
        <f t="shared" si="107"/>
        <v>1.248808613685398</v>
      </c>
      <c r="AL49" s="27"/>
      <c r="AM49" s="27">
        <f t="shared" si="130"/>
        <v>6.7710540280849401</v>
      </c>
      <c r="AN49" s="27">
        <f t="shared" si="108"/>
        <v>3.7932617936894069</v>
      </c>
      <c r="AO49" s="27">
        <f t="shared" si="109"/>
        <v>0.64724784361165444</v>
      </c>
      <c r="AP49" s="27">
        <f t="shared" si="110"/>
        <v>11.211563665386009</v>
      </c>
      <c r="AQ49" s="27"/>
      <c r="AR49" s="27">
        <f t="shared" si="131"/>
        <v>6.2570040421574049</v>
      </c>
      <c r="AS49" s="27">
        <f t="shared" si="111"/>
        <v>4.3650978547694628</v>
      </c>
      <c r="AT49" s="27">
        <f t="shared" si="112"/>
        <v>1.8382703821445316</v>
      </c>
      <c r="AU49" s="27">
        <f t="shared" si="113"/>
        <v>12.460372279071407</v>
      </c>
    </row>
    <row r="50" spans="1:47" x14ac:dyDescent="0.2">
      <c r="A50" t="str">
        <f>$A$14</f>
        <v>Sales and customer service occupations</v>
      </c>
      <c r="B50" s="27">
        <f t="shared" si="114"/>
        <v>-1.894400886729553</v>
      </c>
      <c r="C50" s="27">
        <f t="shared" si="115"/>
        <v>2.4233034266460933</v>
      </c>
      <c r="D50" s="27">
        <f t="shared" si="116"/>
        <v>-0.71431107922090309</v>
      </c>
      <c r="E50" s="27">
        <f t="shared" si="117"/>
        <v>-0.18540853930436185</v>
      </c>
      <c r="F50" s="27"/>
      <c r="G50" s="27">
        <f t="shared" si="118"/>
        <v>1.2762298421543115</v>
      </c>
      <c r="H50" s="27">
        <f t="shared" si="119"/>
        <v>1.5266238717383587</v>
      </c>
      <c r="I50" s="27">
        <f t="shared" si="120"/>
        <v>-0.48794151453790979</v>
      </c>
      <c r="J50" s="27">
        <f t="shared" si="121"/>
        <v>2.3149121993547652</v>
      </c>
      <c r="K50" s="27"/>
      <c r="L50" s="27">
        <f t="shared" si="122"/>
        <v>-0.61817104457524152</v>
      </c>
      <c r="M50" s="27">
        <f t="shared" si="123"/>
        <v>3.949927298384452</v>
      </c>
      <c r="N50" s="27">
        <f t="shared" si="124"/>
        <v>-1.2022525937588129</v>
      </c>
      <c r="O50" s="27">
        <f t="shared" si="125"/>
        <v>2.1295036600504034</v>
      </c>
      <c r="Q50" t="str">
        <f>$A$14</f>
        <v>Sales and customer service occupations</v>
      </c>
      <c r="R50" s="27">
        <f t="shared" si="126"/>
        <v>-0.80244964382323936</v>
      </c>
      <c r="S50" s="27">
        <f t="shared" si="96"/>
        <v>1.2849615469291127</v>
      </c>
      <c r="T50" s="27">
        <f t="shared" si="97"/>
        <v>-0.57184628243986979</v>
      </c>
      <c r="U50" s="27">
        <f t="shared" si="98"/>
        <v>-8.9334379333998015E-2</v>
      </c>
      <c r="V50" s="27"/>
      <c r="W50" s="27">
        <f t="shared" si="127"/>
        <v>1.7840143094650358</v>
      </c>
      <c r="X50" s="27">
        <f t="shared" si="99"/>
        <v>1.1710770220296673</v>
      </c>
      <c r="Y50" s="27">
        <f t="shared" si="100"/>
        <v>-0.27760508588002319</v>
      </c>
      <c r="Z50" s="27">
        <f t="shared" si="101"/>
        <v>2.6774862456146842</v>
      </c>
      <c r="AA50" s="27"/>
      <c r="AB50" s="27">
        <f t="shared" si="128"/>
        <v>0.98156466564179645</v>
      </c>
      <c r="AC50" s="27">
        <f t="shared" si="102"/>
        <v>2.45603856895878</v>
      </c>
      <c r="AD50" s="27">
        <f t="shared" si="103"/>
        <v>-0.84945136831989299</v>
      </c>
      <c r="AE50" s="27">
        <f t="shared" si="104"/>
        <v>2.5881518662806862</v>
      </c>
      <c r="AG50" t="str">
        <f>$A$14</f>
        <v>Sales and customer service occupations</v>
      </c>
      <c r="AH50" s="27">
        <f t="shared" si="129"/>
        <v>-1.0919512429063118</v>
      </c>
      <c r="AI50" s="27">
        <f t="shared" si="105"/>
        <v>1.138341879716986</v>
      </c>
      <c r="AJ50" s="27">
        <f t="shared" si="106"/>
        <v>-0.14246479678103419</v>
      </c>
      <c r="AK50" s="27">
        <f t="shared" si="107"/>
        <v>-9.6074159970356732E-2</v>
      </c>
      <c r="AL50" s="27"/>
      <c r="AM50" s="27">
        <f t="shared" si="130"/>
        <v>-0.50778446731073679</v>
      </c>
      <c r="AN50" s="27">
        <f t="shared" si="108"/>
        <v>0.35554684970869488</v>
      </c>
      <c r="AO50" s="27">
        <f t="shared" si="109"/>
        <v>-0.21033642865788726</v>
      </c>
      <c r="AP50" s="27">
        <f t="shared" si="110"/>
        <v>-0.36257404625992251</v>
      </c>
      <c r="AQ50" s="27"/>
      <c r="AR50" s="27">
        <f t="shared" si="131"/>
        <v>-1.5997357102170486</v>
      </c>
      <c r="AS50" s="27">
        <f t="shared" si="111"/>
        <v>1.4938887294256809</v>
      </c>
      <c r="AT50" s="27">
        <f t="shared" si="112"/>
        <v>-0.35280122543892145</v>
      </c>
      <c r="AU50" s="27">
        <f t="shared" si="113"/>
        <v>-0.45864820623027924</v>
      </c>
    </row>
    <row r="51" spans="1:47" x14ac:dyDescent="0.2">
      <c r="A51" t="str">
        <f>$A$15</f>
        <v>Process, plant and machine operatives</v>
      </c>
      <c r="B51" s="27">
        <f t="shared" si="114"/>
        <v>-2.8333465337186183</v>
      </c>
      <c r="C51" s="27">
        <f t="shared" si="115"/>
        <v>0.83147311297490401</v>
      </c>
      <c r="D51" s="27">
        <f t="shared" si="116"/>
        <v>0.88991165509661307</v>
      </c>
      <c r="E51" s="27">
        <f t="shared" si="117"/>
        <v>-1.1119617656471021</v>
      </c>
      <c r="F51" s="27"/>
      <c r="G51" s="27">
        <f t="shared" si="118"/>
        <v>0.42620143492726115</v>
      </c>
      <c r="H51" s="27">
        <f t="shared" si="119"/>
        <v>2.0174575174101754</v>
      </c>
      <c r="I51" s="27">
        <f t="shared" si="120"/>
        <v>1.8537736079159206</v>
      </c>
      <c r="J51" s="27">
        <f t="shared" si="121"/>
        <v>4.2974325602533554</v>
      </c>
      <c r="K51" s="27"/>
      <c r="L51" s="27">
        <f t="shared" si="122"/>
        <v>-2.4071450987913572</v>
      </c>
      <c r="M51" s="27">
        <f t="shared" si="123"/>
        <v>2.8489306303850794</v>
      </c>
      <c r="N51" s="27">
        <f t="shared" si="124"/>
        <v>2.7436852630125337</v>
      </c>
      <c r="O51" s="27">
        <f t="shared" si="125"/>
        <v>3.1854707946062533</v>
      </c>
      <c r="Q51" t="str">
        <f>$A$15</f>
        <v>Process, plant and machine operatives</v>
      </c>
      <c r="R51" s="27">
        <f t="shared" si="126"/>
        <v>-2.4599874177085361</v>
      </c>
      <c r="S51" s="27">
        <f t="shared" si="96"/>
        <v>1.0533282722102237</v>
      </c>
      <c r="T51" s="27">
        <f t="shared" si="97"/>
        <v>0.69111313791940887</v>
      </c>
      <c r="U51" s="27">
        <f t="shared" si="98"/>
        <v>-0.71554600757890086</v>
      </c>
      <c r="V51" s="27"/>
      <c r="W51" s="27">
        <f t="shared" si="127"/>
        <v>0.13303546477190764</v>
      </c>
      <c r="X51" s="27">
        <f t="shared" si="99"/>
        <v>1.2546977285224772</v>
      </c>
      <c r="Y51" s="27">
        <f t="shared" si="100"/>
        <v>1.7133103710629634</v>
      </c>
      <c r="Z51" s="27">
        <f t="shared" si="101"/>
        <v>3.1010435643573473</v>
      </c>
      <c r="AA51" s="27"/>
      <c r="AB51" s="27">
        <f t="shared" si="128"/>
        <v>-2.3269519529366285</v>
      </c>
      <c r="AC51" s="27">
        <f t="shared" si="102"/>
        <v>2.3080260007327009</v>
      </c>
      <c r="AD51" s="27">
        <f t="shared" si="103"/>
        <v>2.4044235089823722</v>
      </c>
      <c r="AE51" s="27">
        <f t="shared" si="104"/>
        <v>2.3854975567784464</v>
      </c>
      <c r="AG51" t="str">
        <f>$A$15</f>
        <v>Process, plant and machine operatives</v>
      </c>
      <c r="AH51" s="27">
        <f t="shared" si="129"/>
        <v>-0.37335911601002669</v>
      </c>
      <c r="AI51" s="27">
        <f t="shared" si="105"/>
        <v>-0.22185515923531129</v>
      </c>
      <c r="AJ51" s="27">
        <f t="shared" si="106"/>
        <v>0.19879851717720554</v>
      </c>
      <c r="AK51" s="27">
        <f t="shared" si="107"/>
        <v>-0.39641575806813201</v>
      </c>
      <c r="AL51" s="27"/>
      <c r="AM51" s="27">
        <f t="shared" si="130"/>
        <v>0.29316597015531487</v>
      </c>
      <c r="AN51" s="27">
        <f t="shared" si="108"/>
        <v>0.76275978888769091</v>
      </c>
      <c r="AO51" s="27">
        <f t="shared" si="109"/>
        <v>0.14046323685295992</v>
      </c>
      <c r="AP51" s="27">
        <f t="shared" si="110"/>
        <v>1.1963889958959655</v>
      </c>
      <c r="AQ51" s="27"/>
      <c r="AR51" s="27">
        <f t="shared" si="131"/>
        <v>-8.0193145854711823E-2</v>
      </c>
      <c r="AS51" s="27">
        <f t="shared" si="111"/>
        <v>0.54090462965237962</v>
      </c>
      <c r="AT51" s="27">
        <f t="shared" si="112"/>
        <v>0.33926175403016545</v>
      </c>
      <c r="AU51" s="27">
        <f t="shared" si="113"/>
        <v>0.79997323782783347</v>
      </c>
    </row>
    <row r="52" spans="1:47" x14ac:dyDescent="0.2">
      <c r="A52" t="str">
        <f>$A$16</f>
        <v>Elementary occupations</v>
      </c>
      <c r="B52" s="27">
        <f t="shared" si="114"/>
        <v>-5.1778309216270415</v>
      </c>
      <c r="C52" s="27">
        <f t="shared" si="115"/>
        <v>-1.5674479733566713</v>
      </c>
      <c r="D52" s="27">
        <f t="shared" si="116"/>
        <v>-0.49431670443706199</v>
      </c>
      <c r="E52" s="27">
        <f t="shared" si="117"/>
        <v>-7.2395955994207952</v>
      </c>
      <c r="F52" s="27"/>
      <c r="G52" s="27">
        <f t="shared" si="118"/>
        <v>-1.1654507888323451E-3</v>
      </c>
      <c r="H52" s="27">
        <f t="shared" si="119"/>
        <v>-2.9600910233153996</v>
      </c>
      <c r="I52" s="27">
        <f t="shared" si="120"/>
        <v>1.6557491549921135</v>
      </c>
      <c r="J52" s="27">
        <f t="shared" si="121"/>
        <v>-1.3055073191121096</v>
      </c>
      <c r="K52" s="27"/>
      <c r="L52" s="27">
        <f t="shared" si="122"/>
        <v>-5.1789963724158739</v>
      </c>
      <c r="M52" s="27">
        <f t="shared" si="123"/>
        <v>-4.5275389966720709</v>
      </c>
      <c r="N52" s="27">
        <f t="shared" si="124"/>
        <v>1.1614324505550515</v>
      </c>
      <c r="O52" s="27">
        <f t="shared" si="125"/>
        <v>-8.5451029185329048</v>
      </c>
      <c r="Q52" t="str">
        <f>$A$16</f>
        <v>Elementary occupations</v>
      </c>
      <c r="R52" s="27">
        <f t="shared" si="126"/>
        <v>-4.1287690052159327</v>
      </c>
      <c r="S52" s="27">
        <f t="shared" si="96"/>
        <v>-0.26265564934256957</v>
      </c>
      <c r="T52" s="27">
        <f t="shared" si="97"/>
        <v>-0.15282289505774527</v>
      </c>
      <c r="U52" s="27">
        <f t="shared" si="98"/>
        <v>-4.5442475496162444</v>
      </c>
      <c r="V52" s="27"/>
      <c r="W52" s="27">
        <f t="shared" si="127"/>
        <v>-0.88214528134047754</v>
      </c>
      <c r="X52" s="27">
        <f t="shared" si="99"/>
        <v>-0.49699898319426516</v>
      </c>
      <c r="Y52" s="27">
        <f t="shared" si="100"/>
        <v>1.117797715963444</v>
      </c>
      <c r="Z52" s="27">
        <f t="shared" si="101"/>
        <v>-0.26134654857130357</v>
      </c>
      <c r="AA52" s="27"/>
      <c r="AB52" s="27">
        <f t="shared" si="128"/>
        <v>-5.0109142865564102</v>
      </c>
      <c r="AC52" s="27">
        <f t="shared" si="102"/>
        <v>-0.75965463253683474</v>
      </c>
      <c r="AD52" s="27">
        <f t="shared" si="103"/>
        <v>0.96497482090569875</v>
      </c>
      <c r="AE52" s="27">
        <f t="shared" si="104"/>
        <v>-4.805594098187548</v>
      </c>
      <c r="AG52" t="str">
        <f>$A$16</f>
        <v>Elementary occupations</v>
      </c>
      <c r="AH52" s="27">
        <f t="shared" si="129"/>
        <v>-1.0490619164111177</v>
      </c>
      <c r="AI52" s="27">
        <f t="shared" si="105"/>
        <v>-1.3047923240141017</v>
      </c>
      <c r="AJ52" s="27">
        <f t="shared" si="106"/>
        <v>-0.34149380937931739</v>
      </c>
      <c r="AK52" s="27">
        <f t="shared" si="107"/>
        <v>-2.6953480498045366</v>
      </c>
      <c r="AL52" s="27"/>
      <c r="AM52" s="27">
        <f t="shared" si="130"/>
        <v>0.8809798305516221</v>
      </c>
      <c r="AN52" s="27">
        <f t="shared" si="108"/>
        <v>-2.4630920401211149</v>
      </c>
      <c r="AO52" s="27">
        <f t="shared" si="109"/>
        <v>0.53795143902867237</v>
      </c>
      <c r="AP52" s="27">
        <f t="shared" si="110"/>
        <v>-1.0441607705408202</v>
      </c>
      <c r="AQ52" s="27"/>
      <c r="AR52" s="27">
        <f t="shared" si="131"/>
        <v>-0.16808208585949558</v>
      </c>
      <c r="AS52" s="27">
        <f t="shared" si="111"/>
        <v>-3.7678843641352167</v>
      </c>
      <c r="AT52" s="27">
        <f t="shared" si="112"/>
        <v>0.19645762964935498</v>
      </c>
      <c r="AU52" s="27">
        <f t="shared" si="113"/>
        <v>-3.7395088203453568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20.589563438892924</v>
      </c>
      <c r="C54" s="29">
        <f t="shared" si="115"/>
        <v>21.124602273424983</v>
      </c>
      <c r="D54" s="29">
        <f t="shared" si="116"/>
        <v>3.9458342876815067</v>
      </c>
      <c r="E54" s="29">
        <f t="shared" si="117"/>
        <v>45.6599999999994</v>
      </c>
      <c r="F54" s="29"/>
      <c r="G54" s="29">
        <f t="shared" si="118"/>
        <v>35.698655446135149</v>
      </c>
      <c r="H54" s="29">
        <f t="shared" si="119"/>
        <v>13.657001219764823</v>
      </c>
      <c r="I54" s="29">
        <f t="shared" si="120"/>
        <v>8.0193433341000713</v>
      </c>
      <c r="J54" s="29">
        <f t="shared" si="121"/>
        <v>57.375</v>
      </c>
      <c r="K54" s="29"/>
      <c r="L54" s="29">
        <f t="shared" si="122"/>
        <v>56.288218885028073</v>
      </c>
      <c r="M54" s="29">
        <f t="shared" si="123"/>
        <v>34.781603493189806</v>
      </c>
      <c r="N54" s="29">
        <f t="shared" si="124"/>
        <v>11.965177621781578</v>
      </c>
      <c r="O54" s="29">
        <f t="shared" si="125"/>
        <v>103.0349999999994</v>
      </c>
      <c r="Q54" s="24" t="str">
        <f>$A$18</f>
        <v>All occupations</v>
      </c>
      <c r="R54" s="29">
        <f t="shared" ref="R54" si="132">W18-R18</f>
        <v>8.6450345091892018</v>
      </c>
      <c r="S54" s="29">
        <f t="shared" ref="S54" si="133">X18-S18</f>
        <v>10.086417359401032</v>
      </c>
      <c r="T54" s="29">
        <f t="shared" ref="T54" si="134">Y18-T18</f>
        <v>-1.8801431835762088</v>
      </c>
      <c r="U54" s="29">
        <f t="shared" ref="U54" si="135">Z18-U18</f>
        <v>16.851308685014089</v>
      </c>
      <c r="V54" s="29"/>
      <c r="W54" s="29">
        <f t="shared" ref="W54" si="136">AB18-W18</f>
        <v>10.359389845433213</v>
      </c>
      <c r="X54" s="29">
        <f t="shared" ref="X54" si="137">AC18-X18</f>
        <v>7.4722912366169325</v>
      </c>
      <c r="Y54" s="29">
        <f t="shared" ref="Y54" si="138">AD18-Y18</f>
        <v>3.9538282014913548</v>
      </c>
      <c r="Z54" s="29">
        <f t="shared" ref="Z54" si="139">AE18-Z18</f>
        <v>21.785509283541444</v>
      </c>
      <c r="AA54" s="29"/>
      <c r="AB54" s="29">
        <f t="shared" ref="AB54" si="140">AB18-R18</f>
        <v>19.004424354622415</v>
      </c>
      <c r="AC54" s="29">
        <f t="shared" ref="AC54" si="141">AC18-S18</f>
        <v>17.558708596017965</v>
      </c>
      <c r="AD54" s="29">
        <f t="shared" ref="AD54" si="142">AD18-T18</f>
        <v>2.073685017915146</v>
      </c>
      <c r="AE54" s="29">
        <f t="shared" ref="AE54" si="143">AE18-U18</f>
        <v>38.636817968555533</v>
      </c>
      <c r="AG54" s="24" t="str">
        <f>$A$18</f>
        <v>All occupations</v>
      </c>
      <c r="AH54" s="29">
        <f t="shared" ref="AH54" si="144">AM18-AH18</f>
        <v>11.944528929703722</v>
      </c>
      <c r="AI54" s="29">
        <f t="shared" ref="AI54" si="145">AN18-AI18</f>
        <v>11.038184914023986</v>
      </c>
      <c r="AJ54" s="29">
        <f t="shared" ref="AJ54" si="146">AO18-AJ18</f>
        <v>5.8259774712577084</v>
      </c>
      <c r="AK54" s="29">
        <f t="shared" ref="AK54" si="147">AP18-AK18</f>
        <v>28.808691314985367</v>
      </c>
      <c r="AL54" s="29"/>
      <c r="AM54" s="29">
        <f t="shared" ref="AM54" si="148">AR18-AM18</f>
        <v>25.33926560070185</v>
      </c>
      <c r="AN54" s="29">
        <f t="shared" ref="AN54" si="149">AS18-AN18</f>
        <v>6.1847099831479397</v>
      </c>
      <c r="AO54" s="29">
        <f t="shared" ref="AO54" si="150">AT18-AO18</f>
        <v>4.0655151326087271</v>
      </c>
      <c r="AP54" s="29">
        <f t="shared" ref="AP54" si="151">AU18-AP18</f>
        <v>35.589490716458556</v>
      </c>
      <c r="AQ54" s="29"/>
      <c r="AR54" s="29">
        <f t="shared" ref="AR54" si="152">AR18-AH18</f>
        <v>37.283794530405572</v>
      </c>
      <c r="AS54" s="29">
        <f t="shared" ref="AS54" si="153">AS18-AI18</f>
        <v>17.222894897171926</v>
      </c>
      <c r="AT54" s="29">
        <f t="shared" ref="AT54" si="154">AT18-AJ18</f>
        <v>9.8914926038664355</v>
      </c>
      <c r="AU54" s="29">
        <f t="shared" ref="AU54" si="155">AU18-AK18</f>
        <v>64.398182031443923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Liverpool City Region</v>
      </c>
    </row>
    <row r="2" spans="1:14" x14ac:dyDescent="0.2">
      <c r="A2" s="364" t="s">
        <v>519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1.316451178182354</v>
      </c>
      <c r="N7" s="91">
        <f>'Occ T2'!I180</f>
        <v>0.51154916139344309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-1.493035431938039</v>
      </c>
      <c r="N9" s="91">
        <f>'Occ T2'!I178</f>
        <v>6.9966011957722785E-2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-4.571913840287289</v>
      </c>
      <c r="N10" s="91">
        <f>'Occ T2'!I177</f>
        <v>-1.5855429291947387</v>
      </c>
    </row>
    <row r="11" spans="1:14" x14ac:dyDescent="0.2">
      <c r="L11" s="114" t="str">
        <f>"["&amp;'Occ T3'!A47&amp;"]"</f>
        <v>[Elementary occupations]</v>
      </c>
      <c r="M11" s="91">
        <f>'Occ T1'!H88</f>
        <v>-1.9261716186293465</v>
      </c>
      <c r="N11" s="91">
        <f>'Occ T1'!I88</f>
        <v>-0.1238525403771451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0.8172193945139794</v>
      </c>
      <c r="N13" s="91">
        <f>'Occ T2'!I176</f>
        <v>0.57047576472879502</v>
      </c>
    </row>
    <row r="14" spans="1:14" x14ac:dyDescent="0.2">
      <c r="L14" s="91" t="str">
        <f>'Occ T3'!A44</f>
        <v>81 Process, plant and machine operatives</v>
      </c>
      <c r="M14" s="91">
        <f>'Occ T2'!H175</f>
        <v>-3.1635196962087608</v>
      </c>
      <c r="N14" s="91">
        <f>'Occ T2'!I175</f>
        <v>0.71141276185830993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-0.48982825802607044</v>
      </c>
      <c r="N15" s="91">
        <f>'Occ T1'!I87</f>
        <v>0.61335088943506033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2.2529687500646878</v>
      </c>
      <c r="N17" s="91">
        <f>'Occ T2'!I174</f>
        <v>2.851489887956804</v>
      </c>
    </row>
    <row r="18" spans="12:14" x14ac:dyDescent="0.2">
      <c r="L18" s="91" t="str">
        <f>'Occ T3'!A40</f>
        <v>71 Sales occupations</v>
      </c>
      <c r="M18" s="91">
        <f>'Occ T2'!H173</f>
        <v>-0.64837271712970823</v>
      </c>
      <c r="N18" s="91">
        <f>'Occ T2'!I173</f>
        <v>-0.70862448007582568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-5.6614320972891985E-2</v>
      </c>
      <c r="N19" s="91">
        <f>'Occ T1'!I86</f>
        <v>0.23220681126538967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2.0690637572225334</v>
      </c>
      <c r="N21" s="91">
        <f>'Occ T2'!I172</f>
        <v>-0.88318500550558232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-1.1933960203856286</v>
      </c>
      <c r="N22" s="91">
        <f>'Occ T2'!I171</f>
        <v>6.176184505939375E-2</v>
      </c>
    </row>
    <row r="23" spans="12:14" x14ac:dyDescent="0.2">
      <c r="L23" s="91" t="str">
        <f>'Occ T3'!A35</f>
        <v>61 Caring personal service occupations</v>
      </c>
      <c r="M23" s="91">
        <f>'Occ T2'!H170</f>
        <v>0.74963134669692177</v>
      </c>
      <c r="N23" s="91">
        <f>'Occ T2'!I170</f>
        <v>1.4037440256429168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0.4037918337024049</v>
      </c>
      <c r="N24" s="91">
        <f>'Occ T1'!I85</f>
        <v>1.1663321260070747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-2.2785182524032388</v>
      </c>
      <c r="N26" s="91">
        <f>'Occ T2'!I169</f>
        <v>-0.28833526757179317</v>
      </c>
    </row>
    <row r="27" spans="12:14" x14ac:dyDescent="0.2">
      <c r="L27" s="91" t="str">
        <f>'Occ T3'!A31</f>
        <v>53 Skilled construction and building trades</v>
      </c>
      <c r="M27" s="91">
        <f>'Occ T2'!H168</f>
        <v>-2.5202578486921423</v>
      </c>
      <c r="N27" s="91">
        <f>'Occ T2'!I168</f>
        <v>-0.11932352846537597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-1.7819652552369614</v>
      </c>
      <c r="N28" s="91">
        <f>'Occ T2'!I167</f>
        <v>-0.70217916448314099</v>
      </c>
    </row>
    <row r="29" spans="12:14" x14ac:dyDescent="0.2">
      <c r="L29" s="91" t="str">
        <f>'Occ T3'!A29</f>
        <v>51 Skilled agricultural and related trades</v>
      </c>
      <c r="M29" s="91">
        <f>'Occ T2'!H166</f>
        <v>0.89942361190540332</v>
      </c>
      <c r="N29" s="91">
        <f>'Occ T2'!I166</f>
        <v>0.78454471191309327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-1.8619044060583234</v>
      </c>
      <c r="N30" s="91">
        <f>'Occ T1'!I84</f>
        <v>-0.26746053435579009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-1.0523395680110847</v>
      </c>
      <c r="N32" s="91">
        <f>'Occ T2'!I165</f>
        <v>-1.8431638969843123</v>
      </c>
    </row>
    <row r="33" spans="12:14" x14ac:dyDescent="0.2">
      <c r="L33" s="91" t="str">
        <f>'Occ T3'!A25</f>
        <v>41 Administrative occupations</v>
      </c>
      <c r="M33" s="91">
        <f>'Occ T2'!H164</f>
        <v>1.6594192030626287</v>
      </c>
      <c r="N33" s="91">
        <f>'Occ T2'!I164</f>
        <v>-0.67120290336346589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1.1820051848002722</v>
      </c>
      <c r="N34" s="91">
        <f>'Occ T1'!I83</f>
        <v>-0.85114957895729981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2.8274032002326255</v>
      </c>
      <c r="N36" s="91">
        <f>'Occ T2'!I163</f>
        <v>3.6191159278087248E-2</v>
      </c>
    </row>
    <row r="37" spans="12:14" x14ac:dyDescent="0.2">
      <c r="L37" s="91" t="str">
        <f>'Occ T3'!A21</f>
        <v>34 Culture, media and sports occupations</v>
      </c>
      <c r="M37" s="91">
        <f>'Occ T2'!H162</f>
        <v>3.6542805400627598</v>
      </c>
      <c r="N37" s="91">
        <f>'Occ T2'!I162</f>
        <v>0.39051395622631269</v>
      </c>
    </row>
    <row r="38" spans="12:14" x14ac:dyDescent="0.2">
      <c r="L38" s="91" t="str">
        <f>'Occ T3'!A20</f>
        <v>33 Protective service occupations</v>
      </c>
      <c r="M38" s="91">
        <f>'Occ T2'!H161</f>
        <v>2.3479119629181255</v>
      </c>
      <c r="N38" s="91">
        <f>'Occ T2'!I161</f>
        <v>1.5923441364522395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3.70319039717113</v>
      </c>
      <c r="N39" s="91">
        <f>'Occ T2'!I160</f>
        <v>1.0153440930191993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5.712161962161133</v>
      </c>
      <c r="N40" s="91">
        <f>'Occ T2'!I159</f>
        <v>-0.42929673059997064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3.4726836799616523</v>
      </c>
      <c r="N41" s="91">
        <f>'Occ T1'!I82</f>
        <v>0.37371136828074913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6.4113310594845929</v>
      </c>
      <c r="N43" s="91">
        <f>'Occ T2'!I158</f>
        <v>1.5589927202523501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2.5714228183128185</v>
      </c>
      <c r="N44" s="91">
        <f>'Occ T2'!I157</f>
        <v>1.2078318928844922</v>
      </c>
    </row>
    <row r="45" spans="12:14" x14ac:dyDescent="0.2">
      <c r="L45" s="91" t="str">
        <f>'Occ T3'!A13</f>
        <v>22 Health professionals</v>
      </c>
      <c r="M45" s="91">
        <f>'Occ T2'!H156</f>
        <v>3.5375000394891165</v>
      </c>
      <c r="N45" s="91">
        <f>'Occ T2'!I156</f>
        <v>1.286229173288933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3.8676058867979757</v>
      </c>
      <c r="N46" s="91">
        <f>'Occ T2'!I155</f>
        <v>1.0777494605494153</v>
      </c>
    </row>
    <row r="47" spans="12:14" x14ac:dyDescent="0.2">
      <c r="L47" s="114" t="str">
        <f>"["&amp;'Occ T3'!A11&amp;"]"</f>
        <v>[Professional occupations]</v>
      </c>
      <c r="M47" s="91">
        <f>'Occ T1'!H81</f>
        <v>4.0652849942820257</v>
      </c>
      <c r="N47" s="91">
        <f>'Occ T1'!I81</f>
        <v>1.2919632144400284</v>
      </c>
    </row>
    <row r="49" spans="12:14" x14ac:dyDescent="0.2">
      <c r="L49" s="107" t="str">
        <f>'Occ T3'!A9</f>
        <v>12 Other managers and proprietors</v>
      </c>
      <c r="M49" s="91">
        <f>'Occ T2'!H154</f>
        <v>2.2542532789847192</v>
      </c>
      <c r="N49" s="91">
        <f>'Occ T2'!I154</f>
        <v>2.4593045996881724</v>
      </c>
    </row>
    <row r="50" spans="12:14" x14ac:dyDescent="0.2">
      <c r="L50" s="107" t="str">
        <f>'Occ T3'!A8</f>
        <v>11 Corporate managers and directors</v>
      </c>
      <c r="M50" s="91">
        <f>'Occ T2'!H153</f>
        <v>4.2417243289483153</v>
      </c>
      <c r="N50" s="91">
        <f>'Occ T2'!I153</f>
        <v>0.231218966427571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3.5510620222239053</v>
      </c>
      <c r="N51" s="91">
        <f>'Occ T1'!I80</f>
        <v>1.0552957764843329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Liverpool City Region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8.0208440199681448</v>
      </c>
      <c r="N82" s="94">
        <f>'Occ T2'!F119</f>
        <v>1.5074419503860454</v>
      </c>
    </row>
    <row r="83" spans="12:14" x14ac:dyDescent="0.2">
      <c r="L83" s="10" t="str">
        <f>name!D5</f>
        <v>12 Other managers and proprietors</v>
      </c>
      <c r="M83" s="94">
        <f>'Occ T2'!D9-'Occ T2'!B9</f>
        <v>2.2671850626600616</v>
      </c>
      <c r="N83" s="94">
        <f>'Occ T2'!F120</f>
        <v>9.4513963555032632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6.3477599465754651</v>
      </c>
      <c r="N84" s="94">
        <f>'Occ T2'!F121</f>
        <v>6.4074788700632581</v>
      </c>
    </row>
    <row r="85" spans="12:14" x14ac:dyDescent="0.2">
      <c r="L85" s="10" t="str">
        <f>name!D7</f>
        <v>22 Health professionals</v>
      </c>
      <c r="M85" s="94">
        <f>'Occ T2'!D11-'Occ T2'!B11</f>
        <v>6.2420755887103354</v>
      </c>
      <c r="N85" s="94">
        <f>'Occ T2'!F122</f>
        <v>8.2671377459861191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4.8626934696383941</v>
      </c>
      <c r="N86" s="94">
        <f>'Occ T2'!F123</f>
        <v>8.048470165775754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11.181756243947461</v>
      </c>
      <c r="N87" s="94">
        <f>'Occ T2'!F124</f>
        <v>10.934864116900251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3.4098704949953103</v>
      </c>
      <c r="N88" s="94">
        <f>'Occ T2'!F125</f>
        <v>-0.87871466784233476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2.9870476862811657</v>
      </c>
      <c r="N89" s="94">
        <f>'Occ T2'!F126</f>
        <v>2.9398685635984201</v>
      </c>
    </row>
    <row r="90" spans="12:14" x14ac:dyDescent="0.2">
      <c r="L90" s="10" t="str">
        <f>name!D12</f>
        <v>33 Protective service occupations</v>
      </c>
      <c r="M90" s="94">
        <f>'Occ T2'!D16-'Occ T2'!B16</f>
        <v>0.92753195159329582</v>
      </c>
      <c r="N90" s="94">
        <f>'Occ T2'!F127</f>
        <v>2.2638433274619025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1.5135879956283889</v>
      </c>
      <c r="N91" s="94">
        <f>'Occ T2'!F128</f>
        <v>0.55472323829098613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5.0426600433904341</v>
      </c>
      <c r="N92" s="94">
        <f>'Occ T2'!F129</f>
        <v>0.2109042375903698</v>
      </c>
    </row>
    <row r="93" spans="12:14" x14ac:dyDescent="0.2">
      <c r="L93" s="10" t="str">
        <f>name!D15</f>
        <v>41 Administrative occupations</v>
      </c>
      <c r="M93" s="94">
        <f>'Occ T2'!D19-'Occ T2'!B19</f>
        <v>6.0465032208456364</v>
      </c>
      <c r="N93" s="94">
        <f>'Occ T2'!F130</f>
        <v>-7.3545916387150072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-0.81879113585949526</v>
      </c>
      <c r="N94" s="94">
        <f>'Occ T2'!F131</f>
        <v>-3.6704240208287633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0.25303387946847433</v>
      </c>
      <c r="N95" s="94">
        <f>'Occ T2'!F132</f>
        <v>0.71876954723874675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-1.968792739615651</v>
      </c>
      <c r="N96" s="94">
        <f>'Occ T2'!F133</f>
        <v>-2.0993389317508857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-2.296090825907477</v>
      </c>
      <c r="N97" s="94">
        <f>'Occ T2'!F134</f>
        <v>-0.29938340322749113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-1.4568347018417889</v>
      </c>
      <c r="N98" s="94">
        <f>'Occ T2'!F135</f>
        <v>-0.50555893697789323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2.4483838738011059</v>
      </c>
      <c r="N99" s="94">
        <f>'Occ T2'!F136</f>
        <v>15.535041581180437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-0.88967585291037921</v>
      </c>
      <c r="N100" s="94">
        <f>'Occ T2'!F137</f>
        <v>0.13380200451204338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7.6217683002650638E-2</v>
      </c>
      <c r="N101" s="94">
        <f>'Occ T2'!F138</f>
        <v>-9.756754564103931E-2</v>
      </c>
    </row>
    <row r="102" spans="12:14" x14ac:dyDescent="0.2">
      <c r="L102" s="10" t="str">
        <f>name!D24</f>
        <v>71 Sales occupations</v>
      </c>
      <c r="M102" s="94">
        <f>'Occ T2'!D28-'Occ T2'!B28</f>
        <v>-1.6898494747288169</v>
      </c>
      <c r="N102" s="94">
        <f>'Occ T2'!F139</f>
        <v>-5.171933567606203</v>
      </c>
    </row>
    <row r="103" spans="12:14" x14ac:dyDescent="0.2">
      <c r="L103" s="10" t="str">
        <f>name!D25</f>
        <v>72 Customer service occupations</v>
      </c>
      <c r="M103" s="94">
        <f>'Occ T2'!D29-'Occ T2'!B29</f>
        <v>1.5044409354244692</v>
      </c>
      <c r="N103" s="94">
        <f>'Occ T2'!F140</f>
        <v>7.4868457669609914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-2.3569581442374279</v>
      </c>
      <c r="N104" s="94">
        <f>'Occ T2'!F141</f>
        <v>1.5165160836910587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1.2449963785904039</v>
      </c>
      <c r="N105" s="94">
        <f>'Occ T2'!F142</f>
        <v>2.7809164765623144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-2.4193922294080554</v>
      </c>
      <c r="N106" s="94">
        <f>'Occ T2'!F143</f>
        <v>-1.9562876372140385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-4.82020337001277</v>
      </c>
      <c r="N107" s="94">
        <f>'Occ T2'!F144</f>
        <v>0.65078031810197956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45.6599999999994</v>
      </c>
      <c r="N109" s="94">
        <f>'Occ T2'!F146</f>
        <v>57.375000000000341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Liverpool City Region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10.288029082628213</v>
      </c>
      <c r="N153" s="94">
        <f>'Occ T1'!H8</f>
        <v>10.958838305889302</v>
      </c>
    </row>
    <row r="154" spans="1:14" x14ac:dyDescent="0.2">
      <c r="L154" s="10" t="str">
        <f>name!E5</f>
        <v>Professional occupations</v>
      </c>
      <c r="M154" s="94">
        <f>'Occ T1'!D9-'Occ T1'!B9</f>
        <v>28.634285248871663</v>
      </c>
      <c r="N154" s="94">
        <f>'Occ T1'!H9</f>
        <v>33.657950898725375</v>
      </c>
    </row>
    <row r="155" spans="1:14" x14ac:dyDescent="0.2">
      <c r="L155" s="10" t="str">
        <f>name!E6</f>
        <v>Associate professional occupations</v>
      </c>
      <c r="M155" s="94">
        <f>'Occ T1'!D10-'Occ T1'!B10</f>
        <v>13.880698171888596</v>
      </c>
      <c r="N155" s="94">
        <f>'Occ T1'!H10</f>
        <v>5.0906246990993509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5.2277120849861518</v>
      </c>
      <c r="N156" s="94">
        <f>'Occ T1'!H11</f>
        <v>-11.025015659543783</v>
      </c>
    </row>
    <row r="157" spans="1:14" x14ac:dyDescent="0.2">
      <c r="L157" s="10" t="str">
        <f>name!E8</f>
        <v>Skilled trades occupations</v>
      </c>
      <c r="M157" s="94">
        <f>'Occ T1'!D12-'Occ T1'!B12</f>
        <v>-5.4686843878964453</v>
      </c>
      <c r="N157" s="94">
        <f>'Occ T1'!H12</f>
        <v>-2.1855117247175215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1.6349257038933729</v>
      </c>
      <c r="N158" s="94">
        <f>'Occ T1'!H13</f>
        <v>15.571276040051444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-0.18540853930434764</v>
      </c>
      <c r="N159" s="94">
        <f>'Occ T1'!H14</f>
        <v>2.3149121993547936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-1.111961765647024</v>
      </c>
      <c r="N160" s="94">
        <f>'Occ T1'!H15</f>
        <v>4.2974325602533696</v>
      </c>
    </row>
    <row r="161" spans="12:14" x14ac:dyDescent="0.2">
      <c r="L161" s="10" t="str">
        <f>name!E12</f>
        <v>Elementary occupations</v>
      </c>
      <c r="M161" s="94">
        <f>'Occ T1'!D16-'Occ T1'!B16</f>
        <v>-7.2395955994208379</v>
      </c>
      <c r="N161" s="94">
        <f>'Occ T1'!H16</f>
        <v>-1.3055073191120528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45.6599999999994</v>
      </c>
      <c r="N163" s="94">
        <f>'Occ T1'!H18</f>
        <v>57.375000000000277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Liverpool City Region</v>
      </c>
      <c r="L1" s="46"/>
    </row>
    <row r="2" spans="1:64" x14ac:dyDescent="0.2">
      <c r="A2" s="364" t="s">
        <v>519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45.259828073857996</v>
      </c>
      <c r="N5" s="87">
        <f>SUM(N6:N7)</f>
        <v>50.525993037284898</v>
      </c>
      <c r="O5" s="87">
        <f t="shared" ref="O5:AL5" si="1">SUM(O6:O7)</f>
        <v>51.442759594333559</v>
      </c>
      <c r="P5" s="87">
        <f t="shared" si="1"/>
        <v>51.751665161274587</v>
      </c>
      <c r="Q5" s="87">
        <f t="shared" si="1"/>
        <v>51.823641524921648</v>
      </c>
      <c r="R5" s="87">
        <f t="shared" si="1"/>
        <v>53.971704366970542</v>
      </c>
      <c r="S5" s="87">
        <f t="shared" si="1"/>
        <v>53.596129666560756</v>
      </c>
      <c r="T5" s="87">
        <f t="shared" si="1"/>
        <v>57.495069024139703</v>
      </c>
      <c r="U5" s="87">
        <f t="shared" si="1"/>
        <v>57.782467166218218</v>
      </c>
      <c r="V5" s="87">
        <f t="shared" si="1"/>
        <v>62.295403863433222</v>
      </c>
      <c r="W5" s="87">
        <f t="shared" si="1"/>
        <v>64.259733449598755</v>
      </c>
      <c r="X5" s="87">
        <f t="shared" si="1"/>
        <v>63.075610020914723</v>
      </c>
      <c r="Y5" s="87">
        <f t="shared" si="1"/>
        <v>63.746477120312647</v>
      </c>
      <c r="Z5" s="87">
        <f t="shared" si="1"/>
        <v>64.581721779424285</v>
      </c>
      <c r="AA5" s="87">
        <f t="shared" si="1"/>
        <v>65.531599903989417</v>
      </c>
      <c r="AB5" s="87">
        <f t="shared" si="1"/>
        <v>66.36297852229518</v>
      </c>
      <c r="AC5" s="87">
        <f t="shared" si="1"/>
        <v>67.185259918527038</v>
      </c>
      <c r="AD5" s="87">
        <f t="shared" si="1"/>
        <v>68.011558777054276</v>
      </c>
      <c r="AE5" s="87">
        <f t="shared" si="1"/>
        <v>68.859133463185657</v>
      </c>
      <c r="AF5" s="87">
        <f t="shared" si="1"/>
        <v>69.719264812984136</v>
      </c>
      <c r="AG5" s="87">
        <f t="shared" si="1"/>
        <v>70.608861619842173</v>
      </c>
      <c r="AH5" s="87">
        <f t="shared" si="1"/>
        <v>71.483390077925065</v>
      </c>
      <c r="AI5" s="87">
        <f t="shared" si="1"/>
        <v>72.362117981885959</v>
      </c>
      <c r="AJ5" s="87">
        <f t="shared" si="1"/>
        <v>73.287703110518834</v>
      </c>
      <c r="AK5" s="87">
        <f t="shared" si="1"/>
        <v>74.246281402995749</v>
      </c>
      <c r="AL5" s="87">
        <f t="shared" si="1"/>
        <v>75.218571755488057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29.411747749431001</v>
      </c>
      <c r="N6" s="11">
        <v>32.858285149829797</v>
      </c>
      <c r="O6" s="11">
        <v>32.882368328155842</v>
      </c>
      <c r="P6" s="11">
        <v>33.312529761433716</v>
      </c>
      <c r="Q6" s="11">
        <v>32.63388361645076</v>
      </c>
      <c r="R6" s="11">
        <v>34.743634218080587</v>
      </c>
      <c r="S6" s="11">
        <v>35.882893849345926</v>
      </c>
      <c r="T6" s="11">
        <v>37.875500957512763</v>
      </c>
      <c r="U6" s="11">
        <v>38.673351412672496</v>
      </c>
      <c r="V6" s="11">
        <v>41.827282258017121</v>
      </c>
      <c r="W6" s="11">
        <v>42.764478238048731</v>
      </c>
      <c r="X6" s="11">
        <v>38.404290724003218</v>
      </c>
      <c r="Y6" s="11">
        <v>38.744944317398648</v>
      </c>
      <c r="Z6" s="11">
        <v>39.1508482825882</v>
      </c>
      <c r="AA6" s="11">
        <v>39.620068272118544</v>
      </c>
      <c r="AB6" s="11">
        <v>40.030648820406959</v>
      </c>
      <c r="AC6" s="11">
        <v>40.437350424628896</v>
      </c>
      <c r="AD6" s="11">
        <v>40.834082818027966</v>
      </c>
      <c r="AE6" s="11">
        <v>41.242786083177862</v>
      </c>
      <c r="AF6" s="11">
        <v>41.659536928516381</v>
      </c>
      <c r="AG6" s="11">
        <v>42.088376665619208</v>
      </c>
      <c r="AH6" s="11">
        <v>42.511235325306302</v>
      </c>
      <c r="AI6" s="11">
        <v>42.939900760421544</v>
      </c>
      <c r="AJ6" s="11">
        <v>43.390223050388236</v>
      </c>
      <c r="AK6" s="11">
        <v>43.830285717626303</v>
      </c>
      <c r="AL6" s="11">
        <v>44.271920188434777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15.848080324426995</v>
      </c>
      <c r="N7" s="11">
        <v>17.667707887455101</v>
      </c>
      <c r="O7" s="11">
        <v>18.560391266177717</v>
      </c>
      <c r="P7" s="11">
        <v>18.439135399840872</v>
      </c>
      <c r="Q7" s="11">
        <v>19.189757908470888</v>
      </c>
      <c r="R7" s="11">
        <v>19.228070148889959</v>
      </c>
      <c r="S7" s="11">
        <v>17.713235817214827</v>
      </c>
      <c r="T7" s="11">
        <v>19.61956806662694</v>
      </c>
      <c r="U7" s="11">
        <v>19.109115753545723</v>
      </c>
      <c r="V7" s="11">
        <v>20.468121605416101</v>
      </c>
      <c r="W7" s="11">
        <v>21.49525521155002</v>
      </c>
      <c r="X7" s="11">
        <v>24.671319296911509</v>
      </c>
      <c r="Y7" s="11">
        <v>25.001532802914003</v>
      </c>
      <c r="Z7" s="11">
        <v>25.430873496836082</v>
      </c>
      <c r="AA7" s="11">
        <v>25.911531631870869</v>
      </c>
      <c r="AB7" s="11">
        <v>26.332329701888227</v>
      </c>
      <c r="AC7" s="11">
        <v>26.747909493898138</v>
      </c>
      <c r="AD7" s="11">
        <v>27.177475959026314</v>
      </c>
      <c r="AE7" s="11">
        <v>27.616347380007802</v>
      </c>
      <c r="AF7" s="11">
        <v>28.059727884467755</v>
      </c>
      <c r="AG7" s="11">
        <v>28.520484954222958</v>
      </c>
      <c r="AH7" s="11">
        <v>28.972154752618771</v>
      </c>
      <c r="AI7" s="11">
        <v>29.422217221464418</v>
      </c>
      <c r="AJ7" s="11">
        <v>29.897480060130597</v>
      </c>
      <c r="AK7" s="11">
        <v>30.415995685369438</v>
      </c>
      <c r="AL7" s="11">
        <v>30.946651567053284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127.58392790252577</v>
      </c>
      <c r="N9" s="87">
        <f>SUM(N10:N13)</f>
        <v>126.01037462647157</v>
      </c>
      <c r="O9" s="87">
        <f t="shared" ref="O9:AL9" si="3">SUM(O10:O13)</f>
        <v>123.49084129587388</v>
      </c>
      <c r="P9" s="87">
        <f t="shared" si="3"/>
        <v>124.19946857307548</v>
      </c>
      <c r="Q9" s="87">
        <f t="shared" si="3"/>
        <v>128.76196988977858</v>
      </c>
      <c r="R9" s="87">
        <f t="shared" si="3"/>
        <v>129.87459848061269</v>
      </c>
      <c r="S9" s="87">
        <f t="shared" si="3"/>
        <v>132.92262058608048</v>
      </c>
      <c r="T9" s="87">
        <f t="shared" si="3"/>
        <v>136.97955740500623</v>
      </c>
      <c r="U9" s="87">
        <f t="shared" si="3"/>
        <v>141.9671913755071</v>
      </c>
      <c r="V9" s="87">
        <f t="shared" si="3"/>
        <v>150.87239117153672</v>
      </c>
      <c r="W9" s="87">
        <f t="shared" si="3"/>
        <v>158.50888372948435</v>
      </c>
      <c r="X9" s="87">
        <f t="shared" si="3"/>
        <v>163.38456945420486</v>
      </c>
      <c r="Y9" s="87">
        <f t="shared" si="3"/>
        <v>165.43506687493266</v>
      </c>
      <c r="Z9" s="87">
        <f t="shared" si="3"/>
        <v>167.56311778120914</v>
      </c>
      <c r="AA9" s="87">
        <f t="shared" si="3"/>
        <v>169.85440671893895</v>
      </c>
      <c r="AB9" s="87">
        <f t="shared" si="3"/>
        <v>171.83368045347223</v>
      </c>
      <c r="AC9" s="87">
        <f t="shared" si="3"/>
        <v>173.7653141731731</v>
      </c>
      <c r="AD9" s="87">
        <f t="shared" si="3"/>
        <v>175.72104633748509</v>
      </c>
      <c r="AE9" s="87">
        <f t="shared" si="3"/>
        <v>177.75104194636026</v>
      </c>
      <c r="AF9" s="87">
        <f t="shared" si="3"/>
        <v>179.7749190074849</v>
      </c>
      <c r="AG9" s="87">
        <f t="shared" si="3"/>
        <v>181.82834028212653</v>
      </c>
      <c r="AH9" s="87">
        <f t="shared" si="3"/>
        <v>183.87178154809965</v>
      </c>
      <c r="AI9" s="87">
        <f t="shared" si="3"/>
        <v>185.90426489430888</v>
      </c>
      <c r="AJ9" s="87">
        <f t="shared" si="3"/>
        <v>187.96591902943709</v>
      </c>
      <c r="AK9" s="87">
        <f t="shared" si="3"/>
        <v>189.99692504787856</v>
      </c>
      <c r="AL9" s="87">
        <f t="shared" si="3"/>
        <v>192.16683462820973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27.898020837441802</v>
      </c>
      <c r="N10" s="11">
        <v>27.772477952861674</v>
      </c>
      <c r="O10" s="11">
        <v>27.433577013553823</v>
      </c>
      <c r="P10" s="11">
        <v>27.365977761350987</v>
      </c>
      <c r="Q10" s="11">
        <v>29.612416930574206</v>
      </c>
      <c r="R10" s="11">
        <v>30.382454817703753</v>
      </c>
      <c r="S10" s="11">
        <v>31.054698616257642</v>
      </c>
      <c r="T10" s="11">
        <v>31.374729612334662</v>
      </c>
      <c r="U10" s="11">
        <v>33.304891264269088</v>
      </c>
      <c r="V10" s="11">
        <v>35.661957599451227</v>
      </c>
      <c r="W10" s="11">
        <v>36.730214764279218</v>
      </c>
      <c r="X10" s="11">
        <v>37.043111669330308</v>
      </c>
      <c r="Y10" s="11">
        <v>37.446522900806023</v>
      </c>
      <c r="Z10" s="11">
        <v>37.878943363751958</v>
      </c>
      <c r="AA10" s="11">
        <v>38.360458255506437</v>
      </c>
      <c r="AB10" s="11">
        <v>38.771780668954854</v>
      </c>
      <c r="AC10" s="11">
        <v>39.177677085609169</v>
      </c>
      <c r="AD10" s="11">
        <v>39.590666486767915</v>
      </c>
      <c r="AE10" s="11">
        <v>40.019269265643921</v>
      </c>
      <c r="AF10" s="11">
        <v>40.457099946719353</v>
      </c>
      <c r="AG10" s="11">
        <v>40.896844413387775</v>
      </c>
      <c r="AH10" s="11">
        <v>41.334221279631613</v>
      </c>
      <c r="AI10" s="11">
        <v>41.76958664921731</v>
      </c>
      <c r="AJ10" s="11">
        <v>42.218830831128351</v>
      </c>
      <c r="AK10" s="11">
        <v>42.664169229479945</v>
      </c>
      <c r="AL10" s="11">
        <v>43.137693634342476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30.890247741573162</v>
      </c>
      <c r="N11" s="11">
        <v>32.440233877941552</v>
      </c>
      <c r="O11" s="11">
        <v>31.77379868029292</v>
      </c>
      <c r="P11" s="11">
        <v>31.020726074432041</v>
      </c>
      <c r="Q11" s="11">
        <v>31.73640642484855</v>
      </c>
      <c r="R11" s="11">
        <v>32.880809676325043</v>
      </c>
      <c r="S11" s="11">
        <v>32.898273915001781</v>
      </c>
      <c r="T11" s="11">
        <v>35.005767129862519</v>
      </c>
      <c r="U11" s="11">
        <v>36.617256719268212</v>
      </c>
      <c r="V11" s="11">
        <v>38.419483951840753</v>
      </c>
      <c r="W11" s="11">
        <v>39.122885265035379</v>
      </c>
      <c r="X11" s="11">
        <v>40.454242807491944</v>
      </c>
      <c r="Y11" s="11">
        <v>40.908575705598317</v>
      </c>
      <c r="Z11" s="11">
        <v>41.412589999125572</v>
      </c>
      <c r="AA11" s="11">
        <v>41.956084728221526</v>
      </c>
      <c r="AB11" s="11">
        <v>42.41963213759626</v>
      </c>
      <c r="AC11" s="11">
        <v>42.871822073412751</v>
      </c>
      <c r="AD11" s="11">
        <v>43.336522089537489</v>
      </c>
      <c r="AE11" s="11">
        <v>43.845595755976696</v>
      </c>
      <c r="AF11" s="11">
        <v>44.334384841789934</v>
      </c>
      <c r="AG11" s="11">
        <v>44.839438736290099</v>
      </c>
      <c r="AH11" s="11">
        <v>45.333238385070885</v>
      </c>
      <c r="AI11" s="11">
        <v>45.822921312035007</v>
      </c>
      <c r="AJ11" s="11">
        <v>46.316907494635878</v>
      </c>
      <c r="AK11" s="11">
        <v>46.818686369327864</v>
      </c>
      <c r="AL11" s="11">
        <v>47.390023011021498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36.299950257661649</v>
      </c>
      <c r="N12" s="11">
        <v>35.097057692470848</v>
      </c>
      <c r="O12" s="11">
        <v>34.86872984223487</v>
      </c>
      <c r="P12" s="11">
        <v>34.957841714716189</v>
      </c>
      <c r="Q12" s="11">
        <v>36.090567576951216</v>
      </c>
      <c r="R12" s="11">
        <v>35.925326564997505</v>
      </c>
      <c r="S12" s="11">
        <v>36.031485195217009</v>
      </c>
      <c r="T12" s="11">
        <v>37.23116541163116</v>
      </c>
      <c r="U12" s="11">
        <v>37.02754058415303</v>
      </c>
      <c r="V12" s="11">
        <v>38.600438340487912</v>
      </c>
      <c r="W12" s="11">
        <v>40.788020034635899</v>
      </c>
      <c r="X12" s="11">
        <v>41.427452817819749</v>
      </c>
      <c r="Y12" s="11">
        <v>42.175198642035745</v>
      </c>
      <c r="Z12" s="11">
        <v>42.793650165186811</v>
      </c>
      <c r="AA12" s="11">
        <v>43.413133086488472</v>
      </c>
      <c r="AB12" s="11">
        <v>43.923899795897469</v>
      </c>
      <c r="AC12" s="11">
        <v>44.408471026137619</v>
      </c>
      <c r="AD12" s="11">
        <v>44.892853294435021</v>
      </c>
      <c r="AE12" s="11">
        <v>45.385549238668318</v>
      </c>
      <c r="AF12" s="11">
        <v>45.869289298647892</v>
      </c>
      <c r="AG12" s="11">
        <v>46.36449439674422</v>
      </c>
      <c r="AH12" s="11">
        <v>46.860311123381777</v>
      </c>
      <c r="AI12" s="11">
        <v>47.357002307932099</v>
      </c>
      <c r="AJ12" s="11">
        <v>47.85670873651253</v>
      </c>
      <c r="AK12" s="11">
        <v>48.332228158819873</v>
      </c>
      <c r="AL12" s="11">
        <v>48.836490200411653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32.495709065849162</v>
      </c>
      <c r="N13" s="11">
        <v>30.7006051031975</v>
      </c>
      <c r="O13" s="11">
        <v>29.414735759792272</v>
      </c>
      <c r="P13" s="11">
        <v>30.854923022576262</v>
      </c>
      <c r="Q13" s="11">
        <v>31.322578957404616</v>
      </c>
      <c r="R13" s="11">
        <v>30.68600742158641</v>
      </c>
      <c r="S13" s="11">
        <v>32.938162859604077</v>
      </c>
      <c r="T13" s="11">
        <v>33.367895251177892</v>
      </c>
      <c r="U13" s="11">
        <v>35.017502807816776</v>
      </c>
      <c r="V13" s="11">
        <v>38.190511279756834</v>
      </c>
      <c r="W13" s="11">
        <v>41.867763665533872</v>
      </c>
      <c r="X13" s="11">
        <v>44.459762159562864</v>
      </c>
      <c r="Y13" s="11">
        <v>44.904769626492552</v>
      </c>
      <c r="Z13" s="11">
        <v>45.477934253144795</v>
      </c>
      <c r="AA13" s="11">
        <v>46.12473064872249</v>
      </c>
      <c r="AB13" s="11">
        <v>46.718367851023643</v>
      </c>
      <c r="AC13" s="11">
        <v>47.30734398801355</v>
      </c>
      <c r="AD13" s="11">
        <v>47.901004466744673</v>
      </c>
      <c r="AE13" s="11">
        <v>48.500627686071326</v>
      </c>
      <c r="AF13" s="11">
        <v>49.114144920327725</v>
      </c>
      <c r="AG13" s="11">
        <v>49.727562735704467</v>
      </c>
      <c r="AH13" s="11">
        <v>50.344010760015344</v>
      </c>
      <c r="AI13" s="11">
        <v>50.954754625124465</v>
      </c>
      <c r="AJ13" s="11">
        <v>51.573471967160359</v>
      </c>
      <c r="AK13" s="11">
        <v>52.18184129025088</v>
      </c>
      <c r="AL13" s="11">
        <v>52.802627782434122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72.637282466717735</v>
      </c>
      <c r="N15" s="87">
        <f>SUM(N16:N20)</f>
        <v>75.365011048173841</v>
      </c>
      <c r="O15" s="87">
        <f t="shared" ref="O15:AL15" si="5">SUM(O16:O20)</f>
        <v>74.798069001708853</v>
      </c>
      <c r="P15" s="87">
        <f t="shared" si="5"/>
        <v>73.242351474168856</v>
      </c>
      <c r="Q15" s="87">
        <f t="shared" si="5"/>
        <v>74.935254937765365</v>
      </c>
      <c r="R15" s="87">
        <f t="shared" si="5"/>
        <v>74.579362992080348</v>
      </c>
      <c r="S15" s="87">
        <f t="shared" si="5"/>
        <v>76.336007462768194</v>
      </c>
      <c r="T15" s="87">
        <f t="shared" si="5"/>
        <v>80.913702778326765</v>
      </c>
      <c r="U15" s="87">
        <f t="shared" si="5"/>
        <v>83.023628503069403</v>
      </c>
      <c r="V15" s="87">
        <f t="shared" si="5"/>
        <v>85.832893833638877</v>
      </c>
      <c r="W15" s="87">
        <f t="shared" si="5"/>
        <v>88.460061163968945</v>
      </c>
      <c r="X15" s="87">
        <f t="shared" si="5"/>
        <v>83.670614662320347</v>
      </c>
      <c r="Y15" s="87">
        <f t="shared" si="5"/>
        <v>84.02657330907121</v>
      </c>
      <c r="Z15" s="87">
        <f t="shared" si="5"/>
        <v>84.684245499351107</v>
      </c>
      <c r="AA15" s="87">
        <f t="shared" si="5"/>
        <v>85.496531024645179</v>
      </c>
      <c r="AB15" s="87">
        <f t="shared" si="5"/>
        <v>86.255582064145884</v>
      </c>
      <c r="AC15" s="87">
        <f t="shared" si="5"/>
        <v>86.96260297212811</v>
      </c>
      <c r="AD15" s="87">
        <f t="shared" si="5"/>
        <v>87.647836344936508</v>
      </c>
      <c r="AE15" s="87">
        <f t="shared" si="5"/>
        <v>88.318578633253026</v>
      </c>
      <c r="AF15" s="87">
        <f t="shared" si="5"/>
        <v>89.056328200265369</v>
      </c>
      <c r="AG15" s="87">
        <f t="shared" si="5"/>
        <v>89.778960862551344</v>
      </c>
      <c r="AH15" s="87">
        <f t="shared" si="5"/>
        <v>90.520644315704232</v>
      </c>
      <c r="AI15" s="87">
        <f t="shared" si="5"/>
        <v>91.245507416183557</v>
      </c>
      <c r="AJ15" s="87">
        <f t="shared" si="5"/>
        <v>92.015744745247545</v>
      </c>
      <c r="AK15" s="87">
        <f t="shared" si="5"/>
        <v>92.74631863376797</v>
      </c>
      <c r="AL15" s="87">
        <f t="shared" si="5"/>
        <v>93.550685863068296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10.933529292313253</v>
      </c>
      <c r="N16" s="11">
        <v>11.038160746546835</v>
      </c>
      <c r="O16" s="11">
        <v>11.087591860026052</v>
      </c>
      <c r="P16" s="11">
        <v>11.210750056462359</v>
      </c>
      <c r="Q16" s="11">
        <v>10.755721742836492</v>
      </c>
      <c r="R16" s="11">
        <v>10.650701606583436</v>
      </c>
      <c r="S16" s="11">
        <v>11.069105863507286</v>
      </c>
      <c r="T16" s="11">
        <v>12.629583735492423</v>
      </c>
      <c r="U16" s="11">
        <v>12.789868686701988</v>
      </c>
      <c r="V16" s="11">
        <v>13.024343292706579</v>
      </c>
      <c r="W16" s="11">
        <v>14.060572101578746</v>
      </c>
      <c r="X16" s="11">
        <v>11.980461880805187</v>
      </c>
      <c r="Y16" s="11">
        <v>12.071562748457895</v>
      </c>
      <c r="Z16" s="11">
        <v>12.16280390307587</v>
      </c>
      <c r="AA16" s="11">
        <v>12.261440612465446</v>
      </c>
      <c r="AB16" s="11">
        <v>12.342988893347616</v>
      </c>
      <c r="AC16" s="11">
        <v>12.420239011040676</v>
      </c>
      <c r="AD16" s="11">
        <v>12.487560897940323</v>
      </c>
      <c r="AE16" s="11">
        <v>12.562220433813266</v>
      </c>
      <c r="AF16" s="11">
        <v>12.653101025303769</v>
      </c>
      <c r="AG16" s="11">
        <v>12.743450340228522</v>
      </c>
      <c r="AH16" s="11">
        <v>12.831507620484889</v>
      </c>
      <c r="AI16" s="11">
        <v>12.91475584675964</v>
      </c>
      <c r="AJ16" s="11">
        <v>13.003564021800564</v>
      </c>
      <c r="AK16" s="11">
        <v>13.091199338350362</v>
      </c>
      <c r="AL16" s="11">
        <v>13.181857433736411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11.884940391538279</v>
      </c>
      <c r="N17" s="11">
        <v>15.242370306381392</v>
      </c>
      <c r="O17" s="11">
        <v>14.637247948993981</v>
      </c>
      <c r="P17" s="11">
        <v>14.080479386714156</v>
      </c>
      <c r="Q17" s="11">
        <v>14.258953460068378</v>
      </c>
      <c r="R17" s="11">
        <v>14.980896217151191</v>
      </c>
      <c r="S17" s="11">
        <v>14.888853941385024</v>
      </c>
      <c r="T17" s="11">
        <v>15.219674197015872</v>
      </c>
      <c r="U17" s="11">
        <v>17.082319923685478</v>
      </c>
      <c r="V17" s="11">
        <v>17.236170892217604</v>
      </c>
      <c r="W17" s="11">
        <v>17.967943903432356</v>
      </c>
      <c r="X17" s="11">
        <v>17.527966482889909</v>
      </c>
      <c r="Y17" s="11">
        <v>17.767420944416969</v>
      </c>
      <c r="Z17" s="11">
        <v>18.023592549474156</v>
      </c>
      <c r="AA17" s="11">
        <v>18.29918162216202</v>
      </c>
      <c r="AB17" s="11">
        <v>18.544312856684986</v>
      </c>
      <c r="AC17" s="11">
        <v>18.78062977129548</v>
      </c>
      <c r="AD17" s="11">
        <v>19.019522902603129</v>
      </c>
      <c r="AE17" s="11">
        <v>19.242060413523625</v>
      </c>
      <c r="AF17" s="11">
        <v>19.482730797314915</v>
      </c>
      <c r="AG17" s="11">
        <v>19.722466757541234</v>
      </c>
      <c r="AH17" s="11">
        <v>19.985615799055836</v>
      </c>
      <c r="AI17" s="11">
        <v>20.23477697035699</v>
      </c>
      <c r="AJ17" s="11">
        <v>20.466007868122553</v>
      </c>
      <c r="AK17" s="11">
        <v>20.693083961783795</v>
      </c>
      <c r="AL17" s="11">
        <v>20.907812467030777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8.4974591788049683</v>
      </c>
      <c r="N18" s="11">
        <v>9.8894712253347432</v>
      </c>
      <c r="O18" s="11">
        <v>8.8552578196164138</v>
      </c>
      <c r="P18" s="11">
        <v>7.6736057164370095</v>
      </c>
      <c r="Q18" s="11">
        <v>7.6275287931457196</v>
      </c>
      <c r="R18" s="11">
        <v>7.5385046891874365</v>
      </c>
      <c r="S18" s="11">
        <v>7.8505940632150297</v>
      </c>
      <c r="T18" s="11">
        <v>8.1095573095151696</v>
      </c>
      <c r="U18" s="11">
        <v>7.8786698416208587</v>
      </c>
      <c r="V18" s="11">
        <v>8.1440446534603144</v>
      </c>
      <c r="W18" s="11">
        <v>8.4660366407807324</v>
      </c>
      <c r="X18" s="11">
        <v>9.233202783927462</v>
      </c>
      <c r="Y18" s="11">
        <v>9.22813541677478</v>
      </c>
      <c r="Z18" s="11">
        <v>9.3112765475198405</v>
      </c>
      <c r="AA18" s="11">
        <v>9.3934159195670883</v>
      </c>
      <c r="AB18" s="11">
        <v>9.5346050902684798</v>
      </c>
      <c r="AC18" s="11">
        <v>9.6608578892876515</v>
      </c>
      <c r="AD18" s="11">
        <v>9.7825392222258056</v>
      </c>
      <c r="AE18" s="11">
        <v>9.8886202819533384</v>
      </c>
      <c r="AF18" s="11">
        <v>10.022104696305009</v>
      </c>
      <c r="AG18" s="11">
        <v>10.132679038355917</v>
      </c>
      <c r="AH18" s="11">
        <v>10.243194155171262</v>
      </c>
      <c r="AI18" s="11">
        <v>10.357232202916434</v>
      </c>
      <c r="AJ18" s="11">
        <v>10.497352755766634</v>
      </c>
      <c r="AK18" s="11">
        <v>10.595558884681811</v>
      </c>
      <c r="AL18" s="11">
        <v>10.729879968242635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7.174877364262926</v>
      </c>
      <c r="N19" s="11">
        <v>6.9202424642647147</v>
      </c>
      <c r="O19" s="11">
        <v>7.5624836942691838</v>
      </c>
      <c r="P19" s="11">
        <v>7.8919029847727078</v>
      </c>
      <c r="Q19" s="11">
        <v>8.4344695595511006</v>
      </c>
      <c r="R19" s="11">
        <v>7.7002002082204877</v>
      </c>
      <c r="S19" s="11">
        <v>8.6124076931244549</v>
      </c>
      <c r="T19" s="11">
        <v>9.3388864026682121</v>
      </c>
      <c r="U19" s="11">
        <v>10.047843332087711</v>
      </c>
      <c r="V19" s="11">
        <v>9.6202019142063069</v>
      </c>
      <c r="W19" s="11">
        <v>9.2137882038488765</v>
      </c>
      <c r="X19" s="11">
        <v>8.5523572325971156</v>
      </c>
      <c r="Y19" s="11">
        <v>8.4522677638343104</v>
      </c>
      <c r="Z19" s="11">
        <v>8.4804821235382732</v>
      </c>
      <c r="AA19" s="11">
        <v>8.5902066711194554</v>
      </c>
      <c r="AB19" s="11">
        <v>8.6919248004414484</v>
      </c>
      <c r="AC19" s="11">
        <v>8.7828318520176598</v>
      </c>
      <c r="AD19" s="11">
        <v>8.8712581631617908</v>
      </c>
      <c r="AE19" s="11">
        <v>8.9677719776741593</v>
      </c>
      <c r="AF19" s="11">
        <v>9.0678585527023916</v>
      </c>
      <c r="AG19" s="11">
        <v>9.1710696646445093</v>
      </c>
      <c r="AH19" s="11">
        <v>9.2764833238635038</v>
      </c>
      <c r="AI19" s="11">
        <v>9.3763373274024353</v>
      </c>
      <c r="AJ19" s="11">
        <v>9.4913933116524856</v>
      </c>
      <c r="AK19" s="11">
        <v>9.6146458726200077</v>
      </c>
      <c r="AL19" s="11">
        <v>9.7685114421398627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34.146476239798311</v>
      </c>
      <c r="N20" s="11">
        <v>32.274766305646153</v>
      </c>
      <c r="O20" s="11">
        <v>32.655487678803226</v>
      </c>
      <c r="P20" s="11">
        <v>32.385613329782629</v>
      </c>
      <c r="Q20" s="11">
        <v>33.858581382163678</v>
      </c>
      <c r="R20" s="11">
        <v>33.709060270937805</v>
      </c>
      <c r="S20" s="11">
        <v>33.915045901536402</v>
      </c>
      <c r="T20" s="11">
        <v>35.616001133635095</v>
      </c>
      <c r="U20" s="11">
        <v>35.224926718973364</v>
      </c>
      <c r="V20" s="11">
        <v>37.808133081048076</v>
      </c>
      <c r="W20" s="11">
        <v>38.751720314328239</v>
      </c>
      <c r="X20" s="11">
        <v>36.376626282100673</v>
      </c>
      <c r="Y20" s="11">
        <v>36.507186435587251</v>
      </c>
      <c r="Z20" s="11">
        <v>36.70609037574296</v>
      </c>
      <c r="AA20" s="11">
        <v>36.952286199331162</v>
      </c>
      <c r="AB20" s="11">
        <v>37.141750423403352</v>
      </c>
      <c r="AC20" s="11">
        <v>37.318044448486646</v>
      </c>
      <c r="AD20" s="11">
        <v>37.486955159005461</v>
      </c>
      <c r="AE20" s="11">
        <v>37.65790552628863</v>
      </c>
      <c r="AF20" s="11">
        <v>37.830533128639281</v>
      </c>
      <c r="AG20" s="11">
        <v>38.00929506178116</v>
      </c>
      <c r="AH20" s="11">
        <v>38.183843417128749</v>
      </c>
      <c r="AI20" s="11">
        <v>38.362405068748053</v>
      </c>
      <c r="AJ20" s="11">
        <v>38.557426787905307</v>
      </c>
      <c r="AK20" s="11">
        <v>38.751830576331997</v>
      </c>
      <c r="AL20" s="11">
        <v>38.962624551918609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84.011070476172662</v>
      </c>
      <c r="N22" s="87">
        <f>SUM(N23:N24)</f>
        <v>85.682754784846878</v>
      </c>
      <c r="O22" s="87">
        <f t="shared" ref="O22:AL22" si="7">SUM(O23:O24)</f>
        <v>86.111116995925016</v>
      </c>
      <c r="P22" s="87">
        <f t="shared" si="7"/>
        <v>83.269002510104826</v>
      </c>
      <c r="Q22" s="87">
        <f t="shared" si="7"/>
        <v>86.368592757079881</v>
      </c>
      <c r="R22" s="87">
        <f t="shared" si="7"/>
        <v>86.388462715128085</v>
      </c>
      <c r="S22" s="87">
        <f t="shared" si="7"/>
        <v>82.991771221921908</v>
      </c>
      <c r="T22" s="87">
        <f t="shared" si="7"/>
        <v>89.615935413050494</v>
      </c>
      <c r="U22" s="87">
        <f t="shared" si="7"/>
        <v>86.205186819709411</v>
      </c>
      <c r="V22" s="87">
        <f t="shared" si="7"/>
        <v>89.117473257463487</v>
      </c>
      <c r="W22" s="87">
        <f t="shared" si="7"/>
        <v>91.616174800114237</v>
      </c>
      <c r="X22" s="87">
        <f t="shared" si="7"/>
        <v>88.285329175305861</v>
      </c>
      <c r="Y22" s="87">
        <f t="shared" si="7"/>
        <v>87.998236638648663</v>
      </c>
      <c r="Z22" s="87">
        <f t="shared" si="7"/>
        <v>87.720519713854159</v>
      </c>
      <c r="AA22" s="87">
        <f t="shared" si="7"/>
        <v>87.551858958663786</v>
      </c>
      <c r="AB22" s="87">
        <f t="shared" si="7"/>
        <v>87.211371619590182</v>
      </c>
      <c r="AC22" s="87">
        <f t="shared" si="7"/>
        <v>86.719997292194194</v>
      </c>
      <c r="AD22" s="87">
        <f t="shared" si="7"/>
        <v>86.060428172309955</v>
      </c>
      <c r="AE22" s="87">
        <f t="shared" si="7"/>
        <v>85.47753402495583</v>
      </c>
      <c r="AF22" s="87">
        <f t="shared" si="7"/>
        <v>84.788128773626241</v>
      </c>
      <c r="AG22" s="87">
        <f t="shared" si="7"/>
        <v>84.125307376537236</v>
      </c>
      <c r="AH22" s="87">
        <f t="shared" si="7"/>
        <v>83.444166733604973</v>
      </c>
      <c r="AI22" s="87">
        <f t="shared" si="7"/>
        <v>82.81803142692263</v>
      </c>
      <c r="AJ22" s="87">
        <f t="shared" si="7"/>
        <v>82.160686898268565</v>
      </c>
      <c r="AK22" s="87">
        <f t="shared" si="7"/>
        <v>81.459621020814637</v>
      </c>
      <c r="AL22" s="87">
        <f t="shared" si="7"/>
        <v>80.591159140570454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65.637159514446267</v>
      </c>
      <c r="N23" s="11">
        <v>68.630469934254734</v>
      </c>
      <c r="O23" s="11">
        <v>69.474324726158997</v>
      </c>
      <c r="P23" s="11">
        <v>66.306401178118037</v>
      </c>
      <c r="Q23" s="11">
        <v>69.100180370794746</v>
      </c>
      <c r="R23" s="11">
        <v>70.49613311937317</v>
      </c>
      <c r="S23" s="11">
        <v>68.07185913104756</v>
      </c>
      <c r="T23" s="11">
        <v>73.244347496439175</v>
      </c>
      <c r="U23" s="11">
        <v>70.09371952923459</v>
      </c>
      <c r="V23" s="11">
        <v>73.604193359936872</v>
      </c>
      <c r="W23" s="11">
        <v>76.542636340218806</v>
      </c>
      <c r="X23" s="11">
        <v>71.508665614040197</v>
      </c>
      <c r="Y23" s="11">
        <v>71.409300518575918</v>
      </c>
      <c r="Z23" s="11">
        <v>71.334134603042145</v>
      </c>
      <c r="AA23" s="11">
        <v>71.371267012713247</v>
      </c>
      <c r="AB23" s="11">
        <v>71.309658429568714</v>
      </c>
      <c r="AC23" s="11">
        <v>71.208855409889523</v>
      </c>
      <c r="AD23" s="11">
        <v>71.054171335375571</v>
      </c>
      <c r="AE23" s="11">
        <v>70.881415629683957</v>
      </c>
      <c r="AF23" s="11">
        <v>70.655321687970044</v>
      </c>
      <c r="AG23" s="11">
        <v>70.441751452509024</v>
      </c>
      <c r="AH23" s="11">
        <v>70.196360993895937</v>
      </c>
      <c r="AI23" s="11">
        <v>69.929815010707102</v>
      </c>
      <c r="AJ23" s="11">
        <v>69.653117448948777</v>
      </c>
      <c r="AK23" s="11">
        <v>69.412429343325456</v>
      </c>
      <c r="AL23" s="11">
        <v>69.188044701503799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18.373910961726391</v>
      </c>
      <c r="N24" s="11">
        <v>17.052284850592144</v>
      </c>
      <c r="O24" s="11">
        <v>16.636792269766019</v>
      </c>
      <c r="P24" s="11">
        <v>16.962601331986797</v>
      </c>
      <c r="Q24" s="11">
        <v>17.268412386285139</v>
      </c>
      <c r="R24" s="11">
        <v>15.892329595754921</v>
      </c>
      <c r="S24" s="11">
        <v>14.91991209087435</v>
      </c>
      <c r="T24" s="11">
        <v>16.371587916611318</v>
      </c>
      <c r="U24" s="11">
        <v>16.111467290474824</v>
      </c>
      <c r="V24" s="11">
        <v>15.513279897526617</v>
      </c>
      <c r="W24" s="11">
        <v>15.073538459895426</v>
      </c>
      <c r="X24" s="11">
        <v>16.776663561265671</v>
      </c>
      <c r="Y24" s="11">
        <v>16.588936120072745</v>
      </c>
      <c r="Z24" s="11">
        <v>16.386385110812018</v>
      </c>
      <c r="AA24" s="11">
        <v>16.180591945950546</v>
      </c>
      <c r="AB24" s="11">
        <v>15.901713190021464</v>
      </c>
      <c r="AC24" s="11">
        <v>15.511141882304667</v>
      </c>
      <c r="AD24" s="11">
        <v>15.006256836934385</v>
      </c>
      <c r="AE24" s="11">
        <v>14.596118395271871</v>
      </c>
      <c r="AF24" s="11">
        <v>14.132807085656195</v>
      </c>
      <c r="AG24" s="11">
        <v>13.683555924028212</v>
      </c>
      <c r="AH24" s="11">
        <v>13.247805739709031</v>
      </c>
      <c r="AI24" s="11">
        <v>12.888216416215521</v>
      </c>
      <c r="AJ24" s="11">
        <v>12.507569449319787</v>
      </c>
      <c r="AK24" s="11">
        <v>12.047191677489188</v>
      </c>
      <c r="AL24" s="11">
        <v>11.403114439066663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61.015267746972796</v>
      </c>
      <c r="N26" s="87">
        <f>SUM(N27:N30)</f>
        <v>58.625650779533601</v>
      </c>
      <c r="O26" s="87">
        <f t="shared" ref="O26:AL26" si="9">SUM(O27:O30)</f>
        <v>59.83627542956031</v>
      </c>
      <c r="P26" s="87">
        <f t="shared" si="9"/>
        <v>58.927046918618942</v>
      </c>
      <c r="Q26" s="87">
        <f t="shared" si="9"/>
        <v>63.58124070200023</v>
      </c>
      <c r="R26" s="87">
        <f>SUM(R27:R30)</f>
        <v>60.971492651563906</v>
      </c>
      <c r="S26" s="87">
        <f t="shared" si="9"/>
        <v>58.972682794535878</v>
      </c>
      <c r="T26" s="87">
        <f t="shared" si="9"/>
        <v>61.426602848861052</v>
      </c>
      <c r="U26" s="87">
        <f t="shared" si="9"/>
        <v>57.913594236326219</v>
      </c>
      <c r="V26" s="87">
        <f t="shared" si="9"/>
        <v>62.879556007466121</v>
      </c>
      <c r="W26" s="87">
        <f t="shared" si="9"/>
        <v>55.502808263667461</v>
      </c>
      <c r="X26" s="87">
        <f t="shared" si="9"/>
        <v>55.973223280752208</v>
      </c>
      <c r="Y26" s="87">
        <f t="shared" si="9"/>
        <v>55.70479789218232</v>
      </c>
      <c r="Z26" s="87">
        <f t="shared" si="9"/>
        <v>55.539214172405082</v>
      </c>
      <c r="AA26" s="87">
        <f t="shared" si="9"/>
        <v>55.464734879079067</v>
      </c>
      <c r="AB26" s="87">
        <f t="shared" si="9"/>
        <v>55.296613001078306</v>
      </c>
      <c r="AC26" s="87">
        <f t="shared" si="9"/>
        <v>55.129124519339911</v>
      </c>
      <c r="AD26" s="87">
        <f t="shared" si="9"/>
        <v>54.920607678012217</v>
      </c>
      <c r="AE26" s="87">
        <f t="shared" si="9"/>
        <v>54.700701349365787</v>
      </c>
      <c r="AF26" s="87">
        <f t="shared" si="9"/>
        <v>54.466380698986534</v>
      </c>
      <c r="AG26" s="87">
        <f t="shared" si="9"/>
        <v>54.258786331033242</v>
      </c>
      <c r="AH26" s="87">
        <f t="shared" si="9"/>
        <v>54.043342368022422</v>
      </c>
      <c r="AI26" s="87">
        <f t="shared" si="9"/>
        <v>53.828900939354476</v>
      </c>
      <c r="AJ26" s="87">
        <f t="shared" si="9"/>
        <v>53.644166775529683</v>
      </c>
      <c r="AK26" s="87">
        <f t="shared" si="9"/>
        <v>53.479307425290699</v>
      </c>
      <c r="AL26" s="87">
        <f t="shared" si="9"/>
        <v>53.31729653894994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4.9261493524803077</v>
      </c>
      <c r="N27" s="11">
        <v>4.2230396421426697</v>
      </c>
      <c r="O27" s="11">
        <v>4.7314323839757195</v>
      </c>
      <c r="P27" s="11">
        <v>5.1718907974180413</v>
      </c>
      <c r="Q27" s="11">
        <v>5.4090396253236133</v>
      </c>
      <c r="R27" s="11">
        <v>5.5262712216288774</v>
      </c>
      <c r="S27" s="11">
        <v>5.3809241775988914</v>
      </c>
      <c r="T27" s="11">
        <v>5.2157505782999758</v>
      </c>
      <c r="U27" s="11">
        <v>4.6000312042127529</v>
      </c>
      <c r="V27" s="11">
        <v>6.1714099943820981</v>
      </c>
      <c r="W27" s="11">
        <v>5.7793051010973517</v>
      </c>
      <c r="X27" s="11">
        <v>5.6188109334658973</v>
      </c>
      <c r="Y27" s="11">
        <v>5.6385149619554866</v>
      </c>
      <c r="Z27" s="11">
        <v>5.7101282607892223</v>
      </c>
      <c r="AA27" s="11">
        <v>5.7999673734741179</v>
      </c>
      <c r="AB27" s="11">
        <v>5.8712540549894365</v>
      </c>
      <c r="AC27" s="11">
        <v>5.938707039688734</v>
      </c>
      <c r="AD27" s="11">
        <v>6.0035841578163911</v>
      </c>
      <c r="AE27" s="11">
        <v>6.0671020225296086</v>
      </c>
      <c r="AF27" s="11">
        <v>6.1290547577713612</v>
      </c>
      <c r="AG27" s="11">
        <v>6.1912928729313252</v>
      </c>
      <c r="AH27" s="11">
        <v>6.2448730155482455</v>
      </c>
      <c r="AI27" s="11">
        <v>6.3036176973908189</v>
      </c>
      <c r="AJ27" s="11">
        <v>6.3652097687436004</v>
      </c>
      <c r="AK27" s="11">
        <v>6.4314819689015357</v>
      </c>
      <c r="AL27" s="11">
        <v>6.4980746483360985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22.510646213764421</v>
      </c>
      <c r="N28" s="11">
        <v>22.538967703710693</v>
      </c>
      <c r="O28" s="11">
        <v>21.715294949513268</v>
      </c>
      <c r="P28" s="11">
        <v>21.821457246952988</v>
      </c>
      <c r="Q28" s="11">
        <v>24.421395254267971</v>
      </c>
      <c r="R28" s="11">
        <v>22.898545046990407</v>
      </c>
      <c r="S28" s="11">
        <v>21.89101360278082</v>
      </c>
      <c r="T28" s="11">
        <v>23.161003369524366</v>
      </c>
      <c r="U28" s="11">
        <v>22.349068782314614</v>
      </c>
      <c r="V28" s="11">
        <v>24.737414165600612</v>
      </c>
      <c r="W28" s="11">
        <v>20.929752307374756</v>
      </c>
      <c r="X28" s="11">
        <v>20.789331247226194</v>
      </c>
      <c r="Y28" s="11">
        <v>20.644230653337925</v>
      </c>
      <c r="Z28" s="11">
        <v>20.51759877607234</v>
      </c>
      <c r="AA28" s="11">
        <v>20.41839148757165</v>
      </c>
      <c r="AB28" s="11">
        <v>20.280987284229763</v>
      </c>
      <c r="AC28" s="11">
        <v>20.140120760273305</v>
      </c>
      <c r="AD28" s="11">
        <v>19.986950771696122</v>
      </c>
      <c r="AE28" s="11">
        <v>19.839801022666506</v>
      </c>
      <c r="AF28" s="11">
        <v>19.695433979916892</v>
      </c>
      <c r="AG28" s="11">
        <v>19.556257642836705</v>
      </c>
      <c r="AH28" s="11">
        <v>19.413996828910406</v>
      </c>
      <c r="AI28" s="11">
        <v>19.269286312158304</v>
      </c>
      <c r="AJ28" s="11">
        <v>19.123722655426345</v>
      </c>
      <c r="AK28" s="11">
        <v>18.974356515799688</v>
      </c>
      <c r="AL28" s="11">
        <v>18.83041337562387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20.660874475954895</v>
      </c>
      <c r="N29" s="11">
        <v>18.902365782398263</v>
      </c>
      <c r="O29" s="11">
        <v>20.030512966565418</v>
      </c>
      <c r="P29" s="11">
        <v>18.69195466471605</v>
      </c>
      <c r="Q29" s="11">
        <v>20.532193404382383</v>
      </c>
      <c r="R29" s="11">
        <v>19.162952019824345</v>
      </c>
      <c r="S29" s="11">
        <v>18.298842990062411</v>
      </c>
      <c r="T29" s="11">
        <v>19.393170662999282</v>
      </c>
      <c r="U29" s="11">
        <v>18.271227550236684</v>
      </c>
      <c r="V29" s="11">
        <v>19.755143848976356</v>
      </c>
      <c r="W29" s="11">
        <v>16.866861193916868</v>
      </c>
      <c r="X29" s="11">
        <v>17.859880221766232</v>
      </c>
      <c r="Y29" s="11">
        <v>17.781459791976559</v>
      </c>
      <c r="Z29" s="11">
        <v>17.690668480290238</v>
      </c>
      <c r="AA29" s="11">
        <v>17.632968003681679</v>
      </c>
      <c r="AB29" s="11">
        <v>17.554051264643231</v>
      </c>
      <c r="AC29" s="11">
        <v>17.467402244279345</v>
      </c>
      <c r="AD29" s="11">
        <v>17.375990382648006</v>
      </c>
      <c r="AE29" s="11">
        <v>17.275736283692542</v>
      </c>
      <c r="AF29" s="11">
        <v>17.165781723782374</v>
      </c>
      <c r="AG29" s="11">
        <v>17.06124408677351</v>
      </c>
      <c r="AH29" s="11">
        <v>16.959732510756954</v>
      </c>
      <c r="AI29" s="11">
        <v>16.864554104412804</v>
      </c>
      <c r="AJ29" s="11">
        <v>16.779189759683547</v>
      </c>
      <c r="AK29" s="11">
        <v>16.674357659467656</v>
      </c>
      <c r="AL29" s="11">
        <v>16.567477790689377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12.917597704773168</v>
      </c>
      <c r="N30" s="11">
        <v>12.961277651281971</v>
      </c>
      <c r="O30" s="11">
        <v>13.359035129505907</v>
      </c>
      <c r="P30" s="11">
        <v>13.241744209531859</v>
      </c>
      <c r="Q30" s="11">
        <v>13.218612418026257</v>
      </c>
      <c r="R30" s="11">
        <v>13.383724363120276</v>
      </c>
      <c r="S30" s="11">
        <v>13.401902024093751</v>
      </c>
      <c r="T30" s="11">
        <v>13.656678238037429</v>
      </c>
      <c r="U30" s="11">
        <v>12.693266699562171</v>
      </c>
      <c r="V30" s="11">
        <v>12.215587998507051</v>
      </c>
      <c r="W30" s="11">
        <v>11.926889661278487</v>
      </c>
      <c r="X30" s="11">
        <v>11.705200878293878</v>
      </c>
      <c r="Y30" s="11">
        <v>11.640592484912354</v>
      </c>
      <c r="Z30" s="11">
        <v>11.620818655253277</v>
      </c>
      <c r="AA30" s="11">
        <v>11.613408014351622</v>
      </c>
      <c r="AB30" s="11">
        <v>11.590320397215876</v>
      </c>
      <c r="AC30" s="11">
        <v>11.582894475098531</v>
      </c>
      <c r="AD30" s="11">
        <v>11.554082365851698</v>
      </c>
      <c r="AE30" s="11">
        <v>11.518062020477135</v>
      </c>
      <c r="AF30" s="11">
        <v>11.476110237515906</v>
      </c>
      <c r="AG30" s="11">
        <v>11.449991728491705</v>
      </c>
      <c r="AH30" s="11">
        <v>11.42474001280682</v>
      </c>
      <c r="AI30" s="11">
        <v>11.39144282539255</v>
      </c>
      <c r="AJ30" s="11">
        <v>11.376044591676195</v>
      </c>
      <c r="AK30" s="11">
        <v>11.399111281121819</v>
      </c>
      <c r="AL30" s="11">
        <v>11.421330724300594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79.420256121830249</v>
      </c>
      <c r="N32" s="87">
        <f t="shared" si="10"/>
        <v>75.130339313140141</v>
      </c>
      <c r="O32" s="87">
        <f t="shared" si="10"/>
        <v>74.385853347059467</v>
      </c>
      <c r="P32" s="87">
        <f t="shared" si="10"/>
        <v>74.374979367555966</v>
      </c>
      <c r="Q32" s="87">
        <f t="shared" si="10"/>
        <v>78.061981064935921</v>
      </c>
      <c r="R32" s="87">
        <f t="shared" si="10"/>
        <v>80.327306402516001</v>
      </c>
      <c r="S32" s="87">
        <f t="shared" si="10"/>
        <v>78.977289190971916</v>
      </c>
      <c r="T32" s="87">
        <f t="shared" si="10"/>
        <v>82.135197329947687</v>
      </c>
      <c r="U32" s="87">
        <f t="shared" si="10"/>
        <v>81.75701676184201</v>
      </c>
      <c r="V32" s="87">
        <f t="shared" si="10"/>
        <v>84.514703641324644</v>
      </c>
      <c r="W32" s="87">
        <f t="shared" si="10"/>
        <v>81.962232106409374</v>
      </c>
      <c r="X32" s="87">
        <f t="shared" si="10"/>
        <v>84.740492995245191</v>
      </c>
      <c r="Y32" s="87">
        <f t="shared" si="10"/>
        <v>85.761596697654085</v>
      </c>
      <c r="Z32" s="87">
        <f t="shared" si="10"/>
        <v>86.812075739234444</v>
      </c>
      <c r="AA32" s="87">
        <f t="shared" si="10"/>
        <v>87.973300081415744</v>
      </c>
      <c r="AB32" s="87">
        <f t="shared" si="10"/>
        <v>88.936519167301157</v>
      </c>
      <c r="AC32" s="87">
        <f t="shared" si="10"/>
        <v>89.860442086107511</v>
      </c>
      <c r="AD32" s="87">
        <f t="shared" si="10"/>
        <v>90.761624028496769</v>
      </c>
      <c r="AE32" s="87">
        <f t="shared" ref="AE32" si="11">SUM(AE33:AE35)</f>
        <v>91.549946112006296</v>
      </c>
      <c r="AF32" s="87">
        <f t="shared" ref="AF32" si="12">SUM(AF33:AF35)</f>
        <v>92.399854400912517</v>
      </c>
      <c r="AG32" s="87">
        <f t="shared" ref="AG32" si="13">SUM(AG33:AG35)</f>
        <v>93.274501119453049</v>
      </c>
      <c r="AH32" s="87">
        <f t="shared" ref="AH32" si="14">SUM(AH33:AH35)</f>
        <v>94.182906497888936</v>
      </c>
      <c r="AI32" s="87">
        <f t="shared" ref="AI32" si="15">SUM(AI33:AI35)</f>
        <v>95.090702022960073</v>
      </c>
      <c r="AJ32" s="87">
        <f t="shared" ref="AJ32" si="16">SUM(AJ33:AJ35)</f>
        <v>95.943736820794427</v>
      </c>
      <c r="AK32" s="87">
        <f t="shared" ref="AK32" si="17">SUM(AK33:AK35)</f>
        <v>96.758270120063074</v>
      </c>
      <c r="AL32" s="87">
        <f t="shared" ref="AL32" si="18">SUM(AL33:AL35)</f>
        <v>97.533508146460818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64.345426805121193</v>
      </c>
      <c r="N33" s="11">
        <v>59.722324586791601</v>
      </c>
      <c r="O33" s="11">
        <v>59.067606372722651</v>
      </c>
      <c r="P33" s="11">
        <v>59.475279465580265</v>
      </c>
      <c r="Q33" s="11">
        <v>61.82022904416273</v>
      </c>
      <c r="R33" s="11">
        <v>64.350305466787106</v>
      </c>
      <c r="S33" s="11">
        <v>64.086014490962896</v>
      </c>
      <c r="T33" s="11">
        <v>65.91750479119689</v>
      </c>
      <c r="U33" s="11">
        <v>64.979790790273682</v>
      </c>
      <c r="V33" s="11">
        <v>67.244364507390927</v>
      </c>
      <c r="W33" s="11">
        <v>66.798689340588211</v>
      </c>
      <c r="X33" s="11">
        <v>69.852726198269849</v>
      </c>
      <c r="Y33" s="11">
        <v>70.833521998363537</v>
      </c>
      <c r="Z33" s="11">
        <v>71.836472250175291</v>
      </c>
      <c r="AA33" s="11">
        <v>72.918409576563818</v>
      </c>
      <c r="AB33" s="11">
        <v>73.848850160337548</v>
      </c>
      <c r="AC33" s="11">
        <v>74.761428595450326</v>
      </c>
      <c r="AD33" s="11">
        <v>75.659249653710035</v>
      </c>
      <c r="AE33" s="11">
        <v>76.449149259350648</v>
      </c>
      <c r="AF33" s="11">
        <v>77.286901723413379</v>
      </c>
      <c r="AG33" s="11">
        <v>78.145219034618805</v>
      </c>
      <c r="AH33" s="11">
        <v>79.042599691621817</v>
      </c>
      <c r="AI33" s="11">
        <v>79.946835292185554</v>
      </c>
      <c r="AJ33" s="11">
        <v>80.783161907837254</v>
      </c>
      <c r="AK33" s="11">
        <v>81.577835827060113</v>
      </c>
      <c r="AL33" s="11">
        <v>82.333730921768648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13.932423135368651</v>
      </c>
      <c r="N34" s="11">
        <v>14.602470572012194</v>
      </c>
      <c r="O34" s="11">
        <v>14.552647639353527</v>
      </c>
      <c r="P34" s="11">
        <v>14.212857632309401</v>
      </c>
      <c r="Q34" s="11">
        <v>15.470214248170274</v>
      </c>
      <c r="R34" s="11">
        <v>15.270127809036563</v>
      </c>
      <c r="S34" s="11">
        <v>14.290922815716467</v>
      </c>
      <c r="T34" s="11">
        <v>15.542695434997855</v>
      </c>
      <c r="U34" s="11">
        <v>16.114766949974264</v>
      </c>
      <c r="V34" s="11">
        <v>16.632243390405112</v>
      </c>
      <c r="W34" s="11">
        <v>14.380451956126183</v>
      </c>
      <c r="X34" s="11">
        <v>14.273765821996539</v>
      </c>
      <c r="Y34" s="11">
        <v>14.313925604739154</v>
      </c>
      <c r="Z34" s="11">
        <v>14.356903641658423</v>
      </c>
      <c r="AA34" s="11">
        <v>14.431215870550504</v>
      </c>
      <c r="AB34" s="11">
        <v>14.456405488815703</v>
      </c>
      <c r="AC34" s="11">
        <v>14.461674874405031</v>
      </c>
      <c r="AD34" s="11">
        <v>14.45904222580077</v>
      </c>
      <c r="AE34" s="11">
        <v>14.452864739312915</v>
      </c>
      <c r="AF34" s="11">
        <v>14.458279685838477</v>
      </c>
      <c r="AG34" s="11">
        <v>14.469449766671882</v>
      </c>
      <c r="AH34" s="11">
        <v>14.47546429058959</v>
      </c>
      <c r="AI34" s="11">
        <v>14.474727850757271</v>
      </c>
      <c r="AJ34" s="11">
        <v>14.485129668156524</v>
      </c>
      <c r="AK34" s="11">
        <v>14.501023204615153</v>
      </c>
      <c r="AL34" s="11">
        <v>14.514253960638227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1.1424061813404043</v>
      </c>
      <c r="N35" s="11">
        <v>0.8055441543363463</v>
      </c>
      <c r="O35" s="11">
        <v>0.76559933498328958</v>
      </c>
      <c r="P35" s="11">
        <v>0.68684226966629547</v>
      </c>
      <c r="Q35" s="11">
        <v>0.77153777260290723</v>
      </c>
      <c r="R35" s="11">
        <v>0.70687312669233249</v>
      </c>
      <c r="S35" s="11">
        <v>0.60035188429255271</v>
      </c>
      <c r="T35" s="11">
        <v>0.67499710375293742</v>
      </c>
      <c r="U35" s="11">
        <v>0.66245902159406322</v>
      </c>
      <c r="V35" s="11">
        <v>0.63809574352861487</v>
      </c>
      <c r="W35" s="11">
        <v>0.78309080969498313</v>
      </c>
      <c r="X35" s="11">
        <v>0.61400097497880757</v>
      </c>
      <c r="Y35" s="11">
        <v>0.61414909455139988</v>
      </c>
      <c r="Z35" s="11">
        <v>0.61869984740073425</v>
      </c>
      <c r="AA35" s="11">
        <v>0.62367463430141934</v>
      </c>
      <c r="AB35" s="11">
        <v>0.63126351814790183</v>
      </c>
      <c r="AC35" s="11">
        <v>0.63733861625215738</v>
      </c>
      <c r="AD35" s="11">
        <v>0.64333214898596736</v>
      </c>
      <c r="AE35" s="11">
        <v>0.64793211334273559</v>
      </c>
      <c r="AF35" s="11">
        <v>0.65467299166065474</v>
      </c>
      <c r="AG35" s="11">
        <v>0.65983231816235299</v>
      </c>
      <c r="AH35" s="11">
        <v>0.6648425156775406</v>
      </c>
      <c r="AI35" s="11">
        <v>0.6691388800172382</v>
      </c>
      <c r="AJ35" s="11">
        <v>0.67544524480066093</v>
      </c>
      <c r="AK35" s="11">
        <v>0.67941108838781394</v>
      </c>
      <c r="AL35" s="11">
        <v>0.68552326405394381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55.937936546946474</v>
      </c>
      <c r="N37" s="87">
        <f t="shared" ref="N37:AL37" si="19">SUM(N38:N39)</f>
        <v>60.686449673444059</v>
      </c>
      <c r="O37" s="87">
        <f t="shared" si="19"/>
        <v>65.340471540956074</v>
      </c>
      <c r="P37" s="87">
        <f t="shared" si="19"/>
        <v>63.917812382895313</v>
      </c>
      <c r="Q37" s="87">
        <f t="shared" si="19"/>
        <v>66.594568668862976</v>
      </c>
      <c r="R37" s="87">
        <f t="shared" si="19"/>
        <v>65.573017771097611</v>
      </c>
      <c r="S37" s="87">
        <f t="shared" si="19"/>
        <v>64.138146846287682</v>
      </c>
      <c r="T37" s="87">
        <f t="shared" si="19"/>
        <v>66.903201729874084</v>
      </c>
      <c r="U37" s="87">
        <f t="shared" si="19"/>
        <v>65.570235116859905</v>
      </c>
      <c r="V37" s="87">
        <f t="shared" si="19"/>
        <v>67.764234144222399</v>
      </c>
      <c r="W37" s="87">
        <f t="shared" si="19"/>
        <v>65.387609231793263</v>
      </c>
      <c r="X37" s="87">
        <f t="shared" si="19"/>
        <v>65.558274538491546</v>
      </c>
      <c r="Y37" s="87">
        <f t="shared" si="19"/>
        <v>65.862614503125485</v>
      </c>
      <c r="Z37" s="87">
        <f t="shared" si="19"/>
        <v>66.11361969200118</v>
      </c>
      <c r="AA37" s="87">
        <f t="shared" si="19"/>
        <v>66.473541393195418</v>
      </c>
      <c r="AB37" s="87">
        <f t="shared" si="19"/>
        <v>66.679788493434671</v>
      </c>
      <c r="AC37" s="87">
        <f t="shared" si="19"/>
        <v>66.855562019707165</v>
      </c>
      <c r="AD37" s="87">
        <f t="shared" si="19"/>
        <v>67.008391227398576</v>
      </c>
      <c r="AE37" s="87">
        <f t="shared" si="19"/>
        <v>67.146497052691387</v>
      </c>
      <c r="AF37" s="87">
        <f t="shared" si="19"/>
        <v>67.251011839961834</v>
      </c>
      <c r="AG37" s="87">
        <f t="shared" si="19"/>
        <v>67.364052134397895</v>
      </c>
      <c r="AH37" s="87">
        <f t="shared" si="19"/>
        <v>67.426056117176657</v>
      </c>
      <c r="AI37" s="87">
        <f t="shared" si="19"/>
        <v>67.506296345027039</v>
      </c>
      <c r="AJ37" s="87">
        <f t="shared" si="19"/>
        <v>67.568765414220621</v>
      </c>
      <c r="AK37" s="87">
        <f t="shared" si="19"/>
        <v>67.643760104904686</v>
      </c>
      <c r="AL37" s="87">
        <f t="shared" si="19"/>
        <v>67.702521431148057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44.820550145714257</v>
      </c>
      <c r="N38" s="11">
        <v>49.029978796109489</v>
      </c>
      <c r="O38" s="11">
        <v>53.341343975155119</v>
      </c>
      <c r="P38" s="11">
        <v>52.161359209765294</v>
      </c>
      <c r="Q38" s="11">
        <v>55.021866167516542</v>
      </c>
      <c r="R38" s="11">
        <v>52.806202778340158</v>
      </c>
      <c r="S38" s="11">
        <v>51.861694329361889</v>
      </c>
      <c r="T38" s="11">
        <v>52.942040581746326</v>
      </c>
      <c r="U38" s="11">
        <v>51.560482742102188</v>
      </c>
      <c r="V38" s="11">
        <v>53.464733686846522</v>
      </c>
      <c r="W38" s="11">
        <v>51.116353303611341</v>
      </c>
      <c r="X38" s="11">
        <v>48.165126947563266</v>
      </c>
      <c r="Y38" s="11">
        <v>48.165207935214589</v>
      </c>
      <c r="Z38" s="11">
        <v>48.119467361868914</v>
      </c>
      <c r="AA38" s="11">
        <v>48.142506519449661</v>
      </c>
      <c r="AB38" s="11">
        <v>48.056061493035379</v>
      </c>
      <c r="AC38" s="11">
        <v>47.927286975019769</v>
      </c>
      <c r="AD38" s="11">
        <v>47.777986052311903</v>
      </c>
      <c r="AE38" s="11">
        <v>47.595237949404947</v>
      </c>
      <c r="AF38" s="11">
        <v>47.408828073188609</v>
      </c>
      <c r="AG38" s="11">
        <v>47.209916195685523</v>
      </c>
      <c r="AH38" s="11">
        <v>46.957376555457571</v>
      </c>
      <c r="AI38" s="11">
        <v>46.70071081404398</v>
      </c>
      <c r="AJ38" s="11">
        <v>46.458142277645273</v>
      </c>
      <c r="AK38" s="11">
        <v>46.194749037202151</v>
      </c>
      <c r="AL38" s="11">
        <v>45.944419736005138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11.117386401232215</v>
      </c>
      <c r="N39" s="11">
        <v>11.656470877334574</v>
      </c>
      <c r="O39" s="11">
        <v>11.999127565800952</v>
      </c>
      <c r="P39" s="11">
        <v>11.756453173130021</v>
      </c>
      <c r="Q39" s="11">
        <v>11.57270250134644</v>
      </c>
      <c r="R39" s="11">
        <v>12.766814992757451</v>
      </c>
      <c r="S39" s="11">
        <v>12.27645251692579</v>
      </c>
      <c r="T39" s="11">
        <v>13.961161148127756</v>
      </c>
      <c r="U39" s="11">
        <v>14.009752374757714</v>
      </c>
      <c r="V39" s="11">
        <v>14.299500457375876</v>
      </c>
      <c r="W39" s="11">
        <v>14.271255928181921</v>
      </c>
      <c r="X39" s="11">
        <v>17.39314759092828</v>
      </c>
      <c r="Y39" s="11">
        <v>17.697406567910896</v>
      </c>
      <c r="Z39" s="11">
        <v>17.994152330132266</v>
      </c>
      <c r="AA39" s="11">
        <v>18.331034873745761</v>
      </c>
      <c r="AB39" s="11">
        <v>18.623727000399299</v>
      </c>
      <c r="AC39" s="11">
        <v>18.928275044687393</v>
      </c>
      <c r="AD39" s="11">
        <v>19.23040517508667</v>
      </c>
      <c r="AE39" s="11">
        <v>19.551259103286441</v>
      </c>
      <c r="AF39" s="11">
        <v>19.842183766773228</v>
      </c>
      <c r="AG39" s="11">
        <v>20.154135938712372</v>
      </c>
      <c r="AH39" s="11">
        <v>20.468679561719089</v>
      </c>
      <c r="AI39" s="11">
        <v>20.805585530983056</v>
      </c>
      <c r="AJ39" s="11">
        <v>21.110623136575356</v>
      </c>
      <c r="AK39" s="11">
        <v>21.449011067702536</v>
      </c>
      <c r="AL39" s="11">
        <v>21.758101695142912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45.383904229790446</v>
      </c>
      <c r="N41" s="87">
        <f t="shared" ref="N41" si="20">SUM(N42:N43)</f>
        <v>45.478509306458903</v>
      </c>
      <c r="O41" s="87">
        <f t="shared" ref="O41" si="21">SUM(O42:O43)</f>
        <v>43.922570385441588</v>
      </c>
      <c r="P41" s="87">
        <f t="shared" ref="P41" si="22">SUM(P42:P43)</f>
        <v>43.587656447173813</v>
      </c>
      <c r="Q41" s="87">
        <f t="shared" ref="Q41" si="23">SUM(Q42:Q43)</f>
        <v>47.458367705374243</v>
      </c>
      <c r="R41" s="87">
        <f t="shared" ref="R41" si="24">SUM(R42:R43)</f>
        <v>45.849076392562473</v>
      </c>
      <c r="S41" s="87">
        <f t="shared" ref="S41" si="25">SUM(S42:S43)</f>
        <v>49.018862502978081</v>
      </c>
      <c r="T41" s="87">
        <f t="shared" ref="T41" si="26">SUM(T42:T43)</f>
        <v>49.613660528886683</v>
      </c>
      <c r="U41" s="87">
        <f t="shared" ref="U41" si="27">SUM(U42:U43)</f>
        <v>49.085223676561377</v>
      </c>
      <c r="V41" s="87">
        <f t="shared" ref="V41" si="28">SUM(V42:V43)</f>
        <v>50.578260947795258</v>
      </c>
      <c r="W41" s="87">
        <f t="shared" ref="W41" si="29">SUM(W42:W43)</f>
        <v>44.737114626915449</v>
      </c>
      <c r="X41" s="87">
        <f t="shared" ref="X41" si="30">SUM(X42:X43)</f>
        <v>49.433389832601833</v>
      </c>
      <c r="Y41" s="87">
        <f t="shared" ref="Y41" si="31">SUM(Y42:Y43)</f>
        <v>49.380637632606437</v>
      </c>
      <c r="Z41" s="87">
        <f t="shared" ref="Z41" si="32">SUM(Z42:Z43)</f>
        <v>49.397404095811794</v>
      </c>
      <c r="AA41" s="87">
        <f t="shared" ref="AA41" si="33">SUM(AA42:AA43)</f>
        <v>49.485816118014512</v>
      </c>
      <c r="AB41" s="87">
        <f t="shared" ref="AB41" si="34">SUM(AB42:AB43)</f>
        <v>49.506998211749369</v>
      </c>
      <c r="AC41" s="87">
        <f t="shared" ref="AC41" si="35">SUM(AC42:AC43)</f>
        <v>49.465948571290049</v>
      </c>
      <c r="AD41" s="87">
        <f t="shared" ref="AD41" si="36">SUM(AD42:AD43)</f>
        <v>49.384279274221726</v>
      </c>
      <c r="AE41" s="87">
        <f t="shared" ref="AE41" si="37">SUM(AE42:AE43)</f>
        <v>49.31806766730201</v>
      </c>
      <c r="AF41" s="87">
        <f t="shared" ref="AF41" si="38">SUM(AF42:AF43)</f>
        <v>49.256501786716271</v>
      </c>
      <c r="AG41" s="87">
        <f t="shared" ref="AG41" si="39">SUM(AG42:AG43)</f>
        <v>49.237824429461511</v>
      </c>
      <c r="AH41" s="87">
        <f t="shared" ref="AH41" si="40">SUM(AH42:AH43)</f>
        <v>49.212655268699606</v>
      </c>
      <c r="AI41" s="87">
        <f t="shared" ref="AI41" si="41">SUM(AI42:AI43)</f>
        <v>49.160825670616056</v>
      </c>
      <c r="AJ41" s="87">
        <f t="shared" ref="AJ41" si="42">SUM(AJ42:AJ43)</f>
        <v>49.085134403355006</v>
      </c>
      <c r="AK41" s="87">
        <f t="shared" ref="AK41" si="43">SUM(AK42:AK43)</f>
        <v>49.054504325359069</v>
      </c>
      <c r="AL41" s="87">
        <f t="shared" ref="AL41" si="44">SUM(AL42:AL43)</f>
        <v>49.034547187168819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15.916416350021185</v>
      </c>
      <c r="N42" s="11">
        <v>15.247419102680144</v>
      </c>
      <c r="O42" s="11">
        <v>15.152458692338701</v>
      </c>
      <c r="P42" s="11">
        <v>15.69823706615993</v>
      </c>
      <c r="Q42" s="11">
        <v>16.297936437768378</v>
      </c>
      <c r="R42" s="11">
        <v>15.873936397934683</v>
      </c>
      <c r="S42" s="11">
        <v>15.290568817086013</v>
      </c>
      <c r="T42" s="11">
        <v>16.365695866432148</v>
      </c>
      <c r="U42" s="11">
        <v>16.257760654090568</v>
      </c>
      <c r="V42" s="11">
        <v>15.816015728243643</v>
      </c>
      <c r="W42" s="11">
        <v>13.516978253697255</v>
      </c>
      <c r="X42" s="11">
        <v>16.239989773877852</v>
      </c>
      <c r="Y42" s="11">
        <v>16.135251858297472</v>
      </c>
      <c r="Z42" s="11">
        <v>16.071909887022439</v>
      </c>
      <c r="AA42" s="11">
        <v>16.014975713076488</v>
      </c>
      <c r="AB42" s="11">
        <v>15.955678113699156</v>
      </c>
      <c r="AC42" s="11">
        <v>15.874171205757873</v>
      </c>
      <c r="AD42" s="11">
        <v>15.765254775202411</v>
      </c>
      <c r="AE42" s="11">
        <v>15.664213016182913</v>
      </c>
      <c r="AF42" s="11">
        <v>15.564702456267565</v>
      </c>
      <c r="AG42" s="11">
        <v>15.47748187205316</v>
      </c>
      <c r="AH42" s="11">
        <v>15.386028306767633</v>
      </c>
      <c r="AI42" s="11">
        <v>15.275810489591825</v>
      </c>
      <c r="AJ42" s="11">
        <v>15.153948516417517</v>
      </c>
      <c r="AK42" s="11">
        <v>15.090747326214332</v>
      </c>
      <c r="AL42" s="11">
        <v>15.033494337388314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29.467487879769262</v>
      </c>
      <c r="N43" s="11">
        <v>30.231090203778759</v>
      </c>
      <c r="O43" s="11">
        <v>28.770111693102891</v>
      </c>
      <c r="P43" s="11">
        <v>27.88941938101388</v>
      </c>
      <c r="Q43" s="11">
        <v>31.160431267605862</v>
      </c>
      <c r="R43" s="11">
        <v>29.975139994627789</v>
      </c>
      <c r="S43" s="11">
        <v>33.728293685892069</v>
      </c>
      <c r="T43" s="11">
        <v>33.247964662454535</v>
      </c>
      <c r="U43" s="11">
        <v>32.827463022470809</v>
      </c>
      <c r="V43" s="11">
        <v>34.762245219551616</v>
      </c>
      <c r="W43" s="11">
        <v>31.220136373218192</v>
      </c>
      <c r="X43" s="11">
        <v>33.193400058723981</v>
      </c>
      <c r="Y43" s="11">
        <v>33.245385774308964</v>
      </c>
      <c r="Z43" s="11">
        <v>33.325494208789358</v>
      </c>
      <c r="AA43" s="11">
        <v>33.470840404938023</v>
      </c>
      <c r="AB43" s="11">
        <v>33.551320098050212</v>
      </c>
      <c r="AC43" s="11">
        <v>33.591777365532174</v>
      </c>
      <c r="AD43" s="11">
        <v>33.619024499019318</v>
      </c>
      <c r="AE43" s="11">
        <v>33.653854651119097</v>
      </c>
      <c r="AF43" s="11">
        <v>33.691799330448703</v>
      </c>
      <c r="AG43" s="11">
        <v>33.76034255740835</v>
      </c>
      <c r="AH43" s="11">
        <v>33.826626961931971</v>
      </c>
      <c r="AI43" s="11">
        <v>33.885015181024229</v>
      </c>
      <c r="AJ43" s="11">
        <v>33.931185886937492</v>
      </c>
      <c r="AK43" s="11">
        <v>33.963756999144735</v>
      </c>
      <c r="AL43" s="11">
        <v>34.001052849780507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74.780526435185791</v>
      </c>
      <c r="N45" s="87">
        <f t="shared" ref="N45" si="45">SUM(N46:N47)</f>
        <v>73.016917430646032</v>
      </c>
      <c r="O45" s="87">
        <f t="shared" ref="O45" si="46">SUM(O46:O47)</f>
        <v>71.847042409141025</v>
      </c>
      <c r="P45" s="87">
        <f t="shared" ref="P45" si="47">SUM(P46:P47)</f>
        <v>74.028017165132312</v>
      </c>
      <c r="Q45" s="87">
        <f t="shared" ref="Q45" si="48">SUM(Q46:Q47)</f>
        <v>77.690382749281497</v>
      </c>
      <c r="R45" s="87">
        <f t="shared" ref="R45" si="49">SUM(R46:R47)</f>
        <v>78.12297822746865</v>
      </c>
      <c r="S45" s="87">
        <f t="shared" ref="S45" si="50">SUM(S46:S47)</f>
        <v>78.992489727895162</v>
      </c>
      <c r="T45" s="87">
        <f t="shared" ref="T45" si="51">SUM(T46:T47)</f>
        <v>77.371072941907755</v>
      </c>
      <c r="U45" s="87">
        <f t="shared" ref="U45" si="52">SUM(U46:U47)</f>
        <v>76.308456343905974</v>
      </c>
      <c r="V45" s="87">
        <f t="shared" ref="V45" si="53">SUM(V46:V47)</f>
        <v>80.318083133119487</v>
      </c>
      <c r="W45" s="87">
        <f t="shared" ref="W45" si="54">SUM(W46:W47)</f>
        <v>70.883382628047812</v>
      </c>
      <c r="X45" s="87">
        <f t="shared" ref="X45" si="55">SUM(X46:X47)</f>
        <v>71.684496040163339</v>
      </c>
      <c r="Y45" s="87">
        <f t="shared" ref="Y45" si="56">SUM(Y46:Y47)</f>
        <v>71.508999331466697</v>
      </c>
      <c r="Z45" s="87">
        <f t="shared" ref="Z45" si="57">SUM(Z46:Z47)</f>
        <v>71.503081526708769</v>
      </c>
      <c r="AA45" s="87">
        <f t="shared" ref="AA45" si="58">SUM(AA46:AA47)</f>
        <v>71.642210922057956</v>
      </c>
      <c r="AB45" s="87">
        <f t="shared" ref="AB45" si="59">SUM(AB46:AB47)</f>
        <v>71.579468466933477</v>
      </c>
      <c r="AC45" s="87">
        <f t="shared" ref="AC45" si="60">SUM(AC46:AC47)</f>
        <v>71.442748447533461</v>
      </c>
      <c r="AD45" s="87">
        <f t="shared" ref="AD45" si="61">SUM(AD46:AD47)</f>
        <v>71.296228160084453</v>
      </c>
      <c r="AE45" s="87">
        <f t="shared" ref="AE45" si="62">SUM(AE46:AE47)</f>
        <v>71.097499750879834</v>
      </c>
      <c r="AF45" s="87">
        <f t="shared" ref="AF45" si="63">SUM(AF46:AF47)</f>
        <v>70.890610479061891</v>
      </c>
      <c r="AG45" s="87">
        <f t="shared" ref="AG45" si="64">SUM(AG46:AG47)</f>
        <v>70.681365844596911</v>
      </c>
      <c r="AH45" s="87">
        <f t="shared" ref="AH45" si="65">SUM(AH46:AH47)</f>
        <v>70.453057072878693</v>
      </c>
      <c r="AI45" s="87">
        <f t="shared" ref="AI45" si="66">SUM(AI46:AI47)</f>
        <v>70.202353302740988</v>
      </c>
      <c r="AJ45" s="87">
        <f t="shared" ref="AJ45" si="67">SUM(AJ46:AJ47)</f>
        <v>69.975142802628426</v>
      </c>
      <c r="AK45" s="87">
        <f t="shared" ref="AK45" si="68">SUM(AK46:AK47)</f>
        <v>69.783011918925666</v>
      </c>
      <c r="AL45" s="87">
        <f t="shared" ref="AL45" si="69">SUM(AL46:AL47)</f>
        <v>69.577875308935759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9.9495526578301483</v>
      </c>
      <c r="N46" s="11">
        <v>10.063444420294585</v>
      </c>
      <c r="O46" s="11">
        <v>10.208872671828409</v>
      </c>
      <c r="P46" s="11">
        <v>10.366986624435619</v>
      </c>
      <c r="Q46" s="11">
        <v>11.078284540537005</v>
      </c>
      <c r="R46" s="11">
        <v>11.596719842397626</v>
      </c>
      <c r="S46" s="11">
        <v>11.702666779248508</v>
      </c>
      <c r="T46" s="11">
        <v>10.580665866575027</v>
      </c>
      <c r="U46" s="11">
        <v>10.654235343384828</v>
      </c>
      <c r="V46" s="11">
        <v>10.834332067088198</v>
      </c>
      <c r="W46" s="11">
        <v>9.1773276129895702</v>
      </c>
      <c r="X46" s="11">
        <v>7.8279327495149662</v>
      </c>
      <c r="Y46" s="11">
        <v>7.7998747097090613</v>
      </c>
      <c r="Z46" s="11">
        <v>7.7633515954321695</v>
      </c>
      <c r="AA46" s="11">
        <v>7.7349392906379704</v>
      </c>
      <c r="AB46" s="11">
        <v>7.6928105454174665</v>
      </c>
      <c r="AC46" s="11">
        <v>7.6459489360787103</v>
      </c>
      <c r="AD46" s="11">
        <v>7.594881455476103</v>
      </c>
      <c r="AE46" s="11">
        <v>7.5444727621354524</v>
      </c>
      <c r="AF46" s="11">
        <v>7.4914745756661869</v>
      </c>
      <c r="AG46" s="11">
        <v>7.4408895105592059</v>
      </c>
      <c r="AH46" s="11">
        <v>7.394920653127131</v>
      </c>
      <c r="AI46" s="11">
        <v>7.3534299973021131</v>
      </c>
      <c r="AJ46" s="11">
        <v>7.3117789332960941</v>
      </c>
      <c r="AK46" s="11">
        <v>7.2667695497540841</v>
      </c>
      <c r="AL46" s="11">
        <v>7.2210399757755317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64.830973777355638</v>
      </c>
      <c r="N47" s="11">
        <v>62.953473010351452</v>
      </c>
      <c r="O47" s="11">
        <v>61.638169737312616</v>
      </c>
      <c r="P47" s="11">
        <v>63.661030540696693</v>
      </c>
      <c r="Q47" s="11">
        <v>66.612098208744499</v>
      </c>
      <c r="R47" s="11">
        <v>66.526258385071017</v>
      </c>
      <c r="S47" s="11">
        <v>67.289822948646659</v>
      </c>
      <c r="T47" s="11">
        <v>66.790407075332723</v>
      </c>
      <c r="U47" s="11">
        <v>65.654221000521147</v>
      </c>
      <c r="V47" s="11">
        <v>69.483751066031289</v>
      </c>
      <c r="W47" s="11">
        <v>61.706055015058247</v>
      </c>
      <c r="X47" s="11">
        <v>63.856563290648367</v>
      </c>
      <c r="Y47" s="11">
        <v>63.709124621757631</v>
      </c>
      <c r="Z47" s="11">
        <v>63.739729931276599</v>
      </c>
      <c r="AA47" s="11">
        <v>63.907271631419988</v>
      </c>
      <c r="AB47" s="11">
        <v>63.886657921516012</v>
      </c>
      <c r="AC47" s="11">
        <v>63.796799511454743</v>
      </c>
      <c r="AD47" s="11">
        <v>63.701346704608355</v>
      </c>
      <c r="AE47" s="11">
        <v>63.553026988744385</v>
      </c>
      <c r="AF47" s="11">
        <v>63.39913590339571</v>
      </c>
      <c r="AG47" s="11">
        <v>63.240476334037702</v>
      </c>
      <c r="AH47" s="11">
        <v>63.058136419751563</v>
      </c>
      <c r="AI47" s="11">
        <v>62.848923305438873</v>
      </c>
      <c r="AJ47" s="11">
        <v>62.663363869332329</v>
      </c>
      <c r="AK47" s="11">
        <v>62.516242369171579</v>
      </c>
      <c r="AL47" s="11">
        <v>62.356835333160227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646.03</v>
      </c>
      <c r="N49" s="87">
        <f t="shared" si="70"/>
        <v>650.52199999999993</v>
      </c>
      <c r="O49" s="87">
        <f t="shared" si="70"/>
        <v>651.17499999999973</v>
      </c>
      <c r="P49" s="87">
        <f t="shared" si="70"/>
        <v>647.298</v>
      </c>
      <c r="Q49" s="87">
        <f t="shared" si="70"/>
        <v>675.27600000000041</v>
      </c>
      <c r="R49" s="87">
        <f t="shared" si="70"/>
        <v>675.65800000000013</v>
      </c>
      <c r="S49" s="87">
        <f t="shared" si="70"/>
        <v>675.94600000000014</v>
      </c>
      <c r="T49" s="87">
        <f t="shared" si="70"/>
        <v>702.45400000000052</v>
      </c>
      <c r="U49" s="87">
        <f t="shared" si="70"/>
        <v>699.6129999999996</v>
      </c>
      <c r="V49" s="87">
        <f t="shared" si="70"/>
        <v>734.17300000000012</v>
      </c>
      <c r="W49" s="87">
        <f t="shared" si="70"/>
        <v>721.31799999999953</v>
      </c>
      <c r="X49" s="87">
        <f t="shared" si="70"/>
        <v>725.80599999999993</v>
      </c>
      <c r="Y49" s="87">
        <f t="shared" si="70"/>
        <v>729.42500000000018</v>
      </c>
      <c r="Z49" s="87">
        <f t="shared" si="70"/>
        <v>733.91500000000008</v>
      </c>
      <c r="AA49" s="87">
        <f t="shared" si="70"/>
        <v>739.47400000000005</v>
      </c>
      <c r="AB49" s="87">
        <f t="shared" si="70"/>
        <v>743.66300000000047</v>
      </c>
      <c r="AC49" s="87">
        <f t="shared" si="70"/>
        <v>747.3870000000004</v>
      </c>
      <c r="AD49" s="87">
        <f t="shared" si="70"/>
        <v>750.81199999999944</v>
      </c>
      <c r="AE49" s="87">
        <f t="shared" ref="AE49:AL49" si="71">SUM(AE5,AE9,AE15,AE22,AE26,AE32,AE37,AE41,AE45)</f>
        <v>754.21900000000005</v>
      </c>
      <c r="AF49" s="87">
        <f t="shared" si="71"/>
        <v>757.60299999999972</v>
      </c>
      <c r="AG49" s="87">
        <f t="shared" si="71"/>
        <v>761.1579999999999</v>
      </c>
      <c r="AH49" s="87">
        <f t="shared" si="71"/>
        <v>764.63800000000015</v>
      </c>
      <c r="AI49" s="87">
        <f t="shared" si="71"/>
        <v>768.11899999999969</v>
      </c>
      <c r="AJ49" s="87">
        <f t="shared" si="71"/>
        <v>771.64700000000028</v>
      </c>
      <c r="AK49" s="87">
        <f t="shared" si="71"/>
        <v>775.16800000000023</v>
      </c>
      <c r="AL49" s="87">
        <f t="shared" si="71"/>
        <v>778.69299999999998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7.0058399879042763E-2</v>
      </c>
      <c r="N52" s="337">
        <f t="shared" si="73"/>
        <v>7.766992205841601E-2</v>
      </c>
      <c r="O52" s="337">
        <f t="shared" si="73"/>
        <v>7.8999899557467015E-2</v>
      </c>
      <c r="P52" s="337">
        <f t="shared" si="73"/>
        <v>7.995029362252716E-2</v>
      </c>
      <c r="Q52" s="337">
        <f t="shared" si="73"/>
        <v>7.6744385295674095E-2</v>
      </c>
      <c r="R52" s="337">
        <f t="shared" si="73"/>
        <v>7.9880212129465694E-2</v>
      </c>
      <c r="S52" s="337">
        <f t="shared" si="73"/>
        <v>7.9290549343528541E-2</v>
      </c>
      <c r="T52" s="337">
        <f t="shared" si="73"/>
        <v>8.1848874124340748E-2</v>
      </c>
      <c r="U52" s="337">
        <f t="shared" si="73"/>
        <v>8.2592043267089452E-2</v>
      </c>
      <c r="V52" s="337">
        <f t="shared" si="73"/>
        <v>8.4851123459229932E-2</v>
      </c>
      <c r="W52" s="337">
        <f t="shared" si="73"/>
        <v>8.9086551908587885E-2</v>
      </c>
      <c r="X52" s="337">
        <f t="shared" si="73"/>
        <v>8.6904227880335416E-2</v>
      </c>
      <c r="Y52" s="337">
        <f t="shared" si="73"/>
        <v>8.7392778037923891E-2</v>
      </c>
      <c r="Z52" s="337">
        <f t="shared" si="73"/>
        <v>8.7996187268858495E-2</v>
      </c>
      <c r="AA52" s="337">
        <f t="shared" si="73"/>
        <v>8.861920757726359E-2</v>
      </c>
      <c r="AB52" s="337">
        <f t="shared" si="73"/>
        <v>8.9237972740737595E-2</v>
      </c>
      <c r="AC52" s="337">
        <f t="shared" si="73"/>
        <v>8.9893535636192498E-2</v>
      </c>
      <c r="AD52" s="337">
        <f t="shared" si="73"/>
        <v>9.0584006085483879E-2</v>
      </c>
      <c r="AE52" s="337">
        <f t="shared" ref="AE52:AL52" si="74">AE5/AE$49</f>
        <v>9.1298592932802874E-2</v>
      </c>
      <c r="AF52" s="337">
        <f t="shared" si="74"/>
        <v>9.202612029385332E-2</v>
      </c>
      <c r="AG52" s="337">
        <f t="shared" si="74"/>
        <v>9.2765052222852792E-2</v>
      </c>
      <c r="AH52" s="337">
        <f t="shared" si="74"/>
        <v>9.3486578064293238E-2</v>
      </c>
      <c r="AI52" s="337">
        <f t="shared" si="74"/>
        <v>9.4206910624377194E-2</v>
      </c>
      <c r="AJ52" s="337">
        <f t="shared" si="74"/>
        <v>9.4975685916641683E-2</v>
      </c>
      <c r="AK52" s="337">
        <f t="shared" si="74"/>
        <v>9.5780890597903581E-2</v>
      </c>
      <c r="AL52" s="337">
        <f t="shared" si="74"/>
        <v>9.6595926450460015E-2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4.5526907031300405E-2</v>
      </c>
      <c r="N53" s="336">
        <f t="shared" si="75"/>
        <v>5.0510643990256746E-2</v>
      </c>
      <c r="O53" s="336">
        <f t="shared" si="75"/>
        <v>5.0496975971368457E-2</v>
      </c>
      <c r="P53" s="336">
        <f t="shared" si="75"/>
        <v>5.1463977582865569E-2</v>
      </c>
      <c r="Q53" s="336">
        <f t="shared" si="75"/>
        <v>4.8326733982032147E-2</v>
      </c>
      <c r="R53" s="336">
        <f t="shared" si="75"/>
        <v>5.1421923840286918E-2</v>
      </c>
      <c r="S53" s="336">
        <f t="shared" si="75"/>
        <v>5.3085444472407442E-2</v>
      </c>
      <c r="T53" s="336">
        <f t="shared" si="75"/>
        <v>5.3918834482418403E-2</v>
      </c>
      <c r="U53" s="336">
        <f t="shared" si="75"/>
        <v>5.5278205826181787E-2</v>
      </c>
      <c r="V53" s="336">
        <f t="shared" si="75"/>
        <v>5.6971970173265857E-2</v>
      </c>
      <c r="W53" s="336">
        <f t="shared" si="75"/>
        <v>5.9286581283218717E-2</v>
      </c>
      <c r="X53" s="336">
        <f t="shared" si="75"/>
        <v>5.2912611254251445E-2</v>
      </c>
      <c r="Y53" s="336">
        <f t="shared" si="75"/>
        <v>5.3117105003802498E-2</v>
      </c>
      <c r="Z53" s="336">
        <f t="shared" si="75"/>
        <v>5.3345207936325315E-2</v>
      </c>
      <c r="AA53" s="336">
        <f t="shared" si="75"/>
        <v>5.3578717131526656E-2</v>
      </c>
      <c r="AB53" s="336">
        <f t="shared" si="75"/>
        <v>5.3829017741109798E-2</v>
      </c>
      <c r="AC53" s="336">
        <f t="shared" si="75"/>
        <v>5.4104968944641632E-2</v>
      </c>
      <c r="AD53" s="336">
        <f t="shared" si="75"/>
        <v>5.4386561240401053E-2</v>
      </c>
      <c r="AE53" s="336">
        <f t="shared" ref="AE53:AL53" si="76">AE6/AE$49</f>
        <v>5.4682772620655087E-2</v>
      </c>
      <c r="AF53" s="336">
        <f t="shared" si="76"/>
        <v>5.4988611355177311E-2</v>
      </c>
      <c r="AG53" s="336">
        <f t="shared" si="76"/>
        <v>5.529519057228488E-2</v>
      </c>
      <c r="AH53" s="336">
        <f t="shared" si="76"/>
        <v>5.5596550688438572E-2</v>
      </c>
      <c r="AI53" s="336">
        <f t="shared" si="76"/>
        <v>5.590266711332692E-2</v>
      </c>
      <c r="AJ53" s="336">
        <f t="shared" si="76"/>
        <v>5.6230663827356579E-2</v>
      </c>
      <c r="AK53" s="336">
        <f t="shared" si="76"/>
        <v>5.6542950325124734E-2</v>
      </c>
      <c r="AL53" s="336">
        <f t="shared" si="76"/>
        <v>5.6854139164516412E-2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2.4531492847742357E-2</v>
      </c>
      <c r="N54" s="336">
        <f t="shared" si="77"/>
        <v>2.7159278068159268E-2</v>
      </c>
      <c r="O54" s="336">
        <f t="shared" si="77"/>
        <v>2.8502923586098551E-2</v>
      </c>
      <c r="P54" s="336">
        <f t="shared" si="77"/>
        <v>2.8486316039661595E-2</v>
      </c>
      <c r="Q54" s="336">
        <f t="shared" si="77"/>
        <v>2.8417651313641941E-2</v>
      </c>
      <c r="R54" s="336">
        <f t="shared" si="77"/>
        <v>2.845828828917878E-2</v>
      </c>
      <c r="S54" s="336">
        <f t="shared" si="77"/>
        <v>2.6205104871121099E-2</v>
      </c>
      <c r="T54" s="336">
        <f t="shared" si="77"/>
        <v>2.7930039641922352E-2</v>
      </c>
      <c r="U54" s="336">
        <f t="shared" si="77"/>
        <v>2.7313837440907665E-2</v>
      </c>
      <c r="V54" s="336">
        <f t="shared" si="77"/>
        <v>2.7879153285964069E-2</v>
      </c>
      <c r="W54" s="336">
        <f t="shared" si="77"/>
        <v>2.9799970625369165E-2</v>
      </c>
      <c r="X54" s="336">
        <f t="shared" si="77"/>
        <v>3.3991616626083986E-2</v>
      </c>
      <c r="Y54" s="336">
        <f t="shared" si="77"/>
        <v>3.4275673034121393E-2</v>
      </c>
      <c r="Z54" s="336">
        <f t="shared" si="77"/>
        <v>3.4650979332533166E-2</v>
      </c>
      <c r="AA54" s="336">
        <f t="shared" si="77"/>
        <v>3.5040490445736927E-2</v>
      </c>
      <c r="AB54" s="336">
        <f t="shared" si="77"/>
        <v>3.5408954999627804E-2</v>
      </c>
      <c r="AC54" s="336">
        <f t="shared" si="77"/>
        <v>3.5788566691550859E-2</v>
      </c>
      <c r="AD54" s="336">
        <f t="shared" si="77"/>
        <v>3.6197444845082832E-2</v>
      </c>
      <c r="AE54" s="336">
        <f t="shared" ref="AE54:AL54" si="78">AE7/AE$49</f>
        <v>3.6615820312147801E-2</v>
      </c>
      <c r="AF54" s="336">
        <f t="shared" si="78"/>
        <v>3.7037508938676016E-2</v>
      </c>
      <c r="AG54" s="336">
        <f t="shared" si="78"/>
        <v>3.7469861650567898E-2</v>
      </c>
      <c r="AH54" s="336">
        <f t="shared" si="78"/>
        <v>3.7890027375854674E-2</v>
      </c>
      <c r="AI54" s="336">
        <f t="shared" si="78"/>
        <v>3.830424351105028E-2</v>
      </c>
      <c r="AJ54" s="336">
        <f t="shared" si="78"/>
        <v>3.8745022089285111E-2</v>
      </c>
      <c r="AK54" s="336">
        <f t="shared" si="78"/>
        <v>3.923794027277884E-2</v>
      </c>
      <c r="AL54" s="336">
        <f t="shared" si="78"/>
        <v>3.9741787285943603E-2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0.19748916908274505</v>
      </c>
      <c r="N56" s="337">
        <f t="shared" si="79"/>
        <v>0.19370655354695396</v>
      </c>
      <c r="O56" s="337">
        <f t="shared" si="79"/>
        <v>0.18964309332494941</v>
      </c>
      <c r="P56" s="337">
        <f t="shared" si="79"/>
        <v>0.19187370974894943</v>
      </c>
      <c r="Q56" s="337">
        <f t="shared" si="79"/>
        <v>0.19068050677023693</v>
      </c>
      <c r="R56" s="337">
        <f t="shared" si="79"/>
        <v>0.19221943421170573</v>
      </c>
      <c r="S56" s="337">
        <f t="shared" si="79"/>
        <v>0.19664680401404913</v>
      </c>
      <c r="T56" s="337">
        <f t="shared" si="79"/>
        <v>0.19500146259400064</v>
      </c>
      <c r="U56" s="337">
        <f t="shared" si="79"/>
        <v>0.20292246052532925</v>
      </c>
      <c r="V56" s="337">
        <f t="shared" si="79"/>
        <v>0.20549978162032204</v>
      </c>
      <c r="W56" s="337">
        <f t="shared" si="79"/>
        <v>0.21974896471387717</v>
      </c>
      <c r="X56" s="337">
        <f t="shared" si="79"/>
        <v>0.22510776909284971</v>
      </c>
      <c r="Y56" s="337">
        <f t="shared" si="79"/>
        <v>0.22680202471115279</v>
      </c>
      <c r="Z56" s="337">
        <f t="shared" si="79"/>
        <v>0.22831406604471788</v>
      </c>
      <c r="AA56" s="337">
        <f t="shared" si="79"/>
        <v>0.22969625263219387</v>
      </c>
      <c r="AB56" s="337">
        <f t="shared" si="79"/>
        <v>0.23106390993430104</v>
      </c>
      <c r="AC56" s="337">
        <f t="shared" si="79"/>
        <v>0.23249710547972202</v>
      </c>
      <c r="AD56" s="337">
        <f t="shared" si="79"/>
        <v>0.2340413396928728</v>
      </c>
      <c r="AE56" s="337">
        <f t="shared" ref="AE56:AL56" si="80">AE9/AE$49</f>
        <v>0.23567563525495944</v>
      </c>
      <c r="AF56" s="337">
        <f t="shared" si="80"/>
        <v>0.23729435998469511</v>
      </c>
      <c r="AG56" s="337">
        <f t="shared" si="80"/>
        <v>0.2388838326367542</v>
      </c>
      <c r="AH56" s="337">
        <f t="shared" si="80"/>
        <v>0.24046906058566225</v>
      </c>
      <c r="AI56" s="337">
        <f t="shared" si="80"/>
        <v>0.24202534359169472</v>
      </c>
      <c r="AJ56" s="337">
        <f t="shared" si="80"/>
        <v>0.243590552453955</v>
      </c>
      <c r="AK56" s="337">
        <f t="shared" si="80"/>
        <v>0.2451041903792191</v>
      </c>
      <c r="AL56" s="337">
        <f t="shared" si="80"/>
        <v>0.24678125349554925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4.3183785331086487E-2</v>
      </c>
      <c r="N57" s="336">
        <f t="shared" si="81"/>
        <v>4.2692603713420416E-2</v>
      </c>
      <c r="O57" s="336">
        <f t="shared" si="81"/>
        <v>4.212934620271637E-2</v>
      </c>
      <c r="P57" s="336">
        <f t="shared" si="81"/>
        <v>4.2277247514052242E-2</v>
      </c>
      <c r="Q57" s="336">
        <f t="shared" si="81"/>
        <v>4.3852316579552936E-2</v>
      </c>
      <c r="R57" s="336">
        <f t="shared" si="81"/>
        <v>4.4967209472401341E-2</v>
      </c>
      <c r="S57" s="336">
        <f t="shared" si="81"/>
        <v>4.5942573247356497E-2</v>
      </c>
      <c r="T57" s="336">
        <f t="shared" si="81"/>
        <v>4.46644614627216E-2</v>
      </c>
      <c r="U57" s="336">
        <f t="shared" si="81"/>
        <v>4.760473470943094E-2</v>
      </c>
      <c r="V57" s="336">
        <f t="shared" si="81"/>
        <v>4.8574324579426405E-2</v>
      </c>
      <c r="W57" s="336">
        <f t="shared" si="81"/>
        <v>5.0920973501672274E-2</v>
      </c>
      <c r="X57" s="336">
        <f t="shared" si="81"/>
        <v>5.1037207834228861E-2</v>
      </c>
      <c r="Y57" s="336">
        <f t="shared" si="81"/>
        <v>5.1337043425720277E-2</v>
      </c>
      <c r="Z57" s="336">
        <f t="shared" si="81"/>
        <v>5.1612166754667711E-2</v>
      </c>
      <c r="AA57" s="336">
        <f t="shared" si="81"/>
        <v>5.1875330647874619E-2</v>
      </c>
      <c r="AB57" s="336">
        <f t="shared" si="81"/>
        <v>5.2136223893019862E-2</v>
      </c>
      <c r="AC57" s="336">
        <f t="shared" si="81"/>
        <v>5.2419532431804604E-2</v>
      </c>
      <c r="AD57" s="336">
        <f t="shared" si="81"/>
        <v>5.2730465798053232E-2</v>
      </c>
      <c r="AE57" s="336">
        <f t="shared" ref="AE57:AL57" si="82">AE10/AE$49</f>
        <v>5.3060542449399867E-2</v>
      </c>
      <c r="AF57" s="336">
        <f t="shared" si="82"/>
        <v>5.3401451613469549E-2</v>
      </c>
      <c r="AG57" s="336">
        <f t="shared" si="82"/>
        <v>5.3729770183572639E-2</v>
      </c>
      <c r="AH57" s="336">
        <f t="shared" si="82"/>
        <v>5.4057241831600843E-2</v>
      </c>
      <c r="AI57" s="336">
        <f t="shared" si="82"/>
        <v>5.4379056694623264E-2</v>
      </c>
      <c r="AJ57" s="336">
        <f t="shared" si="82"/>
        <v>5.4712622262677542E-2</v>
      </c>
      <c r="AK57" s="336">
        <f t="shared" si="82"/>
        <v>5.5038609990969614E-2</v>
      </c>
      <c r="AL57" s="336">
        <f t="shared" si="82"/>
        <v>5.5397561856010621E-2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Liverpool City Region</v>
      </c>
      <c r="L58" s="232" t="str">
        <f>'Occ T3'!A13</f>
        <v>22 Health professionals</v>
      </c>
      <c r="M58" s="336">
        <f t="shared" ref="M58:AD58" si="83">M11/M$49</f>
        <v>4.7815500428111953E-2</v>
      </c>
      <c r="N58" s="336">
        <f t="shared" si="83"/>
        <v>4.9868004276475746E-2</v>
      </c>
      <c r="O58" s="336">
        <f t="shared" si="83"/>
        <v>4.8794561646704704E-2</v>
      </c>
      <c r="P58" s="336">
        <f t="shared" si="83"/>
        <v>4.7923407880809211E-2</v>
      </c>
      <c r="Q58" s="336">
        <f t="shared" si="83"/>
        <v>4.6997681577382482E-2</v>
      </c>
      <c r="R58" s="336">
        <f t="shared" si="83"/>
        <v>4.8664871393996723E-2</v>
      </c>
      <c r="S58" s="336">
        <f t="shared" si="83"/>
        <v>4.8669973511200261E-2</v>
      </c>
      <c r="T58" s="336">
        <f t="shared" si="83"/>
        <v>4.9833536615725003E-2</v>
      </c>
      <c r="U58" s="336">
        <f t="shared" si="83"/>
        <v>5.2339302899271786E-2</v>
      </c>
      <c r="V58" s="336">
        <f t="shared" si="83"/>
        <v>5.2330287210018277E-2</v>
      </c>
      <c r="W58" s="336">
        <f t="shared" si="83"/>
        <v>5.4238054873211823E-2</v>
      </c>
      <c r="X58" s="336">
        <f t="shared" si="83"/>
        <v>5.573699143778358E-2</v>
      </c>
      <c r="Y58" s="336">
        <f t="shared" si="83"/>
        <v>5.6083320020013441E-2</v>
      </c>
      <c r="Z58" s="336">
        <f t="shared" si="83"/>
        <v>5.6426956798982943E-2</v>
      </c>
      <c r="AA58" s="336">
        <f t="shared" si="83"/>
        <v>5.6737741595000668E-2</v>
      </c>
      <c r="AB58" s="336">
        <f t="shared" si="83"/>
        <v>5.7041471926929578E-2</v>
      </c>
      <c r="AC58" s="336">
        <f t="shared" si="83"/>
        <v>5.7362279613390021E-2</v>
      </c>
      <c r="AD58" s="336">
        <f t="shared" si="83"/>
        <v>5.7719538432440508E-2</v>
      </c>
      <c r="AE58" s="336">
        <f t="shared" ref="AE58:AL58" si="84">AE11/AE$49</f>
        <v>5.8133772493104384E-2</v>
      </c>
      <c r="AF58" s="336">
        <f t="shared" si="84"/>
        <v>5.8519283637723123E-2</v>
      </c>
      <c r="AG58" s="336">
        <f t="shared" si="84"/>
        <v>5.8909502017045222E-2</v>
      </c>
      <c r="AH58" s="336">
        <f t="shared" si="84"/>
        <v>5.9287189997189356E-2</v>
      </c>
      <c r="AI58" s="336">
        <f t="shared" si="84"/>
        <v>5.9656018549254772E-2</v>
      </c>
      <c r="AJ58" s="336">
        <f t="shared" si="84"/>
        <v>6.0023440115280512E-2</v>
      </c>
      <c r="AK58" s="336">
        <f t="shared" si="84"/>
        <v>6.0398115465715628E-2</v>
      </c>
      <c r="AL58" s="336">
        <f t="shared" si="84"/>
        <v>6.0858416617359475E-2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5.6189264055325067E-2</v>
      </c>
      <c r="N59" s="336">
        <f t="shared" si="85"/>
        <v>5.3952145649910153E-2</v>
      </c>
      <c r="O59" s="336">
        <f t="shared" si="85"/>
        <v>5.3547402529634712E-2</v>
      </c>
      <c r="P59" s="336">
        <f t="shared" si="85"/>
        <v>5.4005792872396007E-2</v>
      </c>
      <c r="Q59" s="336">
        <f t="shared" si="85"/>
        <v>5.3445654187252611E-2</v>
      </c>
      <c r="R59" s="336">
        <f t="shared" si="85"/>
        <v>5.3170874266267106E-2</v>
      </c>
      <c r="S59" s="336">
        <f t="shared" si="85"/>
        <v>5.3305271715813098E-2</v>
      </c>
      <c r="T59" s="336">
        <f t="shared" si="85"/>
        <v>5.3001570795569719E-2</v>
      </c>
      <c r="U59" s="336">
        <f t="shared" si="85"/>
        <v>5.2925746926019174E-2</v>
      </c>
      <c r="V59" s="336">
        <f t="shared" si="85"/>
        <v>5.2576760982068128E-2</v>
      </c>
      <c r="W59" s="336">
        <f t="shared" si="85"/>
        <v>5.6546516286347943E-2</v>
      </c>
      <c r="X59" s="336">
        <f t="shared" si="85"/>
        <v>5.7077859397441949E-2</v>
      </c>
      <c r="Y59" s="336">
        <f t="shared" si="85"/>
        <v>5.7819787698578658E-2</v>
      </c>
      <c r="Z59" s="336">
        <f t="shared" si="85"/>
        <v>5.8308728075031589E-2</v>
      </c>
      <c r="AA59" s="336">
        <f t="shared" si="85"/>
        <v>5.8708126433773829E-2</v>
      </c>
      <c r="AB59" s="336">
        <f t="shared" si="85"/>
        <v>5.9064253292011898E-2</v>
      </c>
      <c r="AC59" s="336">
        <f t="shared" si="85"/>
        <v>5.9418308086891525E-2</v>
      </c>
      <c r="AD59" s="336">
        <f t="shared" si="85"/>
        <v>5.9792402484823169E-2</v>
      </c>
      <c r="AE59" s="336">
        <f t="shared" ref="AE59:AL59" si="86">AE12/AE$49</f>
        <v>6.0175558078844893E-2</v>
      </c>
      <c r="AF59" s="336">
        <f t="shared" si="86"/>
        <v>6.0545284665778659E-2</v>
      </c>
      <c r="AG59" s="336">
        <f t="shared" si="86"/>
        <v>6.091310134918667E-2</v>
      </c>
      <c r="AH59" s="336">
        <f t="shared" si="86"/>
        <v>6.12843085530431E-2</v>
      </c>
      <c r="AI59" s="336">
        <f t="shared" si="86"/>
        <v>6.1653210385281598E-2</v>
      </c>
      <c r="AJ59" s="336">
        <f t="shared" si="86"/>
        <v>6.2018913747494013E-2</v>
      </c>
      <c r="AK59" s="336">
        <f t="shared" si="86"/>
        <v>6.2350649354488134E-2</v>
      </c>
      <c r="AL59" s="336">
        <f t="shared" si="86"/>
        <v>6.2715974331876173E-2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5.030061926822154E-2</v>
      </c>
      <c r="N60" s="336">
        <f t="shared" si="87"/>
        <v>4.719379990714765E-2</v>
      </c>
      <c r="O60" s="336">
        <f t="shared" si="87"/>
        <v>4.5171782945893628E-2</v>
      </c>
      <c r="P60" s="336">
        <f t="shared" si="87"/>
        <v>4.7667261481691987E-2</v>
      </c>
      <c r="Q60" s="336">
        <f t="shared" si="87"/>
        <v>4.6384854426048901E-2</v>
      </c>
      <c r="R60" s="336">
        <f t="shared" si="87"/>
        <v>4.5416479079040589E-2</v>
      </c>
      <c r="S60" s="336">
        <f t="shared" si="87"/>
        <v>4.8728985539679311E-2</v>
      </c>
      <c r="T60" s="336">
        <f t="shared" si="87"/>
        <v>4.7501893719984326E-2</v>
      </c>
      <c r="U60" s="336">
        <f t="shared" si="87"/>
        <v>5.0052675990607372E-2</v>
      </c>
      <c r="V60" s="336">
        <f t="shared" si="87"/>
        <v>5.201840884880924E-2</v>
      </c>
      <c r="W60" s="336">
        <f t="shared" si="87"/>
        <v>5.8043420052645157E-2</v>
      </c>
      <c r="X60" s="336">
        <f t="shared" si="87"/>
        <v>6.1255710423395324E-2</v>
      </c>
      <c r="Y60" s="336">
        <f t="shared" si="87"/>
        <v>6.1561873566840376E-2</v>
      </c>
      <c r="Z60" s="336">
        <f t="shared" si="87"/>
        <v>6.1966214416035628E-2</v>
      </c>
      <c r="AA60" s="336">
        <f t="shared" si="87"/>
        <v>6.2375053955544733E-2</v>
      </c>
      <c r="AB60" s="336">
        <f t="shared" si="87"/>
        <v>6.2821960822339706E-2</v>
      </c>
      <c r="AC60" s="336">
        <f t="shared" si="87"/>
        <v>6.3296985347635865E-2</v>
      </c>
      <c r="AD60" s="336">
        <f t="shared" si="87"/>
        <v>6.3798932977555914E-2</v>
      </c>
      <c r="AE60" s="336">
        <f t="shared" ref="AE60:AL60" si="88">AE13/AE$49</f>
        <v>6.43057622336103E-2</v>
      </c>
      <c r="AF60" s="336">
        <f t="shared" si="88"/>
        <v>6.4828340067723783E-2</v>
      </c>
      <c r="AG60" s="336">
        <f t="shared" si="88"/>
        <v>6.533145908694972E-2</v>
      </c>
      <c r="AH60" s="336">
        <f t="shared" si="88"/>
        <v>6.584032020382892E-2</v>
      </c>
      <c r="AI60" s="336">
        <f t="shared" si="88"/>
        <v>6.6337057962535084E-2</v>
      </c>
      <c r="AJ60" s="336">
        <f t="shared" si="88"/>
        <v>6.6835576328502982E-2</v>
      </c>
      <c r="AK60" s="336">
        <f t="shared" si="88"/>
        <v>6.7316815568045724E-2</v>
      </c>
      <c r="AL60" s="336">
        <f t="shared" si="88"/>
        <v>6.7809300690303012E-2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0.11243639222128653</v>
      </c>
      <c r="N62" s="337">
        <f t="shared" si="89"/>
        <v>0.11585313186667606</v>
      </c>
      <c r="O62" s="337">
        <f t="shared" si="89"/>
        <v>0.11486630936646659</v>
      </c>
      <c r="P62" s="337">
        <f t="shared" si="89"/>
        <v>0.11315090031819788</v>
      </c>
      <c r="Q62" s="337">
        <f t="shared" si="89"/>
        <v>0.11096981817473939</v>
      </c>
      <c r="R62" s="337">
        <f t="shared" si="89"/>
        <v>0.11038034477809829</v>
      </c>
      <c r="S62" s="337">
        <f t="shared" si="89"/>
        <v>0.11293210916666151</v>
      </c>
      <c r="T62" s="337">
        <f t="shared" si="89"/>
        <v>0.11518719058945739</v>
      </c>
      <c r="U62" s="337">
        <f t="shared" si="89"/>
        <v>0.1186707915705818</v>
      </c>
      <c r="V62" s="337">
        <f t="shared" si="89"/>
        <v>0.11691099214168713</v>
      </c>
      <c r="W62" s="337">
        <f t="shared" si="89"/>
        <v>0.1226367027635093</v>
      </c>
      <c r="X62" s="337">
        <f t="shared" si="89"/>
        <v>0.11527958526427221</v>
      </c>
      <c r="Y62" s="337">
        <f t="shared" si="89"/>
        <v>0.11519563122880513</v>
      </c>
      <c r="Z62" s="337">
        <f t="shared" si="89"/>
        <v>0.11538699372454725</v>
      </c>
      <c r="AA62" s="337">
        <f t="shared" si="89"/>
        <v>0.11561803528541256</v>
      </c>
      <c r="AB62" s="337">
        <f t="shared" si="89"/>
        <v>0.11598745945965555</v>
      </c>
      <c r="AC62" s="337">
        <f t="shared" si="89"/>
        <v>0.1163555199275985</v>
      </c>
      <c r="AD62" s="337">
        <f t="shared" si="89"/>
        <v>0.11673739410789462</v>
      </c>
      <c r="AE62" s="337">
        <f t="shared" ref="AE62:AL62" si="90">AE15/AE$49</f>
        <v>0.11709938178864894</v>
      </c>
      <c r="AF62" s="337">
        <f t="shared" si="90"/>
        <v>0.11755012612181499</v>
      </c>
      <c r="AG62" s="337">
        <f t="shared" si="90"/>
        <v>0.11795049235842145</v>
      </c>
      <c r="AH62" s="337">
        <f t="shared" si="90"/>
        <v>0.11838365908535047</v>
      </c>
      <c r="AI62" s="337">
        <f t="shared" si="90"/>
        <v>0.11879084805373073</v>
      </c>
      <c r="AJ62" s="337">
        <f t="shared" si="90"/>
        <v>0.1192459048570752</v>
      </c>
      <c r="AK62" s="337">
        <f t="shared" si="90"/>
        <v>0.11964673288083091</v>
      </c>
      <c r="AL62" s="337">
        <f t="shared" si="90"/>
        <v>0.12013808505157783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1.6924181992033268E-2</v>
      </c>
      <c r="N63" s="336">
        <f t="shared" si="91"/>
        <v>1.6968159026976546E-2</v>
      </c>
      <c r="O63" s="336">
        <f t="shared" si="91"/>
        <v>1.7027053956349764E-2</v>
      </c>
      <c r="P63" s="336">
        <f t="shared" si="91"/>
        <v>1.7319302788611057E-2</v>
      </c>
      <c r="Q63" s="336">
        <f t="shared" si="91"/>
        <v>1.5927889844798995E-2</v>
      </c>
      <c r="R63" s="336">
        <f t="shared" si="91"/>
        <v>1.5763450749615091E-2</v>
      </c>
      <c r="S63" s="336">
        <f t="shared" si="91"/>
        <v>1.6375725077901613E-2</v>
      </c>
      <c r="T63" s="336">
        <f t="shared" si="91"/>
        <v>1.7979232427308284E-2</v>
      </c>
      <c r="U63" s="336">
        <f t="shared" si="91"/>
        <v>1.8281347954800718E-2</v>
      </c>
      <c r="V63" s="336">
        <f t="shared" si="91"/>
        <v>1.7740155648200868E-2</v>
      </c>
      <c r="W63" s="336">
        <f t="shared" si="91"/>
        <v>1.9492889546051471E-2</v>
      </c>
      <c r="X63" s="336">
        <f t="shared" si="91"/>
        <v>1.6506424417551232E-2</v>
      </c>
      <c r="Y63" s="336">
        <f t="shared" si="91"/>
        <v>1.6549422830939291E-2</v>
      </c>
      <c r="Z63" s="336">
        <f t="shared" si="91"/>
        <v>1.6572496682961745E-2</v>
      </c>
      <c r="AA63" s="336">
        <f t="shared" si="91"/>
        <v>1.6581300508828497E-2</v>
      </c>
      <c r="AB63" s="336">
        <f t="shared" si="91"/>
        <v>1.6597556814508196E-2</v>
      </c>
      <c r="AC63" s="336">
        <f t="shared" si="91"/>
        <v>1.6618216547840237E-2</v>
      </c>
      <c r="AD63" s="336">
        <f t="shared" si="91"/>
        <v>1.6632074204914589E-2</v>
      </c>
      <c r="AE63" s="336">
        <f t="shared" ref="AE63:AL63" si="92">AE16/AE$49</f>
        <v>1.6655932075184086E-2</v>
      </c>
      <c r="AF63" s="336">
        <f t="shared" si="92"/>
        <v>1.6701492767721055E-2</v>
      </c>
      <c r="AG63" s="336">
        <f t="shared" si="92"/>
        <v>1.6742188008571839E-2</v>
      </c>
      <c r="AH63" s="336">
        <f t="shared" si="92"/>
        <v>1.6781153461487508E-2</v>
      </c>
      <c r="AI63" s="336">
        <f t="shared" si="92"/>
        <v>1.6813483127952368E-2</v>
      </c>
      <c r="AJ63" s="336">
        <f t="shared" si="92"/>
        <v>1.6851700352363917E-2</v>
      </c>
      <c r="AK63" s="336">
        <f t="shared" si="92"/>
        <v>1.6888209186073675E-2</v>
      </c>
      <c r="AL63" s="336">
        <f t="shared" si="92"/>
        <v>1.69281827802952E-2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1.839688619961655E-2</v>
      </c>
      <c r="N64" s="336">
        <f t="shared" si="93"/>
        <v>2.343098358915055E-2</v>
      </c>
      <c r="O64" s="336">
        <f t="shared" si="93"/>
        <v>2.2478209312387587E-2</v>
      </c>
      <c r="P64" s="336">
        <f t="shared" si="93"/>
        <v>2.1752700281345155E-2</v>
      </c>
      <c r="Q64" s="336">
        <f t="shared" si="93"/>
        <v>2.1115741504315819E-2</v>
      </c>
      <c r="R64" s="336">
        <f t="shared" si="93"/>
        <v>2.2172306428919937E-2</v>
      </c>
      <c r="S64" s="336">
        <f t="shared" si="93"/>
        <v>2.2026691394556697E-2</v>
      </c>
      <c r="T64" s="336">
        <f t="shared" si="93"/>
        <v>2.1666435377997506E-2</v>
      </c>
      <c r="U64" s="336">
        <f t="shared" si="93"/>
        <v>2.4416813186269391E-2</v>
      </c>
      <c r="V64" s="336">
        <f t="shared" si="93"/>
        <v>2.3476988246935806E-2</v>
      </c>
      <c r="W64" s="336">
        <f t="shared" si="93"/>
        <v>2.4909878726764572E-2</v>
      </c>
      <c r="X64" s="336">
        <f t="shared" si="93"/>
        <v>2.4149657736213134E-2</v>
      </c>
      <c r="Y64" s="336">
        <f t="shared" si="93"/>
        <v>2.4358118990186743E-2</v>
      </c>
      <c r="Z64" s="336">
        <f t="shared" si="93"/>
        <v>2.4558147128038197E-2</v>
      </c>
      <c r="AA64" s="336">
        <f t="shared" si="93"/>
        <v>2.4746213689949909E-2</v>
      </c>
      <c r="AB64" s="336">
        <f t="shared" si="93"/>
        <v>2.4936446826969976E-2</v>
      </c>
      <c r="AC64" s="336">
        <f t="shared" si="93"/>
        <v>2.5128386995352435E-2</v>
      </c>
      <c r="AD64" s="336">
        <f t="shared" si="93"/>
        <v>2.5331937825451834E-2</v>
      </c>
      <c r="AE64" s="336">
        <f t="shared" ref="AE64:AL64" si="94">AE17/AE$49</f>
        <v>2.5512563875377873E-2</v>
      </c>
      <c r="AF64" s="336">
        <f t="shared" si="94"/>
        <v>2.5716279895030673E-2</v>
      </c>
      <c r="AG64" s="336">
        <f t="shared" si="94"/>
        <v>2.5911133769258469E-2</v>
      </c>
      <c r="AH64" s="336">
        <f t="shared" si="94"/>
        <v>2.6137356237926748E-2</v>
      </c>
      <c r="AI64" s="336">
        <f t="shared" si="94"/>
        <v>2.6343284009843523E-2</v>
      </c>
      <c r="AJ64" s="336">
        <f t="shared" si="94"/>
        <v>2.6522500402544877E-2</v>
      </c>
      <c r="AK64" s="336">
        <f t="shared" si="94"/>
        <v>2.6694966719193504E-2</v>
      </c>
      <c r="AL64" s="336">
        <f t="shared" si="94"/>
        <v>2.684987853625341E-2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1.3153350740375786E-2</v>
      </c>
      <c r="N65" s="336">
        <f t="shared" si="95"/>
        <v>1.520236244944021E-2</v>
      </c>
      <c r="O65" s="336">
        <f t="shared" si="95"/>
        <v>1.3598890958062606E-2</v>
      </c>
      <c r="P65" s="336">
        <f t="shared" si="95"/>
        <v>1.1854826859401712E-2</v>
      </c>
      <c r="Q65" s="336">
        <f t="shared" si="95"/>
        <v>1.1295424083109299E-2</v>
      </c>
      <c r="R65" s="336">
        <f t="shared" si="95"/>
        <v>1.1157278814411189E-2</v>
      </c>
      <c r="S65" s="336">
        <f t="shared" si="95"/>
        <v>1.1614232591383082E-2</v>
      </c>
      <c r="T65" s="336">
        <f t="shared" si="95"/>
        <v>1.1544609767351548E-2</v>
      </c>
      <c r="U65" s="336">
        <f t="shared" si="95"/>
        <v>1.1261468614249396E-2</v>
      </c>
      <c r="V65" s="336">
        <f t="shared" si="95"/>
        <v>1.1092814164318645E-2</v>
      </c>
      <c r="W65" s="336">
        <f t="shared" si="95"/>
        <v>1.1736899177312556E-2</v>
      </c>
      <c r="X65" s="336">
        <f t="shared" si="95"/>
        <v>1.2721309528892655E-2</v>
      </c>
      <c r="Y65" s="336">
        <f t="shared" si="95"/>
        <v>1.2651246415703846E-2</v>
      </c>
      <c r="Z65" s="336">
        <f t="shared" si="95"/>
        <v>1.2687132089574187E-2</v>
      </c>
      <c r="AA65" s="336">
        <f t="shared" si="95"/>
        <v>1.2702834608880215E-2</v>
      </c>
      <c r="AB65" s="336">
        <f t="shared" si="95"/>
        <v>1.2821136845948331E-2</v>
      </c>
      <c r="AC65" s="336">
        <f t="shared" si="95"/>
        <v>1.2926178658830896E-2</v>
      </c>
      <c r="AD65" s="336">
        <f t="shared" si="95"/>
        <v>1.3029279263285367E-2</v>
      </c>
      <c r="AE65" s="336">
        <f t="shared" ref="AE65:AL65" si="96">AE18/AE$49</f>
        <v>1.3111072887256006E-2</v>
      </c>
      <c r="AF65" s="336">
        <f t="shared" si="96"/>
        <v>1.3228702494980897E-2</v>
      </c>
      <c r="AG65" s="336">
        <f t="shared" si="96"/>
        <v>1.3312188846935746E-2</v>
      </c>
      <c r="AH65" s="336">
        <f t="shared" si="96"/>
        <v>1.339613536754812E-2</v>
      </c>
      <c r="AI65" s="336">
        <f t="shared" si="96"/>
        <v>1.3483890130196543E-2</v>
      </c>
      <c r="AJ65" s="336">
        <f t="shared" si="96"/>
        <v>1.3603827599623442E-2</v>
      </c>
      <c r="AK65" s="336">
        <f t="shared" si="96"/>
        <v>1.3668725856436035E-2</v>
      </c>
      <c r="AL65" s="336">
        <f t="shared" si="96"/>
        <v>1.3779345606346321E-2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1.1106105543493222E-2</v>
      </c>
      <c r="N66" s="336">
        <f t="shared" si="97"/>
        <v>1.0637983748842799E-2</v>
      </c>
      <c r="O66" s="336">
        <f t="shared" si="97"/>
        <v>1.1613596489836352E-2</v>
      </c>
      <c r="P66" s="336">
        <f t="shared" si="97"/>
        <v>1.2192070707421787E-2</v>
      </c>
      <c r="Q66" s="336">
        <f t="shared" si="97"/>
        <v>1.2490403271478767E-2</v>
      </c>
      <c r="R66" s="336">
        <f t="shared" si="97"/>
        <v>1.1396594443076951E-2</v>
      </c>
      <c r="S66" s="336">
        <f t="shared" si="97"/>
        <v>1.274126586017885E-2</v>
      </c>
      <c r="T66" s="336">
        <f t="shared" si="97"/>
        <v>1.3294659013498685E-2</v>
      </c>
      <c r="U66" s="336">
        <f t="shared" si="97"/>
        <v>1.4362002038395107E-2</v>
      </c>
      <c r="V66" s="336">
        <f t="shared" si="97"/>
        <v>1.3103453701247943E-2</v>
      </c>
      <c r="W66" s="336">
        <f t="shared" si="97"/>
        <v>1.2773545376448227E-2</v>
      </c>
      <c r="X66" s="336">
        <f t="shared" si="97"/>
        <v>1.1783255074492517E-2</v>
      </c>
      <c r="Y66" s="336">
        <f t="shared" si="97"/>
        <v>1.1587576191979036E-2</v>
      </c>
      <c r="Z66" s="336">
        <f t="shared" si="97"/>
        <v>1.1555128487002271E-2</v>
      </c>
      <c r="AA66" s="336">
        <f t="shared" si="97"/>
        <v>1.1616644629993015E-2</v>
      </c>
      <c r="AB66" s="336">
        <f t="shared" si="97"/>
        <v>1.1687988780457605E-2</v>
      </c>
      <c r="AC66" s="336">
        <f t="shared" si="97"/>
        <v>1.1751384292231007E-2</v>
      </c>
      <c r="AD66" s="336">
        <f t="shared" si="97"/>
        <v>1.1815551913344215E-2</v>
      </c>
      <c r="AE66" s="336">
        <f t="shared" ref="AE66:AL66" si="98">AE19/AE$49</f>
        <v>1.1890143284210765E-2</v>
      </c>
      <c r="AF66" s="336">
        <f t="shared" si="98"/>
        <v>1.1969142879189225E-2</v>
      </c>
      <c r="AG66" s="336">
        <f t="shared" si="98"/>
        <v>1.2048838302487146E-2</v>
      </c>
      <c r="AH66" s="336">
        <f t="shared" si="98"/>
        <v>1.2131862821182705E-2</v>
      </c>
      <c r="AI66" s="336">
        <f t="shared" si="98"/>
        <v>1.2206881130921691E-2</v>
      </c>
      <c r="AJ66" s="336">
        <f t="shared" si="98"/>
        <v>1.2300175224749766E-2</v>
      </c>
      <c r="AK66" s="336">
        <f t="shared" si="98"/>
        <v>1.2403305957702079E-2</v>
      </c>
      <c r="AL66" s="336">
        <f t="shared" si="98"/>
        <v>1.2544753121114307E-2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5.2855867745767705E-2</v>
      </c>
      <c r="N67" s="336">
        <f t="shared" si="99"/>
        <v>4.9613643052265961E-2</v>
      </c>
      <c r="O67" s="336">
        <f t="shared" si="99"/>
        <v>5.014855864983029E-2</v>
      </c>
      <c r="P67" s="336">
        <f t="shared" si="99"/>
        <v>5.0031999681418186E-2</v>
      </c>
      <c r="Q67" s="336">
        <f t="shared" si="99"/>
        <v>5.0140359471036518E-2</v>
      </c>
      <c r="R67" s="336">
        <f t="shared" si="99"/>
        <v>4.9890714342075128E-2</v>
      </c>
      <c r="S67" s="336">
        <f t="shared" si="99"/>
        <v>5.0174194242641267E-2</v>
      </c>
      <c r="T67" s="336">
        <f t="shared" si="99"/>
        <v>5.0702254003301382E-2</v>
      </c>
      <c r="U67" s="336">
        <f t="shared" si="99"/>
        <v>5.0349159776867186E-2</v>
      </c>
      <c r="V67" s="336">
        <f t="shared" si="99"/>
        <v>5.1497580380983871E-2</v>
      </c>
      <c r="W67" s="336">
        <f t="shared" si="99"/>
        <v>5.3723489936932482E-2</v>
      </c>
      <c r="X67" s="336">
        <f t="shared" si="99"/>
        <v>5.0118938507122672E-2</v>
      </c>
      <c r="Y67" s="336">
        <f t="shared" si="99"/>
        <v>5.0049266799996217E-2</v>
      </c>
      <c r="Z67" s="336">
        <f t="shared" si="99"/>
        <v>5.0014089336970845E-2</v>
      </c>
      <c r="AA67" s="336">
        <f t="shared" si="99"/>
        <v>4.9971041847760925E-2</v>
      </c>
      <c r="AB67" s="336">
        <f t="shared" si="99"/>
        <v>4.9944330191771448E-2</v>
      </c>
      <c r="AC67" s="336">
        <f t="shared" si="99"/>
        <v>4.9931353433343935E-2</v>
      </c>
      <c r="AD67" s="336">
        <f t="shared" si="99"/>
        <v>4.9928550900898615E-2</v>
      </c>
      <c r="AE67" s="336">
        <f t="shared" ref="AE67:AL67" si="100">AE20/AE$49</f>
        <v>4.9929669666620206E-2</v>
      </c>
      <c r="AF67" s="336">
        <f t="shared" si="100"/>
        <v>4.9934508084893137E-2</v>
      </c>
      <c r="AG67" s="336">
        <f t="shared" si="100"/>
        <v>4.9936143431168249E-2</v>
      </c>
      <c r="AH67" s="336">
        <f t="shared" si="100"/>
        <v>4.9937151197205397E-2</v>
      </c>
      <c r="AI67" s="336">
        <f t="shared" si="100"/>
        <v>4.9943309654816595E-2</v>
      </c>
      <c r="AJ67" s="336">
        <f t="shared" si="100"/>
        <v>4.9967701277793201E-2</v>
      </c>
      <c r="AK67" s="336">
        <f t="shared" si="100"/>
        <v>4.9991525161425632E-2</v>
      </c>
      <c r="AL67" s="336">
        <f t="shared" si="100"/>
        <v>5.0035925007568594E-2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0.13004205760749912</v>
      </c>
      <c r="N69" s="337">
        <f t="shared" si="101"/>
        <v>0.13171384639542841</v>
      </c>
      <c r="O69" s="337">
        <f t="shared" si="101"/>
        <v>0.13223959303708688</v>
      </c>
      <c r="P69" s="337">
        <f t="shared" si="101"/>
        <v>0.12864090806723461</v>
      </c>
      <c r="Q69" s="337">
        <f t="shared" si="101"/>
        <v>0.12790117338255741</v>
      </c>
      <c r="R69" s="337">
        <f t="shared" si="101"/>
        <v>0.12785826959072202</v>
      </c>
      <c r="S69" s="337">
        <f t="shared" si="101"/>
        <v>0.12277870010610595</v>
      </c>
      <c r="T69" s="337">
        <f t="shared" si="101"/>
        <v>0.12757552154739019</v>
      </c>
      <c r="U69" s="337">
        <f t="shared" si="101"/>
        <v>0.12321838905181788</v>
      </c>
      <c r="V69" s="337">
        <f t="shared" si="101"/>
        <v>0.12138484152572142</v>
      </c>
      <c r="W69" s="337">
        <f t="shared" si="101"/>
        <v>0.12701218436267264</v>
      </c>
      <c r="X69" s="337">
        <f t="shared" si="101"/>
        <v>0.1216376403271754</v>
      </c>
      <c r="Y69" s="337">
        <f t="shared" si="101"/>
        <v>0.12064055473646865</v>
      </c>
      <c r="Z69" s="337">
        <f t="shared" si="101"/>
        <v>0.11952408618689378</v>
      </c>
      <c r="AA69" s="337">
        <f t="shared" si="101"/>
        <v>0.11839748112667083</v>
      </c>
      <c r="AB69" s="337">
        <f t="shared" si="101"/>
        <v>0.11727270500158019</v>
      </c>
      <c r="AC69" s="337">
        <f t="shared" si="101"/>
        <v>0.11603091476329418</v>
      </c>
      <c r="AD69" s="337">
        <f t="shared" si="101"/>
        <v>0.11462313891135201</v>
      </c>
      <c r="AE69" s="337">
        <f t="shared" ref="AE69:AL69" si="102">AE22/AE$49</f>
        <v>0.11333251220793407</v>
      </c>
      <c r="AF69" s="337">
        <f t="shared" si="102"/>
        <v>0.11191630547084194</v>
      </c>
      <c r="AG69" s="337">
        <f t="shared" si="102"/>
        <v>0.11052279208329578</v>
      </c>
      <c r="AH69" s="337">
        <f t="shared" si="102"/>
        <v>0.10912898225513898</v>
      </c>
      <c r="AI69" s="337">
        <f t="shared" si="102"/>
        <v>0.10781927204889173</v>
      </c>
      <c r="AJ69" s="337">
        <f t="shared" si="102"/>
        <v>0.10647444608515103</v>
      </c>
      <c r="AK69" s="337">
        <f t="shared" si="102"/>
        <v>0.10508640839252216</v>
      </c>
      <c r="AL69" s="337">
        <f t="shared" si="102"/>
        <v>0.10349542007000249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0.10160079178125825</v>
      </c>
      <c r="N70" s="336">
        <f t="shared" si="103"/>
        <v>0.10550061325251835</v>
      </c>
      <c r="O70" s="336">
        <f t="shared" si="103"/>
        <v>0.10669071252145587</v>
      </c>
      <c r="P70" s="336">
        <f t="shared" si="103"/>
        <v>0.10243566514668366</v>
      </c>
      <c r="Q70" s="336">
        <f t="shared" si="103"/>
        <v>0.10232879647846911</v>
      </c>
      <c r="R70" s="336">
        <f t="shared" si="103"/>
        <v>0.1043370064727616</v>
      </c>
      <c r="S70" s="336">
        <f t="shared" si="103"/>
        <v>0.10070606103305227</v>
      </c>
      <c r="T70" s="336">
        <f t="shared" si="103"/>
        <v>0.10426924395966017</v>
      </c>
      <c r="U70" s="336">
        <f t="shared" si="103"/>
        <v>0.1001892753983054</v>
      </c>
      <c r="V70" s="336">
        <f t="shared" si="103"/>
        <v>0.1002545631069746</v>
      </c>
      <c r="W70" s="336">
        <f t="shared" si="103"/>
        <v>0.10611496779536744</v>
      </c>
      <c r="X70" s="336">
        <f t="shared" si="103"/>
        <v>9.8523111704836006E-2</v>
      </c>
      <c r="Y70" s="336">
        <f t="shared" si="103"/>
        <v>9.7898071108854096E-2</v>
      </c>
      <c r="Z70" s="336">
        <f t="shared" si="103"/>
        <v>9.7196725237993692E-2</v>
      </c>
      <c r="AA70" s="336">
        <f t="shared" si="103"/>
        <v>9.6516262928396726E-2</v>
      </c>
      <c r="AB70" s="336">
        <f t="shared" si="103"/>
        <v>9.5889749025524551E-2</v>
      </c>
      <c r="AC70" s="336">
        <f t="shared" si="103"/>
        <v>9.5277085913843138E-2</v>
      </c>
      <c r="AD70" s="336">
        <f t="shared" si="103"/>
        <v>9.4636435399774677E-2</v>
      </c>
      <c r="AE70" s="336">
        <f t="shared" ref="AE70:AL70" si="104">AE23/AE$49</f>
        <v>9.3979885987603012E-2</v>
      </c>
      <c r="AF70" s="336">
        <f t="shared" si="104"/>
        <v>9.3261670938433544E-2</v>
      </c>
      <c r="AG70" s="336">
        <f t="shared" si="104"/>
        <v>9.2545504944451781E-2</v>
      </c>
      <c r="AH70" s="336">
        <f t="shared" si="104"/>
        <v>9.1803390616077049E-2</v>
      </c>
      <c r="AI70" s="336">
        <f t="shared" si="104"/>
        <v>9.1040340117491084E-2</v>
      </c>
      <c r="AJ70" s="336">
        <f t="shared" si="104"/>
        <v>9.0265519659829888E-2</v>
      </c>
      <c r="AK70" s="336">
        <f t="shared" si="104"/>
        <v>8.9545013910952764E-2</v>
      </c>
      <c r="AL70" s="336">
        <f t="shared" si="104"/>
        <v>8.8851504638546644E-2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2.8441265826240875E-2</v>
      </c>
      <c r="N71" s="336">
        <f t="shared" si="105"/>
        <v>2.6213233142910072E-2</v>
      </c>
      <c r="O71" s="336">
        <f t="shared" si="105"/>
        <v>2.5548880515631013E-2</v>
      </c>
      <c r="P71" s="336">
        <f t="shared" si="105"/>
        <v>2.6205242920550962E-2</v>
      </c>
      <c r="Q71" s="336">
        <f t="shared" si="105"/>
        <v>2.5572376904088295E-2</v>
      </c>
      <c r="R71" s="336">
        <f t="shared" si="105"/>
        <v>2.3521263117960444E-2</v>
      </c>
      <c r="S71" s="336">
        <f t="shared" si="105"/>
        <v>2.2072639073053686E-2</v>
      </c>
      <c r="T71" s="336">
        <f t="shared" si="105"/>
        <v>2.3306277587730025E-2</v>
      </c>
      <c r="U71" s="336">
        <f t="shared" si="105"/>
        <v>2.3029113653512488E-2</v>
      </c>
      <c r="V71" s="336">
        <f t="shared" si="105"/>
        <v>2.1130278418746828E-2</v>
      </c>
      <c r="W71" s="336">
        <f t="shared" si="105"/>
        <v>2.0897216567305178E-2</v>
      </c>
      <c r="X71" s="336">
        <f t="shared" si="105"/>
        <v>2.3114528622339404E-2</v>
      </c>
      <c r="Y71" s="336">
        <f t="shared" si="105"/>
        <v>2.2742483627614548E-2</v>
      </c>
      <c r="Z71" s="336">
        <f t="shared" si="105"/>
        <v>2.2327360948900098E-2</v>
      </c>
      <c r="AA71" s="336">
        <f t="shared" si="105"/>
        <v>2.1881218198274103E-2</v>
      </c>
      <c r="AB71" s="336">
        <f t="shared" si="105"/>
        <v>2.1382955976055624E-2</v>
      </c>
      <c r="AC71" s="336">
        <f t="shared" si="105"/>
        <v>2.0753828849451032E-2</v>
      </c>
      <c r="AD71" s="336">
        <f t="shared" si="105"/>
        <v>1.9986703511577327E-2</v>
      </c>
      <c r="AE71" s="336">
        <f t="shared" ref="AE71:AL71" si="106">AE24/AE$49</f>
        <v>1.9352626220331057E-2</v>
      </c>
      <c r="AF71" s="336">
        <f t="shared" si="106"/>
        <v>1.8654634532408398E-2</v>
      </c>
      <c r="AG71" s="336">
        <f t="shared" si="106"/>
        <v>1.797728713884399E-2</v>
      </c>
      <c r="AH71" s="336">
        <f t="shared" si="106"/>
        <v>1.7325591639061919E-2</v>
      </c>
      <c r="AI71" s="336">
        <f t="shared" si="106"/>
        <v>1.6778931931400638E-2</v>
      </c>
      <c r="AJ71" s="336">
        <f t="shared" si="106"/>
        <v>1.6208926425321141E-2</v>
      </c>
      <c r="AK71" s="336">
        <f t="shared" si="106"/>
        <v>1.5541394481569394E-2</v>
      </c>
      <c r="AL71" s="336">
        <f t="shared" si="106"/>
        <v>1.4643915431455866E-2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9.4446492805245572E-2</v>
      </c>
      <c r="N73" s="337">
        <f t="shared" si="107"/>
        <v>9.0120934848527193E-2</v>
      </c>
      <c r="O73" s="337">
        <f t="shared" si="107"/>
        <v>9.1889700049234593E-2</v>
      </c>
      <c r="P73" s="337">
        <f t="shared" si="107"/>
        <v>9.1035422508054936E-2</v>
      </c>
      <c r="Q73" s="337">
        <f t="shared" si="107"/>
        <v>9.4155931355475675E-2</v>
      </c>
      <c r="R73" s="337">
        <f t="shared" si="107"/>
        <v>9.0240169807156725E-2</v>
      </c>
      <c r="S73" s="337">
        <f t="shared" si="107"/>
        <v>8.7244665690063797E-2</v>
      </c>
      <c r="T73" s="337">
        <f t="shared" si="107"/>
        <v>8.7445730039064487E-2</v>
      </c>
      <c r="U73" s="337">
        <f t="shared" si="107"/>
        <v>8.2779471273870336E-2</v>
      </c>
      <c r="V73" s="337">
        <f t="shared" si="107"/>
        <v>8.5646783533943782E-2</v>
      </c>
      <c r="W73" s="337">
        <f t="shared" si="107"/>
        <v>7.6946379077837371E-2</v>
      </c>
      <c r="X73" s="337">
        <f t="shared" si="107"/>
        <v>7.7118711171790005E-2</v>
      </c>
      <c r="Y73" s="337">
        <f t="shared" si="107"/>
        <v>7.6368095269811573E-2</v>
      </c>
      <c r="Z73" s="337">
        <f t="shared" si="107"/>
        <v>7.5675267806769281E-2</v>
      </c>
      <c r="AA73" s="337">
        <f t="shared" si="107"/>
        <v>7.5005659264665236E-2</v>
      </c>
      <c r="AB73" s="337">
        <f t="shared" si="107"/>
        <v>7.4357085132752701E-2</v>
      </c>
      <c r="AC73" s="337">
        <f t="shared" si="107"/>
        <v>7.3762487866847942E-2</v>
      </c>
      <c r="AD73" s="337">
        <f t="shared" si="107"/>
        <v>7.3148281697698297E-2</v>
      </c>
      <c r="AE73" s="337">
        <f t="shared" ref="AE73:AL73" si="108">AE26/AE$49</f>
        <v>7.2526283943212491E-2</v>
      </c>
      <c r="AF73" s="337">
        <f t="shared" si="108"/>
        <v>7.1893037249042779E-2</v>
      </c>
      <c r="AG73" s="337">
        <f t="shared" si="108"/>
        <v>7.1284524804355015E-2</v>
      </c>
      <c r="AH73" s="337">
        <f t="shared" si="108"/>
        <v>7.0678337158266283E-2</v>
      </c>
      <c r="AI73" s="337">
        <f t="shared" si="108"/>
        <v>7.0078856192015163E-2</v>
      </c>
      <c r="AJ73" s="337">
        <f t="shared" si="108"/>
        <v>6.9519050518604575E-2</v>
      </c>
      <c r="AK73" s="337">
        <f t="shared" si="108"/>
        <v>6.8990602585879038E-2</v>
      </c>
      <c r="AL73" s="337">
        <f t="shared" si="108"/>
        <v>6.8470239926325185E-2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7.6252640782630962E-3</v>
      </c>
      <c r="N74" s="336">
        <f t="shared" si="109"/>
        <v>6.4917706736169877E-3</v>
      </c>
      <c r="O74" s="336">
        <f t="shared" si="109"/>
        <v>7.2659920666114661E-3</v>
      </c>
      <c r="P74" s="336">
        <f t="shared" si="109"/>
        <v>7.9899687584667981E-3</v>
      </c>
      <c r="Q74" s="336">
        <f t="shared" si="109"/>
        <v>8.0101167897624233E-3</v>
      </c>
      <c r="R74" s="336">
        <f t="shared" si="109"/>
        <v>8.1790953731456992E-3</v>
      </c>
      <c r="S74" s="336">
        <f t="shared" si="109"/>
        <v>7.9605829128345899E-3</v>
      </c>
      <c r="T74" s="336">
        <f t="shared" si="109"/>
        <v>7.4250421782778263E-3</v>
      </c>
      <c r="U74" s="336">
        <f t="shared" si="109"/>
        <v>6.5751082444333586E-3</v>
      </c>
      <c r="V74" s="336">
        <f t="shared" si="109"/>
        <v>8.405934288487996E-3</v>
      </c>
      <c r="W74" s="336">
        <f t="shared" si="109"/>
        <v>8.0121459621101312E-3</v>
      </c>
      <c r="X74" s="336">
        <f t="shared" si="109"/>
        <v>7.7414776585835584E-3</v>
      </c>
      <c r="Y74" s="336">
        <f t="shared" si="109"/>
        <v>7.7300818616793847E-3</v>
      </c>
      <c r="Z74" s="336">
        <f t="shared" si="109"/>
        <v>7.7803672915654019E-3</v>
      </c>
      <c r="AA74" s="336">
        <f t="shared" si="109"/>
        <v>7.8433688993448276E-3</v>
      </c>
      <c r="AB74" s="336">
        <f t="shared" si="109"/>
        <v>7.8950466205652738E-3</v>
      </c>
      <c r="AC74" s="336">
        <f t="shared" si="109"/>
        <v>7.945959776780611E-3</v>
      </c>
      <c r="AD74" s="336">
        <f t="shared" si="109"/>
        <v>7.99612174261519E-3</v>
      </c>
      <c r="AE74" s="336">
        <f t="shared" ref="AE74:AL74" si="110">AE27/AE$49</f>
        <v>8.0442179559645256E-3</v>
      </c>
      <c r="AF74" s="336">
        <f t="shared" si="110"/>
        <v>8.0900613616516348E-3</v>
      </c>
      <c r="AG74" s="336">
        <f t="shared" si="110"/>
        <v>8.1340442758682501E-3</v>
      </c>
      <c r="AH74" s="336">
        <f t="shared" si="110"/>
        <v>8.1670973919007999E-3</v>
      </c>
      <c r="AI74" s="336">
        <f t="shared" si="110"/>
        <v>8.2065639534900474E-3</v>
      </c>
      <c r="AJ74" s="336">
        <f t="shared" si="110"/>
        <v>8.2488621983155489E-3</v>
      </c>
      <c r="AK74" s="336">
        <f t="shared" si="110"/>
        <v>8.2968878603109694E-3</v>
      </c>
      <c r="AL74" s="336">
        <f t="shared" si="110"/>
        <v>8.3448479032636729E-3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3.4844583399787042E-2</v>
      </c>
      <c r="N75" s="336">
        <f t="shared" si="111"/>
        <v>3.4647510312811394E-2</v>
      </c>
      <c r="O75" s="336">
        <f t="shared" si="111"/>
        <v>3.3347863400028065E-2</v>
      </c>
      <c r="P75" s="336">
        <f t="shared" si="111"/>
        <v>3.3711609254088518E-2</v>
      </c>
      <c r="Q75" s="336">
        <f t="shared" si="111"/>
        <v>3.6165057331029024E-2</v>
      </c>
      <c r="R75" s="336">
        <f t="shared" si="111"/>
        <v>3.3890733251127646E-2</v>
      </c>
      <c r="S75" s="336">
        <f t="shared" si="111"/>
        <v>3.2385743243958563E-2</v>
      </c>
      <c r="T75" s="336">
        <f t="shared" si="111"/>
        <v>3.2971558806020533E-2</v>
      </c>
      <c r="U75" s="336">
        <f t="shared" si="111"/>
        <v>3.1944902084887823E-2</v>
      </c>
      <c r="V75" s="336">
        <f t="shared" si="111"/>
        <v>3.3694257573624486E-2</v>
      </c>
      <c r="W75" s="336">
        <f t="shared" si="111"/>
        <v>2.9015985054268393E-2</v>
      </c>
      <c r="X75" s="336">
        <f t="shared" si="111"/>
        <v>2.8643096429660536E-2</v>
      </c>
      <c r="Y75" s="336">
        <f t="shared" si="111"/>
        <v>2.8302060737345057E-2</v>
      </c>
      <c r="Z75" s="336">
        <f t="shared" si="111"/>
        <v>2.7956369301720688E-2</v>
      </c>
      <c r="AA75" s="336">
        <f t="shared" si="111"/>
        <v>2.7612047871286412E-2</v>
      </c>
      <c r="AB75" s="336">
        <f t="shared" si="111"/>
        <v>2.7271744438313792E-2</v>
      </c>
      <c r="AC75" s="336">
        <f t="shared" si="111"/>
        <v>2.6947379015521133E-2</v>
      </c>
      <c r="AD75" s="336">
        <f t="shared" si="111"/>
        <v>2.662044662538177E-2</v>
      </c>
      <c r="AE75" s="336">
        <f t="shared" ref="AE75:AL75" si="112">AE28/AE$49</f>
        <v>2.6305093113096468E-2</v>
      </c>
      <c r="AF75" s="336">
        <f t="shared" si="112"/>
        <v>2.5997038000003827E-2</v>
      </c>
      <c r="AG75" s="336">
        <f t="shared" si="112"/>
        <v>2.5692770282696505E-2</v>
      </c>
      <c r="AH75" s="336">
        <f t="shared" si="112"/>
        <v>2.5389788146692162E-2</v>
      </c>
      <c r="AI75" s="336">
        <f t="shared" si="112"/>
        <v>2.5086329477800068E-2</v>
      </c>
      <c r="AJ75" s="336">
        <f t="shared" si="112"/>
        <v>2.4782993590885909E-2</v>
      </c>
      <c r="AK75" s="336">
        <f t="shared" si="112"/>
        <v>2.4477734524386563E-2</v>
      </c>
      <c r="AL75" s="336">
        <f t="shared" si="112"/>
        <v>2.4182076088553345E-2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3.1981292627207551E-2</v>
      </c>
      <c r="N76" s="336">
        <f t="shared" si="113"/>
        <v>2.9057227553254562E-2</v>
      </c>
      <c r="O76" s="336">
        <f t="shared" si="113"/>
        <v>3.0760568152286907E-2</v>
      </c>
      <c r="P76" s="336">
        <f t="shared" si="113"/>
        <v>2.8876892350534145E-2</v>
      </c>
      <c r="Q76" s="336">
        <f t="shared" si="113"/>
        <v>3.0405631777795109E-2</v>
      </c>
      <c r="R76" s="336">
        <f t="shared" si="113"/>
        <v>2.8361910936930135E-2</v>
      </c>
      <c r="S76" s="336">
        <f t="shared" si="113"/>
        <v>2.7071456876825082E-2</v>
      </c>
      <c r="T76" s="336">
        <f t="shared" si="113"/>
        <v>2.7607744653741408E-2</v>
      </c>
      <c r="U76" s="336">
        <f t="shared" si="113"/>
        <v>2.6116192166578803E-2</v>
      </c>
      <c r="V76" s="336">
        <f t="shared" si="113"/>
        <v>2.6908022835185105E-2</v>
      </c>
      <c r="W76" s="336">
        <f t="shared" si="113"/>
        <v>2.338339150543433E-2</v>
      </c>
      <c r="X76" s="336">
        <f t="shared" si="113"/>
        <v>2.4606961394320569E-2</v>
      </c>
      <c r="Y76" s="336">
        <f t="shared" si="113"/>
        <v>2.4377365448094806E-2</v>
      </c>
      <c r="Z76" s="336">
        <f t="shared" si="113"/>
        <v>2.4104519570100402E-2</v>
      </c>
      <c r="AA76" s="336">
        <f t="shared" si="113"/>
        <v>2.3845284626209547E-2</v>
      </c>
      <c r="AB76" s="336">
        <f t="shared" si="113"/>
        <v>2.3604846905981903E-2</v>
      </c>
      <c r="AC76" s="336">
        <f t="shared" si="113"/>
        <v>2.3371295251696022E-2</v>
      </c>
      <c r="AD76" s="336">
        <f t="shared" si="113"/>
        <v>2.3142931096796559E-2</v>
      </c>
      <c r="AE76" s="336">
        <f t="shared" ref="AE76:AL76" si="114">AE29/AE$49</f>
        <v>2.290546417379109E-2</v>
      </c>
      <c r="AF76" s="336">
        <f t="shared" si="114"/>
        <v>2.2658017093098073E-2</v>
      </c>
      <c r="AG76" s="336">
        <f t="shared" si="114"/>
        <v>2.2414852220923268E-2</v>
      </c>
      <c r="AH76" s="336">
        <f t="shared" si="114"/>
        <v>2.2180080653534027E-2</v>
      </c>
      <c r="AI76" s="336">
        <f t="shared" si="114"/>
        <v>2.1955652840787442E-2</v>
      </c>
      <c r="AJ76" s="336">
        <f t="shared" si="114"/>
        <v>2.1744644584484281E-2</v>
      </c>
      <c r="AK76" s="336">
        <f t="shared" si="114"/>
        <v>2.1510637254721108E-2</v>
      </c>
      <c r="AL76" s="336">
        <f t="shared" si="114"/>
        <v>2.1276007092255071E-2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1.9995352699987878E-2</v>
      </c>
      <c r="N77" s="336">
        <f t="shared" si="115"/>
        <v>1.992442630884424E-2</v>
      </c>
      <c r="O77" s="336">
        <f t="shared" si="115"/>
        <v>2.0515276430308156E-2</v>
      </c>
      <c r="P77" s="336">
        <f t="shared" si="115"/>
        <v>2.0456952144965471E-2</v>
      </c>
      <c r="Q77" s="336">
        <f t="shared" si="115"/>
        <v>1.9575125456889109E-2</v>
      </c>
      <c r="R77" s="336">
        <f t="shared" si="115"/>
        <v>1.9808430245953239E-2</v>
      </c>
      <c r="S77" s="336">
        <f t="shared" si="115"/>
        <v>1.9826882656445555E-2</v>
      </c>
      <c r="T77" s="336">
        <f t="shared" si="115"/>
        <v>1.9441384401024719E-2</v>
      </c>
      <c r="U77" s="336">
        <f t="shared" si="115"/>
        <v>1.8143268777970362E-2</v>
      </c>
      <c r="V77" s="336">
        <f t="shared" si="115"/>
        <v>1.6638568836646196E-2</v>
      </c>
      <c r="W77" s="336">
        <f t="shared" si="115"/>
        <v>1.6534856556024519E-2</v>
      </c>
      <c r="X77" s="336">
        <f t="shared" si="115"/>
        <v>1.612717568922533E-2</v>
      </c>
      <c r="Y77" s="336">
        <f t="shared" si="115"/>
        <v>1.5958587222692326E-2</v>
      </c>
      <c r="Z77" s="336">
        <f t="shared" si="115"/>
        <v>1.5834011643382783E-2</v>
      </c>
      <c r="AA77" s="336">
        <f t="shared" si="115"/>
        <v>1.5704957867824457E-2</v>
      </c>
      <c r="AB77" s="336">
        <f t="shared" si="115"/>
        <v>1.5585447167891732E-2</v>
      </c>
      <c r="AC77" s="336">
        <f t="shared" si="115"/>
        <v>1.5497853822850176E-2</v>
      </c>
      <c r="AD77" s="336">
        <f t="shared" si="115"/>
        <v>1.5388782232904784E-2</v>
      </c>
      <c r="AE77" s="336">
        <f t="shared" ref="AE77:AL77" si="116">AE30/AE$49</f>
        <v>1.5271508700360419E-2</v>
      </c>
      <c r="AF77" s="336">
        <f t="shared" si="116"/>
        <v>1.5147920794289239E-2</v>
      </c>
      <c r="AG77" s="336">
        <f t="shared" si="116"/>
        <v>1.5042858024866988E-2</v>
      </c>
      <c r="AH77" s="336">
        <f t="shared" si="116"/>
        <v>1.4941370966139294E-2</v>
      </c>
      <c r="AI77" s="336">
        <f t="shared" si="116"/>
        <v>1.4830309919937607E-2</v>
      </c>
      <c r="AJ77" s="336">
        <f t="shared" si="116"/>
        <v>1.4742550144918843E-2</v>
      </c>
      <c r="AK77" s="336">
        <f t="shared" si="116"/>
        <v>1.4705342946460399E-2</v>
      </c>
      <c r="AL77" s="336">
        <f t="shared" si="116"/>
        <v>1.4667308842253101E-2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0.12293586384816534</v>
      </c>
      <c r="N79" s="337">
        <f t="shared" si="117"/>
        <v>0.11549238813313023</v>
      </c>
      <c r="O79" s="337">
        <f t="shared" si="117"/>
        <v>0.11423327576620647</v>
      </c>
      <c r="P79" s="337">
        <f t="shared" si="117"/>
        <v>0.1149006784627111</v>
      </c>
      <c r="Q79" s="337">
        <f t="shared" si="117"/>
        <v>0.11560011175420995</v>
      </c>
      <c r="R79" s="337">
        <f t="shared" si="117"/>
        <v>0.11888752357334034</v>
      </c>
      <c r="S79" s="337">
        <f t="shared" si="117"/>
        <v>0.11683964279834765</v>
      </c>
      <c r="T79" s="337">
        <f t="shared" si="117"/>
        <v>0.11692608673300689</v>
      </c>
      <c r="U79" s="337">
        <f t="shared" si="117"/>
        <v>0.11686034530782312</v>
      </c>
      <c r="V79" s="337">
        <f t="shared" si="117"/>
        <v>0.11511551588157645</v>
      </c>
      <c r="W79" s="337">
        <f t="shared" si="117"/>
        <v>0.11362843032672057</v>
      </c>
      <c r="X79" s="337">
        <f t="shared" si="117"/>
        <v>0.1167536407734921</v>
      </c>
      <c r="Y79" s="337">
        <f t="shared" si="117"/>
        <v>0.11757424916564974</v>
      </c>
      <c r="Z79" s="337">
        <f t="shared" si="117"/>
        <v>0.11828628075354017</v>
      </c>
      <c r="AA79" s="337">
        <f t="shared" si="117"/>
        <v>0.11896740126281077</v>
      </c>
      <c r="AB79" s="337">
        <f t="shared" si="117"/>
        <v>0.11959250247397155</v>
      </c>
      <c r="AC79" s="337">
        <f t="shared" si="117"/>
        <v>0.12023281390512207</v>
      </c>
      <c r="AD79" s="337">
        <f t="shared" si="117"/>
        <v>0.12088462095504179</v>
      </c>
      <c r="AE79" s="337">
        <f t="shared" ref="AE79:AL79" si="118">AE32/AE$49</f>
        <v>0.12138377064487409</v>
      </c>
      <c r="AF79" s="337">
        <f t="shared" si="118"/>
        <v>0.12196342200454928</v>
      </c>
      <c r="AG79" s="337">
        <f t="shared" si="118"/>
        <v>0.12254289006941142</v>
      </c>
      <c r="AH79" s="337">
        <f t="shared" si="118"/>
        <v>0.12317319633328309</v>
      </c>
      <c r="AI79" s="337">
        <f t="shared" si="118"/>
        <v>0.12379683619720397</v>
      </c>
      <c r="AJ79" s="337">
        <f t="shared" si="118"/>
        <v>0.12433630509908597</v>
      </c>
      <c r="AK79" s="337">
        <f t="shared" si="118"/>
        <v>0.12482232254177551</v>
      </c>
      <c r="AL79" s="337">
        <f t="shared" si="118"/>
        <v>0.12525283795598627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9.960129839964274E-2</v>
      </c>
      <c r="N80" s="336">
        <f t="shared" si="119"/>
        <v>9.1806771464749248E-2</v>
      </c>
      <c r="O80" s="336">
        <f t="shared" si="119"/>
        <v>9.0709266130798438E-2</v>
      </c>
      <c r="P80" s="336">
        <f t="shared" si="119"/>
        <v>9.1882377924202244E-2</v>
      </c>
      <c r="Q80" s="336">
        <f t="shared" si="119"/>
        <v>9.1548091512452232E-2</v>
      </c>
      <c r="R80" s="336">
        <f t="shared" si="119"/>
        <v>9.5240943593929317E-2</v>
      </c>
      <c r="S80" s="336">
        <f t="shared" si="119"/>
        <v>9.4809370113829922E-2</v>
      </c>
      <c r="T80" s="336">
        <f t="shared" si="119"/>
        <v>9.3838891644430586E-2</v>
      </c>
      <c r="U80" s="336">
        <f t="shared" si="119"/>
        <v>9.2879621719827554E-2</v>
      </c>
      <c r="V80" s="336">
        <f t="shared" si="119"/>
        <v>9.159198786579037E-2</v>
      </c>
      <c r="W80" s="336">
        <f t="shared" si="119"/>
        <v>9.2606436191233626E-2</v>
      </c>
      <c r="X80" s="336">
        <f t="shared" si="119"/>
        <v>9.6241593756830141E-2</v>
      </c>
      <c r="Y80" s="336">
        <f t="shared" si="119"/>
        <v>9.7108711654198196E-2</v>
      </c>
      <c r="Z80" s="336">
        <f t="shared" si="119"/>
        <v>9.7881188216857928E-2</v>
      </c>
      <c r="AA80" s="336">
        <f t="shared" si="119"/>
        <v>9.8608483295645033E-2</v>
      </c>
      <c r="AB80" s="336">
        <f t="shared" si="119"/>
        <v>9.9304187730648835E-2</v>
      </c>
      <c r="AC80" s="336">
        <f t="shared" si="119"/>
        <v>0.10003041074496918</v>
      </c>
      <c r="AD80" s="336">
        <f t="shared" si="119"/>
        <v>0.10076989932727512</v>
      </c>
      <c r="AE80" s="336">
        <f t="shared" ref="AE80:AL80" si="120">AE33/AE$49</f>
        <v>0.10136200395289782</v>
      </c>
      <c r="AF80" s="336">
        <f t="shared" si="120"/>
        <v>0.10201504181400206</v>
      </c>
      <c r="AG80" s="336">
        <f t="shared" si="120"/>
        <v>0.10266622571741849</v>
      </c>
      <c r="AH80" s="336">
        <f t="shared" si="120"/>
        <v>0.10337257590078155</v>
      </c>
      <c r="AI80" s="336">
        <f t="shared" si="120"/>
        <v>0.1040813146038382</v>
      </c>
      <c r="AJ80" s="336">
        <f t="shared" si="120"/>
        <v>0.10468927101101569</v>
      </c>
      <c r="AK80" s="336">
        <f t="shared" si="120"/>
        <v>0.10523891056785122</v>
      </c>
      <c r="AL80" s="336">
        <f t="shared" si="120"/>
        <v>0.10573323623272413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2.1566216948699986E-2</v>
      </c>
      <c r="N81" s="336">
        <f t="shared" si="121"/>
        <v>2.2447312422965243E-2</v>
      </c>
      <c r="O81" s="336">
        <f t="shared" si="121"/>
        <v>2.2348289844286915E-2</v>
      </c>
      <c r="P81" s="336">
        <f t="shared" si="121"/>
        <v>2.1957209248768574E-2</v>
      </c>
      <c r="Q81" s="336">
        <f t="shared" si="121"/>
        <v>2.2909468496096801E-2</v>
      </c>
      <c r="R81" s="336">
        <f t="shared" si="121"/>
        <v>2.2600380383324938E-2</v>
      </c>
      <c r="S81" s="336">
        <f t="shared" si="121"/>
        <v>2.1142107232998589E-2</v>
      </c>
      <c r="T81" s="336">
        <f t="shared" si="121"/>
        <v>2.2126282197834794E-2</v>
      </c>
      <c r="U81" s="336">
        <f t="shared" si="121"/>
        <v>2.3033830060296582E-2</v>
      </c>
      <c r="V81" s="336">
        <f t="shared" si="121"/>
        <v>2.2654392616461121E-2</v>
      </c>
      <c r="W81" s="336">
        <f t="shared" si="121"/>
        <v>1.9936355333051711E-2</v>
      </c>
      <c r="X81" s="336">
        <f t="shared" si="121"/>
        <v>1.9666089591428758E-2</v>
      </c>
      <c r="Y81" s="336">
        <f t="shared" si="121"/>
        <v>1.9623574191642939E-2</v>
      </c>
      <c r="Z81" s="336">
        <f t="shared" si="121"/>
        <v>1.9562079589132832E-2</v>
      </c>
      <c r="AA81" s="336">
        <f t="shared" si="121"/>
        <v>1.9515514907286129E-2</v>
      </c>
      <c r="AB81" s="336">
        <f t="shared" si="121"/>
        <v>1.9439457776998039E-2</v>
      </c>
      <c r="AC81" s="336">
        <f t="shared" si="121"/>
        <v>1.9349647337196154E-2</v>
      </c>
      <c r="AD81" s="336">
        <f t="shared" si="121"/>
        <v>1.9257873110446799E-2</v>
      </c>
      <c r="AE81" s="336">
        <f t="shared" ref="AE81:AL81" si="122">AE34/AE$49</f>
        <v>1.916268980138781E-2</v>
      </c>
      <c r="AF81" s="336">
        <f t="shared" si="122"/>
        <v>1.908424291593154E-2</v>
      </c>
      <c r="AG81" s="336">
        <f t="shared" si="122"/>
        <v>1.9009784784068333E-2</v>
      </c>
      <c r="AH81" s="336">
        <f t="shared" si="122"/>
        <v>1.8931133805264174E-2</v>
      </c>
      <c r="AI81" s="336">
        <f t="shared" si="122"/>
        <v>1.884438199127645E-2</v>
      </c>
      <c r="AJ81" s="336">
        <f t="shared" si="122"/>
        <v>1.8771704766760603E-2</v>
      </c>
      <c r="AK81" s="336">
        <f t="shared" si="122"/>
        <v>1.8706942500999975E-2</v>
      </c>
      <c r="AL81" s="336">
        <f t="shared" si="122"/>
        <v>1.8639250591232011E-2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1.7683484998226155E-3</v>
      </c>
      <c r="N82" s="336">
        <f t="shared" si="123"/>
        <v>1.2383042454157528E-3</v>
      </c>
      <c r="O82" s="336">
        <f t="shared" si="123"/>
        <v>1.1757197911211117E-3</v>
      </c>
      <c r="P82" s="336">
        <f t="shared" si="123"/>
        <v>1.0610912897402673E-3</v>
      </c>
      <c r="Q82" s="336">
        <f t="shared" si="123"/>
        <v>1.1425517456608953E-3</v>
      </c>
      <c r="R82" s="336">
        <f t="shared" si="123"/>
        <v>1.0461995960860855E-3</v>
      </c>
      <c r="S82" s="336">
        <f t="shared" si="123"/>
        <v>8.8816545151913404E-4</v>
      </c>
      <c r="T82" s="336">
        <f t="shared" si="123"/>
        <v>9.6091289074151035E-4</v>
      </c>
      <c r="U82" s="336">
        <f t="shared" si="123"/>
        <v>9.4689352769897585E-4</v>
      </c>
      <c r="V82" s="336">
        <f t="shared" si="123"/>
        <v>8.6913539932497483E-4</v>
      </c>
      <c r="W82" s="336">
        <f t="shared" si="123"/>
        <v>1.0856388024352416E-3</v>
      </c>
      <c r="X82" s="336">
        <f t="shared" si="123"/>
        <v>8.459574252331995E-4</v>
      </c>
      <c r="Y82" s="336">
        <f t="shared" si="123"/>
        <v>8.4196331980861605E-4</v>
      </c>
      <c r="Z82" s="336">
        <f t="shared" si="123"/>
        <v>8.4301294754942214E-4</v>
      </c>
      <c r="AA82" s="336">
        <f t="shared" si="123"/>
        <v>8.4340305987961619E-4</v>
      </c>
      <c r="AB82" s="336">
        <f t="shared" si="123"/>
        <v>8.4885696632466779E-4</v>
      </c>
      <c r="AC82" s="336">
        <f t="shared" si="123"/>
        <v>8.5275582295672389E-4</v>
      </c>
      <c r="AD82" s="336">
        <f t="shared" si="123"/>
        <v>8.5684851731987217E-4</v>
      </c>
      <c r="AE82" s="336">
        <f t="shared" ref="AE82:AL82" si="124">AE35/AE$49</f>
        <v>8.5907689058845711E-4</v>
      </c>
      <c r="AF82" s="336">
        <f t="shared" si="124"/>
        <v>8.6413727461566935E-4</v>
      </c>
      <c r="AG82" s="336">
        <f t="shared" si="124"/>
        <v>8.6687956792460056E-4</v>
      </c>
      <c r="AH82" s="336">
        <f t="shared" si="124"/>
        <v>8.6948662723738621E-4</v>
      </c>
      <c r="AI82" s="336">
        <f t="shared" si="124"/>
        <v>8.7113960208930967E-4</v>
      </c>
      <c r="AJ82" s="336">
        <f t="shared" si="124"/>
        <v>8.7532932130969304E-4</v>
      </c>
      <c r="AK82" s="336">
        <f t="shared" si="124"/>
        <v>8.7646947292433863E-4</v>
      </c>
      <c r="AL82" s="336">
        <f t="shared" si="124"/>
        <v>8.803511320301375E-4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8.6587211966853664E-2</v>
      </c>
      <c r="N84" s="337">
        <f t="shared" si="125"/>
        <v>9.3288850605274018E-2</v>
      </c>
      <c r="O84" s="337">
        <f t="shared" si="125"/>
        <v>0.1003424141604885</v>
      </c>
      <c r="P84" s="337">
        <f t="shared" si="125"/>
        <v>9.8745573727858443E-2</v>
      </c>
      <c r="Q84" s="337">
        <f t="shared" si="125"/>
        <v>9.8618296324559054E-2</v>
      </c>
      <c r="R84" s="337">
        <f t="shared" si="125"/>
        <v>9.7050605145055036E-2</v>
      </c>
      <c r="S84" s="337">
        <f t="shared" si="125"/>
        <v>9.4886495143528732E-2</v>
      </c>
      <c r="T84" s="337">
        <f t="shared" si="125"/>
        <v>9.52421108426659E-2</v>
      </c>
      <c r="U84" s="337">
        <f t="shared" si="125"/>
        <v>9.3723580203426665E-2</v>
      </c>
      <c r="V84" s="337">
        <f t="shared" si="125"/>
        <v>9.230009022971751E-2</v>
      </c>
      <c r="W84" s="337">
        <f t="shared" si="125"/>
        <v>9.0650183735596926E-2</v>
      </c>
      <c r="X84" s="337">
        <f t="shared" si="125"/>
        <v>9.0324790010679917E-2</v>
      </c>
      <c r="Y84" s="337">
        <f t="shared" si="125"/>
        <v>9.0293881486274083E-2</v>
      </c>
      <c r="Z84" s="337">
        <f t="shared" si="125"/>
        <v>9.0083483362516328E-2</v>
      </c>
      <c r="AA84" s="337">
        <f t="shared" si="125"/>
        <v>8.9893006911933901E-2</v>
      </c>
      <c r="AB84" s="337">
        <f t="shared" si="125"/>
        <v>8.9663985559903653E-2</v>
      </c>
      <c r="AC84" s="337">
        <f t="shared" si="125"/>
        <v>8.9452401526527933E-2</v>
      </c>
      <c r="AD84" s="337">
        <f t="shared" si="125"/>
        <v>8.9247895914554676E-2</v>
      </c>
      <c r="AE84" s="337">
        <f t="shared" ref="AE84:AL84" si="126">AE37/AE$49</f>
        <v>8.9027851396864019E-2</v>
      </c>
      <c r="AF84" s="337">
        <f t="shared" si="126"/>
        <v>8.8768143526308449E-2</v>
      </c>
      <c r="AG84" s="337">
        <f t="shared" si="126"/>
        <v>8.8502061509434182E-2</v>
      </c>
      <c r="AH84" s="337">
        <f t="shared" si="126"/>
        <v>8.8180362625420977E-2</v>
      </c>
      <c r="AI84" s="337">
        <f t="shared" si="126"/>
        <v>8.7885205736385988E-2</v>
      </c>
      <c r="AJ84" s="337">
        <f t="shared" si="126"/>
        <v>8.7564346669164267E-2</v>
      </c>
      <c r="AK84" s="337">
        <f t="shared" si="126"/>
        <v>8.7263354659770101E-2</v>
      </c>
      <c r="AL84" s="337">
        <f t="shared" si="126"/>
        <v>8.6943790982001973E-2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6.9378434663582594E-2</v>
      </c>
      <c r="N85" s="336">
        <f t="shared" si="127"/>
        <v>7.5370208534237884E-2</v>
      </c>
      <c r="O85" s="336">
        <f t="shared" si="127"/>
        <v>8.1915528045694533E-2</v>
      </c>
      <c r="P85" s="336">
        <f t="shared" si="127"/>
        <v>8.0583223198226001E-2</v>
      </c>
      <c r="Q85" s="336">
        <f t="shared" si="127"/>
        <v>8.1480559308366521E-2</v>
      </c>
      <c r="R85" s="336">
        <f t="shared" si="127"/>
        <v>7.8155224652620328E-2</v>
      </c>
      <c r="S85" s="336">
        <f t="shared" si="127"/>
        <v>7.6724611624836708E-2</v>
      </c>
      <c r="T85" s="336">
        <f t="shared" si="127"/>
        <v>7.5367270428734534E-2</v>
      </c>
      <c r="U85" s="336">
        <f t="shared" si="127"/>
        <v>7.3698577273581561E-2</v>
      </c>
      <c r="V85" s="336">
        <f t="shared" si="127"/>
        <v>7.2823072609380229E-2</v>
      </c>
      <c r="W85" s="336">
        <f t="shared" si="127"/>
        <v>7.0865212435585107E-2</v>
      </c>
      <c r="X85" s="336">
        <f t="shared" si="127"/>
        <v>6.6360882863414294E-2</v>
      </c>
      <c r="Y85" s="336">
        <f t="shared" si="127"/>
        <v>6.6031748206072702E-2</v>
      </c>
      <c r="Z85" s="336">
        <f t="shared" si="127"/>
        <v>6.5565450170481474E-2</v>
      </c>
      <c r="AA85" s="336">
        <f t="shared" si="127"/>
        <v>6.5103717668842528E-2</v>
      </c>
      <c r="AB85" s="336">
        <f t="shared" si="127"/>
        <v>6.4620750922172204E-2</v>
      </c>
      <c r="AC85" s="336">
        <f t="shared" si="127"/>
        <v>6.4126465907247174E-2</v>
      </c>
      <c r="AD85" s="336">
        <f t="shared" si="127"/>
        <v>6.3635085816838216E-2</v>
      </c>
      <c r="AE85" s="336">
        <f t="shared" ref="AE85:AL85" si="128">AE38/AE$49</f>
        <v>6.3105328756508317E-2</v>
      </c>
      <c r="AF85" s="336">
        <f t="shared" si="128"/>
        <v>6.2577402773205268E-2</v>
      </c>
      <c r="AG85" s="336">
        <f t="shared" si="128"/>
        <v>6.2023806089781003E-2</v>
      </c>
      <c r="AH85" s="336">
        <f t="shared" si="128"/>
        <v>6.1411251540542798E-2</v>
      </c>
      <c r="AI85" s="336">
        <f t="shared" si="128"/>
        <v>6.0798796558923812E-2</v>
      </c>
      <c r="AJ85" s="336">
        <f t="shared" si="128"/>
        <v>6.0206470416712898E-2</v>
      </c>
      <c r="AK85" s="336">
        <f t="shared" si="128"/>
        <v>5.9593209520003583E-2</v>
      </c>
      <c r="AL85" s="336">
        <f t="shared" si="128"/>
        <v>5.900196834439906E-2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1.720877730327108E-2</v>
      </c>
      <c r="N86" s="336">
        <f t="shared" si="129"/>
        <v>1.7918642071036144E-2</v>
      </c>
      <c r="O86" s="336">
        <f t="shared" si="129"/>
        <v>1.8426886114793962E-2</v>
      </c>
      <c r="P86" s="336">
        <f t="shared" si="129"/>
        <v>1.8162350529632443E-2</v>
      </c>
      <c r="Q86" s="336">
        <f t="shared" si="129"/>
        <v>1.7137737016192537E-2</v>
      </c>
      <c r="R86" s="336">
        <f t="shared" si="129"/>
        <v>1.8895380492434707E-2</v>
      </c>
      <c r="S86" s="336">
        <f t="shared" si="129"/>
        <v>1.8161883518692006E-2</v>
      </c>
      <c r="T86" s="336">
        <f t="shared" si="129"/>
        <v>1.987484041393137E-2</v>
      </c>
      <c r="U86" s="336">
        <f t="shared" si="129"/>
        <v>2.0025002929845104E-2</v>
      </c>
      <c r="V86" s="336">
        <f t="shared" si="129"/>
        <v>1.947701762033727E-2</v>
      </c>
      <c r="W86" s="336">
        <f t="shared" si="129"/>
        <v>1.9784971300011826E-2</v>
      </c>
      <c r="X86" s="336">
        <f t="shared" si="129"/>
        <v>2.3963907147265633E-2</v>
      </c>
      <c r="Y86" s="336">
        <f t="shared" si="129"/>
        <v>2.4262133280201381E-2</v>
      </c>
      <c r="Z86" s="336">
        <f t="shared" si="129"/>
        <v>2.4518033192034858E-2</v>
      </c>
      <c r="AA86" s="336">
        <f t="shared" si="129"/>
        <v>2.4789289243091386E-2</v>
      </c>
      <c r="AB86" s="336">
        <f t="shared" si="129"/>
        <v>2.5043234637731455E-2</v>
      </c>
      <c r="AC86" s="336">
        <f t="shared" si="129"/>
        <v>2.5325935619280752E-2</v>
      </c>
      <c r="AD86" s="336">
        <f t="shared" si="129"/>
        <v>2.5612810097716453E-2</v>
      </c>
      <c r="AE86" s="336">
        <f t="shared" ref="AE86:AL86" si="130">AE39/AE$49</f>
        <v>2.5922522640355706E-2</v>
      </c>
      <c r="AF86" s="336">
        <f t="shared" si="130"/>
        <v>2.6190740753103188E-2</v>
      </c>
      <c r="AG86" s="336">
        <f t="shared" si="130"/>
        <v>2.6478255419653179E-2</v>
      </c>
      <c r="AH86" s="336">
        <f t="shared" si="130"/>
        <v>2.6769111084878183E-2</v>
      </c>
      <c r="AI86" s="336">
        <f t="shared" si="130"/>
        <v>2.7086409177462169E-2</v>
      </c>
      <c r="AJ86" s="336">
        <f t="shared" si="130"/>
        <v>2.7357876252451379E-2</v>
      </c>
      <c r="AK86" s="336">
        <f t="shared" si="130"/>
        <v>2.7670145139766514E-2</v>
      </c>
      <c r="AL86" s="336">
        <f t="shared" si="130"/>
        <v>2.7941822637602896E-2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7.0250459312710622E-2</v>
      </c>
      <c r="N88" s="337">
        <f t="shared" si="131"/>
        <v>6.991079364949826E-2</v>
      </c>
      <c r="O88" s="337">
        <f t="shared" si="131"/>
        <v>6.7451254095199614E-2</v>
      </c>
      <c r="P88" s="337">
        <f t="shared" si="131"/>
        <v>6.7337851263519766E-2</v>
      </c>
      <c r="Q88" s="337">
        <f t="shared" si="131"/>
        <v>7.0279956203647423E-2</v>
      </c>
      <c r="R88" s="337">
        <f t="shared" si="131"/>
        <v>6.7858408236951925E-2</v>
      </c>
      <c r="S88" s="337">
        <f t="shared" si="131"/>
        <v>7.2518903141638641E-2</v>
      </c>
      <c r="T88" s="337">
        <f t="shared" si="131"/>
        <v>7.0629052619654312E-2</v>
      </c>
      <c r="U88" s="337">
        <f t="shared" si="131"/>
        <v>7.0160536863325018E-2</v>
      </c>
      <c r="V88" s="337">
        <f t="shared" si="131"/>
        <v>6.8891475098914357E-2</v>
      </c>
      <c r="W88" s="337">
        <f t="shared" si="131"/>
        <v>6.2021347903304061E-2</v>
      </c>
      <c r="X88" s="337">
        <f t="shared" si="131"/>
        <v>6.8108268370062855E-2</v>
      </c>
      <c r="Y88" s="337">
        <f t="shared" si="131"/>
        <v>6.769803287878319E-2</v>
      </c>
      <c r="Z88" s="337">
        <f t="shared" si="131"/>
        <v>6.7306710035646894E-2</v>
      </c>
      <c r="AA88" s="337">
        <f t="shared" si="131"/>
        <v>6.6920292150926888E-2</v>
      </c>
      <c r="AB88" s="337">
        <f t="shared" si="131"/>
        <v>6.6571818433550325E-2</v>
      </c>
      <c r="AC88" s="337">
        <f t="shared" si="131"/>
        <v>6.618518728756323E-2</v>
      </c>
      <c r="AD88" s="337">
        <f t="shared" si="131"/>
        <v>6.5774493846957383E-2</v>
      </c>
      <c r="AE88" s="337">
        <f t="shared" ref="AE88:AL88" si="132">AE41/AE$49</f>
        <v>6.5389585342323656E-2</v>
      </c>
      <c r="AF88" s="337">
        <f t="shared" si="132"/>
        <v>6.50162443743178E-2</v>
      </c>
      <c r="AG88" s="337">
        <f t="shared" si="132"/>
        <v>6.4688046935671067E-2</v>
      </c>
      <c r="AH88" s="337">
        <f t="shared" si="132"/>
        <v>6.4360723987951937E-2</v>
      </c>
      <c r="AI88" s="337">
        <f t="shared" si="132"/>
        <v>6.4001574847928608E-2</v>
      </c>
      <c r="AJ88" s="337">
        <f t="shared" si="132"/>
        <v>6.3610866631186272E-2</v>
      </c>
      <c r="AK88" s="337">
        <f t="shared" si="132"/>
        <v>6.3282416618538243E-2</v>
      </c>
      <c r="AL88" s="337">
        <f t="shared" si="132"/>
        <v>6.2970319737263358E-2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2.4637271256785578E-2</v>
      </c>
      <c r="N89" s="336">
        <f t="shared" si="133"/>
        <v>2.3438744735274356E-2</v>
      </c>
      <c r="O89" s="336">
        <f t="shared" si="133"/>
        <v>2.3269410976064359E-2</v>
      </c>
      <c r="P89" s="336">
        <f t="shared" si="133"/>
        <v>2.4251947427861558E-2</v>
      </c>
      <c r="Q89" s="336">
        <f t="shared" si="133"/>
        <v>2.4135222394648066E-2</v>
      </c>
      <c r="R89" s="336">
        <f t="shared" si="133"/>
        <v>2.3494040473042103E-2</v>
      </c>
      <c r="S89" s="336">
        <f t="shared" si="133"/>
        <v>2.2620991642950783E-2</v>
      </c>
      <c r="T89" s="336">
        <f t="shared" si="133"/>
        <v>2.3297889778451167E-2</v>
      </c>
      <c r="U89" s="336">
        <f t="shared" si="133"/>
        <v>2.3238219778778522E-2</v>
      </c>
      <c r="V89" s="336">
        <f t="shared" si="133"/>
        <v>2.1542627865971154E-2</v>
      </c>
      <c r="W89" s="336">
        <f t="shared" si="133"/>
        <v>1.8739277619160017E-2</v>
      </c>
      <c r="X89" s="336">
        <f t="shared" si="133"/>
        <v>2.237511094407852E-2</v>
      </c>
      <c r="Y89" s="336">
        <f t="shared" si="133"/>
        <v>2.2120508425537196E-2</v>
      </c>
      <c r="Z89" s="336">
        <f t="shared" si="133"/>
        <v>2.1898870968739482E-2</v>
      </c>
      <c r="AA89" s="336">
        <f t="shared" si="133"/>
        <v>2.1657253281489933E-2</v>
      </c>
      <c r="AB89" s="336">
        <f t="shared" si="133"/>
        <v>2.1455522345066442E-2</v>
      </c>
      <c r="AC89" s="336">
        <f t="shared" si="133"/>
        <v>2.1239560235537767E-2</v>
      </c>
      <c r="AD89" s="336">
        <f t="shared" si="133"/>
        <v>2.0997606291857911E-2</v>
      </c>
      <c r="AE89" s="336">
        <f t="shared" ref="AE89:AL89" si="134">AE42/AE$49</f>
        <v>2.076878601067185E-2</v>
      </c>
      <c r="AF89" s="336">
        <f t="shared" si="134"/>
        <v>2.0544668455995514E-2</v>
      </c>
      <c r="AG89" s="336">
        <f t="shared" si="134"/>
        <v>2.0334124941277846E-2</v>
      </c>
      <c r="AH89" s="336">
        <f t="shared" si="134"/>
        <v>2.0121977075122647E-2</v>
      </c>
      <c r="AI89" s="336">
        <f t="shared" si="134"/>
        <v>1.9887296746457034E-2</v>
      </c>
      <c r="AJ89" s="336">
        <f t="shared" si="134"/>
        <v>1.9638446746268062E-2</v>
      </c>
      <c r="AK89" s="336">
        <f t="shared" si="134"/>
        <v>1.9467711936269724E-2</v>
      </c>
      <c r="AL89" s="336">
        <f t="shared" si="134"/>
        <v>1.9306060716339193E-2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4.5613188055925055E-2</v>
      </c>
      <c r="N90" s="336">
        <f t="shared" si="135"/>
        <v>4.6472048914223907E-2</v>
      </c>
      <c r="O90" s="336">
        <f t="shared" si="135"/>
        <v>4.4181843119135263E-2</v>
      </c>
      <c r="P90" s="336">
        <f t="shared" si="135"/>
        <v>4.3085903835658197E-2</v>
      </c>
      <c r="Q90" s="336">
        <f t="shared" si="135"/>
        <v>4.6144733808999347E-2</v>
      </c>
      <c r="R90" s="336">
        <f t="shared" si="135"/>
        <v>4.4364367763909819E-2</v>
      </c>
      <c r="S90" s="336">
        <f t="shared" si="135"/>
        <v>4.9897911498687858E-2</v>
      </c>
      <c r="T90" s="336">
        <f t="shared" si="135"/>
        <v>4.7331162841203138E-2</v>
      </c>
      <c r="U90" s="336">
        <f t="shared" si="135"/>
        <v>4.6922317084546493E-2</v>
      </c>
      <c r="V90" s="336">
        <f t="shared" si="135"/>
        <v>4.7348847232943206E-2</v>
      </c>
      <c r="W90" s="336">
        <f t="shared" si="135"/>
        <v>4.3282070284144041E-2</v>
      </c>
      <c r="X90" s="336">
        <f t="shared" si="135"/>
        <v>4.5733157425984335E-2</v>
      </c>
      <c r="Y90" s="336">
        <f t="shared" si="135"/>
        <v>4.5577524453245991E-2</v>
      </c>
      <c r="Z90" s="336">
        <f t="shared" si="135"/>
        <v>4.5407839066907416E-2</v>
      </c>
      <c r="AA90" s="336">
        <f t="shared" si="135"/>
        <v>4.5263038869436951E-2</v>
      </c>
      <c r="AB90" s="336">
        <f t="shared" si="135"/>
        <v>4.5116296088483887E-2</v>
      </c>
      <c r="AC90" s="336">
        <f t="shared" si="135"/>
        <v>4.4945627052025462E-2</v>
      </c>
      <c r="AD90" s="336">
        <f t="shared" si="135"/>
        <v>4.4776887555099468E-2</v>
      </c>
      <c r="AE90" s="336">
        <f t="shared" ref="AE90:AL90" si="136">AE43/AE$49</f>
        <v>4.4620799331651806E-2</v>
      </c>
      <c r="AF90" s="336">
        <f t="shared" si="136"/>
        <v>4.4471575918322279E-2</v>
      </c>
      <c r="AG90" s="336">
        <f t="shared" si="136"/>
        <v>4.4353921994393218E-2</v>
      </c>
      <c r="AH90" s="336">
        <f t="shared" si="136"/>
        <v>4.4238746912829294E-2</v>
      </c>
      <c r="AI90" s="336">
        <f t="shared" si="136"/>
        <v>4.4114278101471574E-2</v>
      </c>
      <c r="AJ90" s="336">
        <f t="shared" si="136"/>
        <v>4.3972419884918207E-2</v>
      </c>
      <c r="AK90" s="336">
        <f t="shared" si="136"/>
        <v>4.3814704682268522E-2</v>
      </c>
      <c r="AL90" s="336">
        <f t="shared" si="136"/>
        <v>4.3664259020924176E-2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0.11575395327645124</v>
      </c>
      <c r="N92" s="337">
        <f t="shared" si="137"/>
        <v>0.11224357889609581</v>
      </c>
      <c r="O92" s="337">
        <f t="shared" si="137"/>
        <v>0.11033446064290099</v>
      </c>
      <c r="P92" s="337">
        <f t="shared" si="137"/>
        <v>0.11436466228094681</v>
      </c>
      <c r="Q92" s="337">
        <f t="shared" si="137"/>
        <v>0.11504982073890002</v>
      </c>
      <c r="R92" s="337">
        <f t="shared" si="137"/>
        <v>0.1156250325275045</v>
      </c>
      <c r="S92" s="337">
        <f t="shared" si="137"/>
        <v>0.11686213059607593</v>
      </c>
      <c r="T92" s="337">
        <f t="shared" si="137"/>
        <v>0.11014397091041933</v>
      </c>
      <c r="U92" s="337">
        <f t="shared" si="137"/>
        <v>0.10907238193673648</v>
      </c>
      <c r="V92" s="337">
        <f t="shared" si="137"/>
        <v>0.10939939650888751</v>
      </c>
      <c r="W92" s="337">
        <f t="shared" si="137"/>
        <v>9.8269255207894243E-2</v>
      </c>
      <c r="X92" s="337">
        <f t="shared" si="137"/>
        <v>9.8765367109342361E-2</v>
      </c>
      <c r="Y92" s="337">
        <f t="shared" si="137"/>
        <v>9.8034752485130994E-2</v>
      </c>
      <c r="Z92" s="337">
        <f t="shared" si="137"/>
        <v>9.7426924816509761E-2</v>
      </c>
      <c r="AA92" s="337">
        <f t="shared" si="137"/>
        <v>9.6882663788122297E-2</v>
      </c>
      <c r="AB92" s="337">
        <f t="shared" si="137"/>
        <v>9.6252561263547379E-2</v>
      </c>
      <c r="AC92" s="337">
        <f t="shared" si="137"/>
        <v>9.5590033607131808E-2</v>
      </c>
      <c r="AD92" s="337">
        <f t="shared" si="137"/>
        <v>9.4958828788144711E-2</v>
      </c>
      <c r="AE92" s="337">
        <f t="shared" ref="AE92:AL92" si="138">AE45/AE$49</f>
        <v>9.4266386488380469E-2</v>
      </c>
      <c r="AF92" s="337">
        <f t="shared" si="138"/>
        <v>9.3572240974576282E-2</v>
      </c>
      <c r="AG92" s="337">
        <f t="shared" si="138"/>
        <v>9.2860307379804094E-2</v>
      </c>
      <c r="AH92" s="337">
        <f t="shared" si="138"/>
        <v>9.2139099904632885E-2</v>
      </c>
      <c r="AI92" s="337">
        <f t="shared" si="138"/>
        <v>9.1395152707771862E-2</v>
      </c>
      <c r="AJ92" s="337">
        <f t="shared" si="138"/>
        <v>9.0682841769135894E-2</v>
      </c>
      <c r="AK92" s="337">
        <f t="shared" si="138"/>
        <v>9.0023081343561198E-2</v>
      </c>
      <c r="AL92" s="337">
        <f t="shared" si="138"/>
        <v>8.9352126330833545E-2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1.5401069080120348E-2</v>
      </c>
      <c r="N93" s="336">
        <f t="shared" si="139"/>
        <v>1.5469798746690484E-2</v>
      </c>
      <c r="O93" s="336">
        <f t="shared" si="139"/>
        <v>1.5677617647834166E-2</v>
      </c>
      <c r="P93" s="336">
        <f t="shared" si="139"/>
        <v>1.601578658428671E-2</v>
      </c>
      <c r="Q93" s="336">
        <f t="shared" si="139"/>
        <v>1.6405565340004678E-2</v>
      </c>
      <c r="R93" s="336">
        <f t="shared" si="139"/>
        <v>1.7163594366377107E-2</v>
      </c>
      <c r="S93" s="336">
        <f t="shared" si="139"/>
        <v>1.731302024015011E-2</v>
      </c>
      <c r="T93" s="336">
        <f t="shared" si="139"/>
        <v>1.5062432367920204E-2</v>
      </c>
      <c r="U93" s="336">
        <f t="shared" si="139"/>
        <v>1.5228755531107675E-2</v>
      </c>
      <c r="V93" s="336">
        <f t="shared" si="139"/>
        <v>1.4757192197327055E-2</v>
      </c>
      <c r="W93" s="336">
        <f t="shared" si="139"/>
        <v>1.2722998196342773E-2</v>
      </c>
      <c r="X93" s="336">
        <f t="shared" si="139"/>
        <v>1.0785158498985909E-2</v>
      </c>
      <c r="Y93" s="336">
        <f t="shared" si="139"/>
        <v>1.069318258862674E-2</v>
      </c>
      <c r="Z93" s="336">
        <f t="shared" si="139"/>
        <v>1.0577998263330451E-2</v>
      </c>
      <c r="AA93" s="336">
        <f t="shared" si="139"/>
        <v>1.0460055783757062E-2</v>
      </c>
      <c r="AB93" s="336">
        <f t="shared" si="139"/>
        <v>1.0344484726841945E-2</v>
      </c>
      <c r="AC93" s="336">
        <f t="shared" si="139"/>
        <v>1.0230240740177051E-2</v>
      </c>
      <c r="AD93" s="336">
        <f t="shared" si="139"/>
        <v>1.0115556831105668E-2</v>
      </c>
      <c r="AE93" s="336">
        <f t="shared" ref="AE93:AL93" si="140">AE46/AE$49</f>
        <v>1.0003026656893359E-2</v>
      </c>
      <c r="AF93" s="336">
        <f t="shared" si="140"/>
        <v>9.8883908533442845E-3</v>
      </c>
      <c r="AG93" s="336">
        <f t="shared" si="140"/>
        <v>9.7757489385373424E-3</v>
      </c>
      <c r="AH93" s="336">
        <f t="shared" si="140"/>
        <v>9.6711393536904125E-3</v>
      </c>
      <c r="AI93" s="336">
        <f t="shared" si="140"/>
        <v>9.5732952801611676E-3</v>
      </c>
      <c r="AJ93" s="336">
        <f t="shared" si="140"/>
        <v>9.4755489664264773E-3</v>
      </c>
      <c r="AK93" s="336">
        <f t="shared" si="140"/>
        <v>9.374444700702405E-3</v>
      </c>
      <c r="AL93" s="336">
        <f t="shared" si="140"/>
        <v>9.273282250868483E-3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0.10035288419633089</v>
      </c>
      <c r="N94" s="336">
        <f t="shared" si="141"/>
        <v>9.6773780149405339E-2</v>
      </c>
      <c r="O94" s="336">
        <f t="shared" si="141"/>
        <v>9.4656842995066826E-2</v>
      </c>
      <c r="P94" s="336">
        <f t="shared" si="141"/>
        <v>9.8348875696660107E-2</v>
      </c>
      <c r="Q94" s="336">
        <f t="shared" si="141"/>
        <v>9.8644255398895347E-2</v>
      </c>
      <c r="R94" s="336">
        <f t="shared" si="141"/>
        <v>9.8461438161127388E-2</v>
      </c>
      <c r="S94" s="336">
        <f t="shared" si="141"/>
        <v>9.9549110355925841E-2</v>
      </c>
      <c r="T94" s="336">
        <f t="shared" si="141"/>
        <v>9.5081538542499122E-2</v>
      </c>
      <c r="U94" s="336">
        <f t="shared" si="141"/>
        <v>9.3843626405628808E-2</v>
      </c>
      <c r="V94" s="336">
        <f t="shared" si="141"/>
        <v>9.4642204311560466E-2</v>
      </c>
      <c r="W94" s="336">
        <f t="shared" si="141"/>
        <v>8.5546257011551483E-2</v>
      </c>
      <c r="X94" s="336">
        <f t="shared" si="141"/>
        <v>8.798020861035645E-2</v>
      </c>
      <c r="Y94" s="336">
        <f t="shared" si="141"/>
        <v>8.7341569896504254E-2</v>
      </c>
      <c r="Z94" s="336">
        <f t="shared" si="141"/>
        <v>8.6848926553179315E-2</v>
      </c>
      <c r="AA94" s="336">
        <f t="shared" si="141"/>
        <v>8.6422608004365242E-2</v>
      </c>
      <c r="AB94" s="336">
        <f t="shared" si="141"/>
        <v>8.590807653670543E-2</v>
      </c>
      <c r="AC94" s="336">
        <f t="shared" si="141"/>
        <v>8.5359792866954748E-2</v>
      </c>
      <c r="AD94" s="336">
        <f t="shared" si="141"/>
        <v>8.4843271957039043E-2</v>
      </c>
      <c r="AE94" s="336">
        <f t="shared" ref="AE94:AL94" si="142">AE47/AE$49</f>
        <v>8.4263359831487111E-2</v>
      </c>
      <c r="AF94" s="336">
        <f t="shared" si="142"/>
        <v>8.3683850121232001E-2</v>
      </c>
      <c r="AG94" s="336">
        <f t="shared" si="142"/>
        <v>8.3084558441266734E-2</v>
      </c>
      <c r="AH94" s="336">
        <f t="shared" si="142"/>
        <v>8.2467960550942479E-2</v>
      </c>
      <c r="AI94" s="336">
        <f t="shared" si="142"/>
        <v>8.1821857427610695E-2</v>
      </c>
      <c r="AJ94" s="336">
        <f t="shared" si="142"/>
        <v>8.1207292802709413E-2</v>
      </c>
      <c r="AK94" s="336">
        <f t="shared" si="142"/>
        <v>8.064863664285879E-2</v>
      </c>
      <c r="AL94" s="336">
        <f t="shared" si="142"/>
        <v>8.0078844079965059E-2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Liverpool City Region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Liverpool City Region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Liverpool City Region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Liverpool City Region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Liverpool City Region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Liverpool City Region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Liverpool City Region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Liverpool City Region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Liverpool City Region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Liverpool City Region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Liverpool City Region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Liverpool City Region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Liverpool City Region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517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8.3236994964626803</v>
      </c>
      <c r="Y4" s="11">
        <f>'Occ T1'!D8-'Occ T1'!C8</f>
        <v>1.9643295861655332</v>
      </c>
      <c r="Z4" s="11">
        <f>'Occ T1'!E8-'Occ T1'!D8</f>
        <v>2.1032450726964242</v>
      </c>
      <c r="AA4" s="11">
        <f>'Occ T1'!F8-'Occ T1'!E8</f>
        <v>8.8555932331928773</v>
      </c>
      <c r="AB4" s="11">
        <f>'Occ T1'!D8-'Occ T1'!B8</f>
        <v>10.288029082628213</v>
      </c>
      <c r="AC4" s="11">
        <f>'Occ T1'!F8-'Occ T1'!D8</f>
        <v>10.958838305889302</v>
      </c>
    </row>
    <row r="5" spans="1:29" x14ac:dyDescent="0.2">
      <c r="W5" s="10" t="str">
        <f>name!E5</f>
        <v>Professional occupations</v>
      </c>
      <c r="X5" s="11">
        <f>'Occ T1'!C9-'Occ T1'!B9</f>
        <v>20.99779269092403</v>
      </c>
      <c r="Y5" s="11">
        <f>'Occ T1'!D9-'Occ T1'!C9</f>
        <v>7.6364925579476335</v>
      </c>
      <c r="Z5" s="11">
        <f>'Occ T1'!E9-'Occ T1'!D9</f>
        <v>13.324796723987873</v>
      </c>
      <c r="AA5" s="11">
        <f>'Occ T1'!F9-'Occ T1'!E9</f>
        <v>20.333154174737501</v>
      </c>
      <c r="AB5" s="11">
        <f>'Occ T1'!D9-'Occ T1'!B9</f>
        <v>28.634285248871663</v>
      </c>
      <c r="AC5" s="11">
        <f>'Occ T1'!F9-'Occ T1'!D9</f>
        <v>33.657950898725375</v>
      </c>
    </row>
    <row r="6" spans="1:29" x14ac:dyDescent="0.2">
      <c r="W6" s="10" t="str">
        <f>name!E6</f>
        <v>Associate professional occupations</v>
      </c>
      <c r="X6" s="11">
        <f>'Occ T1'!C10-'Occ T1'!B10</f>
        <v>11.253530841558529</v>
      </c>
      <c r="Y6" s="11">
        <f>'Occ T1'!D10-'Occ T1'!C10</f>
        <v>2.6271673303300673</v>
      </c>
      <c r="Z6" s="11">
        <f>'Occ T1'!E10-'Occ T1'!D10</f>
        <v>-2.204479099823061</v>
      </c>
      <c r="AA6" s="11">
        <f>'Occ T1'!F10-'Occ T1'!E10</f>
        <v>7.2951037989224119</v>
      </c>
      <c r="AB6" s="11">
        <f>'Occ T1'!D10-'Occ T1'!B10</f>
        <v>13.880698171888596</v>
      </c>
      <c r="AC6" s="11">
        <f>'Occ T1'!F10-'Occ T1'!D10</f>
        <v>5.0906246990993509</v>
      </c>
    </row>
    <row r="7" spans="1:29" x14ac:dyDescent="0.2">
      <c r="W7" s="10" t="str">
        <f>name!E7</f>
        <v>Administrative and secretarial occupations</v>
      </c>
      <c r="X7" s="11">
        <f>'Occ T1'!C11-'Occ T1'!B11</f>
        <v>2.7290105423354021</v>
      </c>
      <c r="Y7" s="11">
        <f>'Occ T1'!D11-'Occ T1'!C11</f>
        <v>2.4987015426507497</v>
      </c>
      <c r="Z7" s="11">
        <f>'Occ T1'!E11-'Occ T1'!D11</f>
        <v>-4.4048031805240555</v>
      </c>
      <c r="AA7" s="11">
        <f>'Occ T1'!F11-'Occ T1'!E11</f>
        <v>-6.6202124790197274</v>
      </c>
      <c r="AB7" s="11">
        <f>'Occ T1'!D11-'Occ T1'!B11</f>
        <v>5.2277120849861518</v>
      </c>
      <c r="AC7" s="11">
        <f>'Occ T1'!F11-'Occ T1'!D11</f>
        <v>-11.025015659543783</v>
      </c>
    </row>
    <row r="8" spans="1:29" x14ac:dyDescent="0.2">
      <c r="W8" s="10" t="str">
        <f>name!E8</f>
        <v>Skilled trades occupations</v>
      </c>
      <c r="X8" s="11">
        <f>'Occ T1'!C12-'Occ T1'!B12</f>
        <v>1.9080633559022147</v>
      </c>
      <c r="Y8" s="11">
        <f>'Occ T1'!D12-'Occ T1'!C12</f>
        <v>-7.3767477437986599</v>
      </c>
      <c r="Z8" s="11">
        <f>'Occ T1'!E12-'Occ T1'!D12</f>
        <v>-0.20619526258915499</v>
      </c>
      <c r="AA8" s="11">
        <f>'Occ T1'!F12-'Occ T1'!E12</f>
        <v>-1.9793164621283665</v>
      </c>
      <c r="AB8" s="11">
        <f>'Occ T1'!D12-'Occ T1'!B12</f>
        <v>-5.4686843878964453</v>
      </c>
      <c r="AC8" s="11">
        <f>'Occ T1'!F12-'Occ T1'!D12</f>
        <v>-2.1855117247175215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4.1873972388086429</v>
      </c>
      <c r="Y9" s="11">
        <f>'Occ T1'!D13-'Occ T1'!C13</f>
        <v>-2.55247153491527</v>
      </c>
      <c r="Z9" s="11">
        <f>'Occ T1'!E13-'Occ T1'!D13</f>
        <v>6.9742870608917826</v>
      </c>
      <c r="AA9" s="11">
        <f>'Occ T1'!F13-'Occ T1'!E13</f>
        <v>8.5969889791596614</v>
      </c>
      <c r="AB9" s="11">
        <f>'Occ T1'!D13-'Occ T1'!B13</f>
        <v>1.6349257038933729</v>
      </c>
      <c r="AC9" s="11">
        <f>'Occ T1'!F13-'Occ T1'!D13</f>
        <v>15.571276040051444</v>
      </c>
    </row>
    <row r="10" spans="1:29" x14ac:dyDescent="0.2">
      <c r="W10" s="10" t="str">
        <f>name!E10</f>
        <v>Sales and customer service occupations</v>
      </c>
      <c r="X10" s="11">
        <f>'Occ T1'!C14-'Occ T1'!B14</f>
        <v>2.1912163731247887</v>
      </c>
      <c r="Y10" s="11">
        <f>'Occ T1'!D14-'Occ T1'!C14</f>
        <v>-2.3766249124291363</v>
      </c>
      <c r="Z10" s="11">
        <f>'Occ T1'!E14-'Occ T1'!D14</f>
        <v>1.2921792616414081</v>
      </c>
      <c r="AA10" s="11">
        <f>'Occ T1'!F14-'Occ T1'!E14</f>
        <v>1.0227329377133856</v>
      </c>
      <c r="AB10" s="11">
        <f>'Occ T1'!D14-'Occ T1'!B14</f>
        <v>-0.18540853930434764</v>
      </c>
      <c r="AC10" s="11">
        <f>'Occ T1'!F14-'Occ T1'!D14</f>
        <v>2.3149121993547936</v>
      </c>
    </row>
    <row r="11" spans="1:29" x14ac:dyDescent="0.2">
      <c r="W11" s="10" t="str">
        <f>name!E11</f>
        <v>Process, plant and machine operatives</v>
      </c>
      <c r="X11" s="11">
        <f>'Occ T1'!C15-'Occ T1'!B15</f>
        <v>4.7291845552327842</v>
      </c>
      <c r="Y11" s="11">
        <f>'Occ T1'!D15-'Occ T1'!C15</f>
        <v>-5.8411463208798082</v>
      </c>
      <c r="Z11" s="11">
        <f>'Occ T1'!E15-'Occ T1'!D15</f>
        <v>4.7698835848339201</v>
      </c>
      <c r="AA11" s="11">
        <f>'Occ T1'!F15-'Occ T1'!E15</f>
        <v>-0.47245102458055044</v>
      </c>
      <c r="AB11" s="11">
        <f>'Occ T1'!D15-'Occ T1'!B15</f>
        <v>-1.111961765647024</v>
      </c>
      <c r="AC11" s="11">
        <f>'Occ T1'!F15-'Occ T1'!D15</f>
        <v>4.2974325602533696</v>
      </c>
    </row>
    <row r="12" spans="1:29" x14ac:dyDescent="0.2">
      <c r="W12" s="10" t="str">
        <f>name!E12</f>
        <v>Elementary occupations</v>
      </c>
      <c r="X12" s="11">
        <f>'Occ T1'!C16-'Occ T1'!B16</f>
        <v>2.1951049056508367</v>
      </c>
      <c r="Y12" s="11">
        <f>'Occ T1'!D16-'Occ T1'!C16</f>
        <v>-9.4347005050716746</v>
      </c>
      <c r="Z12" s="11">
        <f>'Occ T1'!E16-'Occ T1'!D16</f>
        <v>0.696085838885665</v>
      </c>
      <c r="AA12" s="11">
        <f>'Occ T1'!F16-'Occ T1'!E16</f>
        <v>-2.0015931579977178</v>
      </c>
      <c r="AB12" s="11">
        <f>'Occ T1'!D16-'Occ T1'!B16</f>
        <v>-7.2395955994208379</v>
      </c>
      <c r="AC12" s="11">
        <f>'Occ T1'!F16-'Occ T1'!D16</f>
        <v>-1.3055073191120528</v>
      </c>
    </row>
    <row r="14" spans="1:29" x14ac:dyDescent="0.2">
      <c r="W14" s="10" t="str">
        <f>name!E3</f>
        <v>All occupations</v>
      </c>
      <c r="X14" s="11">
        <f>'Occ T1'!C18-'Occ T1'!B18</f>
        <v>58.514999999999986</v>
      </c>
      <c r="Y14" s="11">
        <f>'Occ T1'!D18-'Occ T1'!C18</f>
        <v>-12.855000000000587</v>
      </c>
      <c r="Z14" s="11">
        <f>'Occ T1'!E18-'Occ T1'!D18</f>
        <v>22.345000000000937</v>
      </c>
      <c r="AA14" s="11">
        <f>'Occ T1'!F18-'Occ T1'!E18</f>
        <v>35.029999999999518</v>
      </c>
      <c r="AB14" s="11">
        <f>'Occ T1'!D18-'Occ T1'!B18</f>
        <v>45.6599999999994</v>
      </c>
      <c r="AC14" s="11">
        <f>'Occ T1'!F18-'Occ T1'!D18</f>
        <v>57.375000000000455</v>
      </c>
    </row>
    <row r="17" spans="23:26" x14ac:dyDescent="0.2">
      <c r="Y17" s="83" t="s">
        <v>439</v>
      </c>
      <c r="Z17" s="83" t="s">
        <v>440</v>
      </c>
    </row>
    <row r="18" spans="23:26" x14ac:dyDescent="0.2">
      <c r="W18" s="83" t="s">
        <v>437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438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Liverpool City Region</v>
      </c>
      <c r="M1" s="83" t="s">
        <v>19</v>
      </c>
      <c r="N1" t="str">
        <f>'Occ T1'!F62</f>
        <v>2020-2035</v>
      </c>
    </row>
    <row r="2" spans="1:16" x14ac:dyDescent="0.2">
      <c r="A2" s="364" t="s">
        <v>517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10.958838305889302</v>
      </c>
      <c r="O3" s="11">
        <f>'Occ T1'!AB64</f>
        <v>6.8989515353930457</v>
      </c>
      <c r="P3" s="11">
        <f>'Occ T1'!Q64</f>
        <v>4.0598867704961918</v>
      </c>
    </row>
    <row r="4" spans="1:16" x14ac:dyDescent="0.2">
      <c r="M4" s="10" t="str">
        <f>name!E5</f>
        <v>Professional occupations</v>
      </c>
      <c r="N4" s="11">
        <f>'Occ T1'!F65</f>
        <v>33.657950898725375</v>
      </c>
      <c r="O4" s="11">
        <f>'Occ T1'!AB65</f>
        <v>22.378399806472729</v>
      </c>
      <c r="P4" s="11">
        <f>'Occ T1'!Q65</f>
        <v>11.279551092252518</v>
      </c>
    </row>
    <row r="5" spans="1:16" x14ac:dyDescent="0.2">
      <c r="M5" s="10" t="str">
        <f>name!E6</f>
        <v>Associate professional occupations</v>
      </c>
      <c r="N5" s="11">
        <f>'Occ T1'!F66</f>
        <v>5.0906246990993509</v>
      </c>
      <c r="O5" s="11">
        <f>'Occ T1'!AB66</f>
        <v>7.9318062016663262</v>
      </c>
      <c r="P5" s="11">
        <f>'Occ T1'!Q66</f>
        <v>-2.8411815025670961</v>
      </c>
    </row>
    <row r="6" spans="1:16" x14ac:dyDescent="0.2">
      <c r="M6" s="10" t="str">
        <f>name!E7</f>
        <v>Administrative and secretarial occupations</v>
      </c>
      <c r="N6" s="11">
        <f>'Occ T1'!F67</f>
        <v>-11.025015659543783</v>
      </c>
      <c r="O6" s="11">
        <f>'Occ T1'!AB67</f>
        <v>-13.918446510145358</v>
      </c>
      <c r="P6" s="11">
        <f>'Occ T1'!Q67</f>
        <v>2.8934308506016819</v>
      </c>
    </row>
    <row r="7" spans="1:16" x14ac:dyDescent="0.2">
      <c r="M7" s="10" t="str">
        <f>name!E8</f>
        <v>Skilled trades occupations</v>
      </c>
      <c r="N7" s="11">
        <f>'Occ T1'!F68</f>
        <v>-2.1855117247175215</v>
      </c>
      <c r="O7" s="11">
        <f>'Occ T1'!AB68</f>
        <v>1.2975618385905401</v>
      </c>
      <c r="P7" s="11">
        <f>'Occ T1'!Q68</f>
        <v>-3.4830735633080536</v>
      </c>
    </row>
    <row r="8" spans="1:16" x14ac:dyDescent="0.2">
      <c r="M8" s="10" t="str">
        <f>name!E9</f>
        <v>Caring, leisure and other service occupations</v>
      </c>
      <c r="N8" s="11">
        <f>'Occ T1'!F69</f>
        <v>15.571276040051444</v>
      </c>
      <c r="O8" s="11">
        <f>'Occ T1'!AB69</f>
        <v>11.211563665385967</v>
      </c>
      <c r="P8" s="11">
        <f>'Occ T1'!Q69</f>
        <v>4.3597123746654951</v>
      </c>
    </row>
    <row r="9" spans="1:16" x14ac:dyDescent="0.2">
      <c r="M9" s="10" t="str">
        <f>name!E10</f>
        <v>Sales and customer service occupations</v>
      </c>
      <c r="N9" s="11">
        <f>'Occ T1'!F70</f>
        <v>2.3149121993547936</v>
      </c>
      <c r="O9" s="11">
        <f>'Occ T1'!AB70</f>
        <v>-0.36257404625995093</v>
      </c>
      <c r="P9" s="11">
        <f>'Occ T1'!Q70</f>
        <v>2.6774862456146842</v>
      </c>
    </row>
    <row r="10" spans="1:16" x14ac:dyDescent="0.2">
      <c r="M10" s="10" t="str">
        <f>name!E11</f>
        <v>Process, plant and machine operatives</v>
      </c>
      <c r="N10" s="11">
        <f>'Occ T1'!F71</f>
        <v>4.2974325602533696</v>
      </c>
      <c r="O10" s="11">
        <f>'Occ T1'!AB71</f>
        <v>1.1963889958959602</v>
      </c>
      <c r="P10" s="11">
        <f>'Occ T1'!Q71</f>
        <v>3.1010435643573686</v>
      </c>
    </row>
    <row r="11" spans="1:16" x14ac:dyDescent="0.2">
      <c r="M11" s="10" t="str">
        <f>name!E12</f>
        <v>Elementary occupations</v>
      </c>
      <c r="N11" s="11">
        <f>'Occ T1'!F72</f>
        <v>-1.3055073191120528</v>
      </c>
      <c r="O11" s="11">
        <f>'Occ T1'!AB72</f>
        <v>-1.0441607705408558</v>
      </c>
      <c r="P11" s="11">
        <f>'Occ T1'!Q72</f>
        <v>-0.26134654857132489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57.375000000000455</v>
      </c>
      <c r="O13" s="11">
        <f>'Occ T1'!AB74</f>
        <v>35.589490716458272</v>
      </c>
      <c r="P13" s="11">
        <f>'Occ T1'!Q74</f>
        <v>21.785509283541444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Liverpool City Region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517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1.9409312811546791</v>
      </c>
      <c r="O3" s="11">
        <f>'Occ T5'!H44</f>
        <v>2.8708499423808025</v>
      </c>
      <c r="P3" s="11">
        <f>'Occ T5'!G44</f>
        <v>6.1470570823537827</v>
      </c>
    </row>
    <row r="4" spans="1:16" x14ac:dyDescent="0.2">
      <c r="M4" s="10" t="str">
        <f>name!E5</f>
        <v>Professional occupations</v>
      </c>
      <c r="N4" s="11">
        <f>'Occ T5'!I45</f>
        <v>0.36715994750069392</v>
      </c>
      <c r="O4" s="11">
        <f>'Occ T5'!H45</f>
        <v>8.4852182088901067</v>
      </c>
      <c r="P4" s="11">
        <f>'Occ T5'!G45</f>
        <v>24.805572742334476</v>
      </c>
    </row>
    <row r="5" spans="1:16" x14ac:dyDescent="0.2">
      <c r="M5" s="10" t="str">
        <f>name!E6</f>
        <v>Associate professional occupations</v>
      </c>
      <c r="N5" s="11">
        <f>'Occ T5'!I46</f>
        <v>0.63543244696647605</v>
      </c>
      <c r="O5" s="11">
        <f>'Occ T5'!H46</f>
        <v>1.5573949878269602</v>
      </c>
      <c r="P5" s="11">
        <f>'Occ T5'!G46</f>
        <v>2.8977972643058933</v>
      </c>
    </row>
    <row r="6" spans="1:16" x14ac:dyDescent="0.2">
      <c r="M6" s="10" t="str">
        <f>name!E7</f>
        <v>Administrative and secretarial occupations</v>
      </c>
      <c r="N6" s="11">
        <f>'Occ T5'!I47</f>
        <v>-0.21582004408904965</v>
      </c>
      <c r="O6" s="11">
        <f>'Occ T5'!H47</f>
        <v>-5.8960283768716586</v>
      </c>
      <c r="P6" s="11">
        <f>'Occ T5'!G47</f>
        <v>-4.913167238582993</v>
      </c>
    </row>
    <row r="7" spans="1:16" x14ac:dyDescent="0.2">
      <c r="M7" s="10" t="str">
        <f>name!E8</f>
        <v>Skilled trades occupations</v>
      </c>
      <c r="N7" s="11">
        <f>'Occ T5'!I48</f>
        <v>1.084246423393278</v>
      </c>
      <c r="O7" s="11">
        <f>'Occ T5'!H48</f>
        <v>1.1036595804063669</v>
      </c>
      <c r="P7" s="11">
        <f>'Occ T5'!G48</f>
        <v>-4.3734177285171647</v>
      </c>
    </row>
    <row r="8" spans="1:16" x14ac:dyDescent="0.2">
      <c r="M8" s="10" t="str">
        <f>name!E9</f>
        <v>Caring, leisure and other service occupations</v>
      </c>
      <c r="N8" s="11">
        <f>'Occ T5'!I49</f>
        <v>1.1858120308038842</v>
      </c>
      <c r="O8" s="11">
        <f>'Occ T5'!H49</f>
        <v>4.9519165112991033</v>
      </c>
      <c r="P8" s="11">
        <f>'Occ T5'!G49</f>
        <v>9.4335474979485099</v>
      </c>
    </row>
    <row r="9" spans="1:16" x14ac:dyDescent="0.2">
      <c r="M9" s="10" t="str">
        <f>name!E10</f>
        <v>Sales and customer service occupations</v>
      </c>
      <c r="N9" s="11">
        <f>'Occ T5'!I50</f>
        <v>-0.48794151453790979</v>
      </c>
      <c r="O9" s="11">
        <f>'Occ T5'!H50</f>
        <v>1.5266238717383587</v>
      </c>
      <c r="P9" s="11">
        <f>'Occ T5'!G50</f>
        <v>1.2762298421543115</v>
      </c>
    </row>
    <row r="10" spans="1:16" x14ac:dyDescent="0.2">
      <c r="M10" s="10" t="str">
        <f>name!E11</f>
        <v>Process, plant and machine operatives</v>
      </c>
      <c r="N10" s="11">
        <f>'Occ T5'!I51</f>
        <v>1.8537736079159206</v>
      </c>
      <c r="O10" s="11">
        <f>'Occ T5'!H51</f>
        <v>2.0174575174101754</v>
      </c>
      <c r="P10" s="11">
        <f>'Occ T5'!G51</f>
        <v>0.42620143492726115</v>
      </c>
    </row>
    <row r="11" spans="1:16" x14ac:dyDescent="0.2">
      <c r="M11" s="10" t="str">
        <f>name!E12</f>
        <v>Elementary occupations</v>
      </c>
      <c r="N11" s="11">
        <f>'Occ T5'!I52</f>
        <v>1.6557491549921135</v>
      </c>
      <c r="O11" s="11">
        <f>'Occ T5'!H52</f>
        <v>-2.9600910233153996</v>
      </c>
      <c r="P11" s="11">
        <f>'Occ T5'!G52</f>
        <v>-1.1654507888323451E-3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8.0193433341000713</v>
      </c>
      <c r="O13" s="11">
        <f>'Occ T5'!H54</f>
        <v>13.657001219764823</v>
      </c>
      <c r="P13" s="11">
        <f>'Occ T5'!G54</f>
        <v>35.698655446135149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0.63237198893016577</v>
      </c>
      <c r="O18" s="11">
        <f>'Occ T5'!AN44</f>
        <v>1.6592932750638241</v>
      </c>
      <c r="P18" s="11">
        <f>'Occ T5'!AM44</f>
        <v>4.607286271399067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1.4322875824953627</v>
      </c>
      <c r="O19" s="11">
        <f>'Occ T5'!AN45</f>
        <v>5.9573585131416564</v>
      </c>
      <c r="P19" s="11">
        <f>'Occ T5'!AM45</f>
        <v>14.988753710835695</v>
      </c>
    </row>
    <row r="20" spans="13:16" x14ac:dyDescent="0.2">
      <c r="M20" s="10" t="str">
        <f t="shared" si="0"/>
        <v>Associate professional occupations</v>
      </c>
      <c r="N20" s="11">
        <f>'Occ T5'!AO46</f>
        <v>0.99604059517115662</v>
      </c>
      <c r="O20" s="11">
        <f>'Occ T5'!AN46</f>
        <v>1.9752921278924003</v>
      </c>
      <c r="P20" s="11">
        <f>'Occ T5'!AM46</f>
        <v>4.9604734786027791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-0.49749105775821145</v>
      </c>
      <c r="O21" s="11">
        <f>'Occ T5'!AN47</f>
        <v>-6.3215095290675585</v>
      </c>
      <c r="P21" s="11">
        <f>'Occ T5'!AM47</f>
        <v>-7.099445923319589</v>
      </c>
    </row>
    <row r="22" spans="13:16" x14ac:dyDescent="0.2">
      <c r="M22" s="10" t="str">
        <f t="shared" si="0"/>
        <v>Skilled trades occupations</v>
      </c>
      <c r="N22" s="11">
        <f>'Occ T5'!AO48</f>
        <v>0.38697993293485977</v>
      </c>
      <c r="O22" s="11">
        <f>'Occ T5'!AN48</f>
        <v>0.46579920395292751</v>
      </c>
      <c r="P22" s="11">
        <f>'Occ T5'!AM48</f>
        <v>0.4447827017027568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0.64724784361165444</v>
      </c>
      <c r="O23" s="11">
        <f>'Occ T5'!AN49</f>
        <v>3.7932617936894069</v>
      </c>
      <c r="P23" s="11">
        <f>'Occ T5'!AM49</f>
        <v>6.7710540280849401</v>
      </c>
    </row>
    <row r="24" spans="13:16" x14ac:dyDescent="0.2">
      <c r="M24" s="10" t="str">
        <f t="shared" si="0"/>
        <v>Sales and customer service occupations</v>
      </c>
      <c r="N24" s="11">
        <f>'Occ T5'!AO50</f>
        <v>-0.21033642865788726</v>
      </c>
      <c r="O24" s="11">
        <f>'Occ T5'!AN50</f>
        <v>0.35554684970869488</v>
      </c>
      <c r="P24" s="11">
        <f>'Occ T5'!AM50</f>
        <v>-0.50778446731073679</v>
      </c>
    </row>
    <row r="25" spans="13:16" x14ac:dyDescent="0.2">
      <c r="M25" s="10" t="str">
        <f t="shared" si="0"/>
        <v>Process, plant and machine operatives</v>
      </c>
      <c r="N25" s="11">
        <f>'Occ T5'!AO51</f>
        <v>0.14046323685295992</v>
      </c>
      <c r="O25" s="11">
        <f>'Occ T5'!AN51</f>
        <v>0.76275978888769091</v>
      </c>
      <c r="P25" s="11">
        <f>'Occ T5'!AM51</f>
        <v>0.29316597015531487</v>
      </c>
    </row>
    <row r="26" spans="13:16" x14ac:dyDescent="0.2">
      <c r="M26" s="10" t="str">
        <f t="shared" si="0"/>
        <v>Elementary occupations</v>
      </c>
      <c r="N26" s="11">
        <f>'Occ T5'!AO52</f>
        <v>0.53795143902867237</v>
      </c>
      <c r="O26" s="11">
        <f>'Occ T5'!AN52</f>
        <v>-2.4630920401211149</v>
      </c>
      <c r="P26" s="11">
        <f>'Occ T5'!AM52</f>
        <v>0.8809798305516221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4.0655151326087271</v>
      </c>
      <c r="O28" s="11">
        <f>'Occ T5'!AN54</f>
        <v>6.1847099831479397</v>
      </c>
      <c r="P28" s="11">
        <f>'Occ T5'!AM54</f>
        <v>25.33926560070185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1.3085592922245173</v>
      </c>
      <c r="O33" s="11">
        <f>'Occ T5'!X44</f>
        <v>1.211556667316978</v>
      </c>
      <c r="P33" s="11">
        <f>'Occ T5'!W44</f>
        <v>1.539770810954689</v>
      </c>
    </row>
    <row r="34" spans="1:16" x14ac:dyDescent="0.2">
      <c r="M34" s="10" t="str">
        <f t="shared" ref="M34:M43" si="1">M4</f>
        <v>Professional occupations</v>
      </c>
      <c r="N34" s="11">
        <f>'Occ T5'!Y45</f>
        <v>-1.0651276349946697</v>
      </c>
      <c r="O34" s="11">
        <f>'Occ T5'!X45</f>
        <v>2.5278596957484583</v>
      </c>
      <c r="P34" s="11">
        <f>'Occ T5'!W45</f>
        <v>9.8168190314987669</v>
      </c>
    </row>
    <row r="35" spans="1:16" x14ac:dyDescent="0.2">
      <c r="M35" s="10" t="str">
        <f t="shared" si="1"/>
        <v>Associate professional occupations</v>
      </c>
      <c r="N35" s="11">
        <f>'Occ T5'!Y46</f>
        <v>-0.36060814820467701</v>
      </c>
      <c r="O35" s="11">
        <f>'Occ T5'!X46</f>
        <v>-0.41789714006543566</v>
      </c>
      <c r="P35" s="11">
        <f>'Occ T5'!W46</f>
        <v>-2.0626762142969497</v>
      </c>
    </row>
    <row r="36" spans="1:16" x14ac:dyDescent="0.2">
      <c r="M36" s="10" t="str">
        <f t="shared" si="1"/>
        <v>Administrative and secretarial occupations</v>
      </c>
      <c r="N36" s="11">
        <f>'Occ T5'!Y47</f>
        <v>0.28167101366916225</v>
      </c>
      <c r="O36" s="11">
        <f>'Occ T5'!X47</f>
        <v>0.4254811521959212</v>
      </c>
      <c r="P36" s="11">
        <f>'Occ T5'!W47</f>
        <v>2.1862786847366031</v>
      </c>
    </row>
    <row r="37" spans="1:16" x14ac:dyDescent="0.2">
      <c r="M37" s="10" t="str">
        <f t="shared" si="1"/>
        <v>Skilled trades occupations</v>
      </c>
      <c r="N37" s="11">
        <f>'Occ T5'!Y48</f>
        <v>0.69726649045841782</v>
      </c>
      <c r="O37" s="11">
        <f>'Occ T5'!X48</f>
        <v>0.63786037645344074</v>
      </c>
      <c r="P37" s="11">
        <f>'Occ T5'!W48</f>
        <v>-4.8182004302199104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0.53856418719222976</v>
      </c>
      <c r="O38" s="11">
        <f>'Occ T5'!X49</f>
        <v>1.1586547176096884</v>
      </c>
      <c r="P38" s="11">
        <f>'Occ T5'!W49</f>
        <v>2.6624934698635681</v>
      </c>
    </row>
    <row r="39" spans="1:16" x14ac:dyDescent="0.2">
      <c r="M39" s="10" t="str">
        <f t="shared" si="1"/>
        <v>Sales and customer service occupations</v>
      </c>
      <c r="N39" s="11">
        <f>'Occ T5'!Y50</f>
        <v>-0.27760508588002319</v>
      </c>
      <c r="O39" s="11">
        <f>'Occ T5'!X50</f>
        <v>1.1710770220296673</v>
      </c>
      <c r="P39" s="11">
        <f>'Occ T5'!W50</f>
        <v>1.7840143094650358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Liverpool City Region</v>
      </c>
      <c r="M40" s="10" t="str">
        <f t="shared" si="1"/>
        <v>Process, plant and machine operatives</v>
      </c>
      <c r="N40" s="11">
        <f>'Occ T5'!Y51</f>
        <v>1.7133103710629634</v>
      </c>
      <c r="O40" s="11">
        <f>'Occ T5'!X51</f>
        <v>1.2546977285224772</v>
      </c>
      <c r="P40" s="11">
        <f>'Occ T5'!W51</f>
        <v>0.13303546477190764</v>
      </c>
    </row>
    <row r="41" spans="1:16" x14ac:dyDescent="0.2">
      <c r="M41" s="10" t="str">
        <f t="shared" si="1"/>
        <v>Elementary occupations</v>
      </c>
      <c r="N41" s="11">
        <f>'Occ T5'!Y52</f>
        <v>1.117797715963444</v>
      </c>
      <c r="O41" s="11">
        <f>'Occ T5'!X52</f>
        <v>-0.49699898319426516</v>
      </c>
      <c r="P41" s="11">
        <f>'Occ T5'!W52</f>
        <v>-0.88214528134047754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3.9538282014913548</v>
      </c>
      <c r="O43" s="11">
        <f>'Occ T5'!X54</f>
        <v>7.4722912366169325</v>
      </c>
      <c r="P43" s="11">
        <f>'Occ T5'!W54</f>
        <v>10.359389845433213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Liverpool City Region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Liverpool City Region, Liverpool City Region</v>
      </c>
    </row>
    <row r="2" spans="1:7" x14ac:dyDescent="0.2">
      <c r="A2" s="1" t="s">
        <v>520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8.5462025861781274</v>
      </c>
      <c r="C5" s="11">
        <f>HLOOKUP(C$3,'Qual F1'!$M$4:$BW$14,11,FALSE)</f>
        <v>10.353016275554968</v>
      </c>
      <c r="D5" s="11">
        <f>HLOOKUP(D$3,'Qual F1'!$M$4:$BW$14,11,FALSE)</f>
        <v>11.68102614308412</v>
      </c>
      <c r="E5" s="11">
        <f>HLOOKUP(E$3,'Qual F1'!$M$4:$BW$14,11,FALSE)</f>
        <v>14.169920530655856</v>
      </c>
      <c r="F5" s="11">
        <f>HLOOKUP(F$3,'Qual F1'!$M$4:$BW$14,11,FALSE)</f>
        <v>18.363389254226405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54.752826484064521</v>
      </c>
      <c r="C6" s="11">
        <f>HLOOKUP(C$3,'Qual F1'!$M$4:$BW$14,10,FALSE)</f>
        <v>66.709989046883507</v>
      </c>
      <c r="D6" s="11">
        <f>HLOOKUP(D$3,'Qual F1'!$M$4:$BW$14,10,FALSE)</f>
        <v>74.647810272965259</v>
      </c>
      <c r="E6" s="11">
        <f>HLOOKUP(E$3,'Qual F1'!$M$4:$BW$14,10,FALSE)</f>
        <v>89.839131944988409</v>
      </c>
      <c r="F6" s="11">
        <f>HLOOKUP(F$3,'Qual F1'!$M$4:$BW$14,10,FALSE)</f>
        <v>117.66925864697555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116.55777076432864</v>
      </c>
      <c r="C7" s="11">
        <f>HLOOKUP(C$3,'Qual F1'!$M$4:$BW$14,9,FALSE)</f>
        <v>143.36889502642777</v>
      </c>
      <c r="D7" s="11">
        <f>HLOOKUP(D$3,'Qual F1'!$M$4:$BW$14,9,FALSE)</f>
        <v>142.86734410104998</v>
      </c>
      <c r="E7" s="11">
        <f>HLOOKUP(E$3,'Qual F1'!$M$4:$BW$14,9,FALSE)</f>
        <v>160.13232488384023</v>
      </c>
      <c r="F7" s="11">
        <f>HLOOKUP(F$3,'Qual F1'!$M$4:$BW$14,9,FALSE)</f>
        <v>195.01749540574264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39.910737689002026</v>
      </c>
      <c r="C8" s="11">
        <f>HLOOKUP(C$3,'Qual F1'!$M$4:$BW$14,8,FALSE)</f>
        <v>42.564907162405447</v>
      </c>
      <c r="D8" s="11">
        <f>HLOOKUP(D$3,'Qual F1'!$M$4:$BW$14,8,FALSE)</f>
        <v>41.350549933545892</v>
      </c>
      <c r="E8" s="11">
        <f>HLOOKUP(E$3,'Qual F1'!$M$4:$BW$14,8,FALSE)</f>
        <v>41.874442320369454</v>
      </c>
      <c r="F8" s="11">
        <f>HLOOKUP(F$3,'Qual F1'!$M$4:$BW$14,8,FALSE)</f>
        <v>46.929186604087036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32.150170129320138</v>
      </c>
      <c r="C9" s="11">
        <f>HLOOKUP(C$3,'Qual F1'!$M$4:$BW$14,7,FALSE)</f>
        <v>38.856055332922587</v>
      </c>
      <c r="D9" s="11">
        <f>HLOOKUP(D$3,'Qual F1'!$M$4:$BW$14,7,FALSE)</f>
        <v>38.840738724831418</v>
      </c>
      <c r="E9" s="11">
        <f>HLOOKUP(E$3,'Qual F1'!$M$4:$BW$14,7,FALSE)</f>
        <v>42.178398937669861</v>
      </c>
      <c r="F9" s="11">
        <f>HLOOKUP(F$3,'Qual F1'!$M$4:$BW$14,7,FALSE)</f>
        <v>51.473471729378609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143.08624022278207</v>
      </c>
      <c r="C10" s="11">
        <f>HLOOKUP(C$3,'Qual F1'!$M$4:$BW$14,6,FALSE)</f>
        <v>153.98067785862384</v>
      </c>
      <c r="D10" s="11">
        <f>HLOOKUP(D$3,'Qual F1'!$M$4:$BW$14,6,FALSE)</f>
        <v>154.34857763025016</v>
      </c>
      <c r="E10" s="11">
        <f>HLOOKUP(E$3,'Qual F1'!$M$4:$BW$14,6,FALSE)</f>
        <v>152.59718299217479</v>
      </c>
      <c r="F10" s="11">
        <f>HLOOKUP(F$3,'Qual F1'!$M$4:$BW$14,6,FALSE)</f>
        <v>153.29970819699631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152.00190412878183</v>
      </c>
      <c r="C11" s="11">
        <f>HLOOKUP(C$3,'Qual F1'!$M$4:$BW$14,5,FALSE)</f>
        <v>155.96214382145999</v>
      </c>
      <c r="D11" s="11">
        <f>HLOOKUP(D$3,'Qual F1'!$M$4:$BW$14,5,FALSE)</f>
        <v>141.36625690663286</v>
      </c>
      <c r="E11" s="11">
        <f>HLOOKUP(E$3,'Qual F1'!$M$4:$BW$14,5,FALSE)</f>
        <v>141.93819005974379</v>
      </c>
      <c r="F11" s="11">
        <f>HLOOKUP(F$3,'Qual F1'!$M$4:$BW$14,5,FALSE)</f>
        <v>122.720628325717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89.110740214516568</v>
      </c>
      <c r="C12" s="11">
        <f>HLOOKUP(C$3,'Qual F1'!$M$4:$BW$14,4,FALSE)</f>
        <v>90.284455419240174</v>
      </c>
      <c r="D12" s="11">
        <f>HLOOKUP(D$3,'Qual F1'!$M$4:$BW$14,4,FALSE)</f>
        <v>83.603672360071087</v>
      </c>
      <c r="E12" s="11">
        <f>HLOOKUP(E$3,'Qual F1'!$M$4:$BW$14,4,FALSE)</f>
        <v>71.971077078171803</v>
      </c>
      <c r="F12" s="11">
        <f>HLOOKUP(F$3,'Qual F1'!$M$4:$BW$14,4,FALSE)</f>
        <v>47.409076458716392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39.541407781026599</v>
      </c>
      <c r="C13" s="11">
        <f>HLOOKUP(C$3,'Qual F1'!$M$4:$BW$14,3,FALSE)</f>
        <v>32.092860056482088</v>
      </c>
      <c r="D13" s="11">
        <f>HLOOKUP(D$3,'Qual F1'!$M$4:$BW$14,3,FALSE)</f>
        <v>32.612023927570199</v>
      </c>
      <c r="E13" s="11">
        <f>HLOOKUP(E$3,'Qual F1'!$M$4:$BW$14,3,FALSE)</f>
        <v>28.962331252386512</v>
      </c>
      <c r="F13" s="11">
        <f>HLOOKUP(F$3,'Qual F1'!$M$4:$BW$14,3,FALSE)</f>
        <v>25.810785378160006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675.65800000000047</v>
      </c>
      <c r="C15" s="11">
        <f t="shared" ref="C15:F15" si="0">SUM(C5:C13)</f>
        <v>734.17300000000046</v>
      </c>
      <c r="D15" s="11">
        <f t="shared" si="0"/>
        <v>721.31800000000101</v>
      </c>
      <c r="E15" s="11">
        <f t="shared" si="0"/>
        <v>743.66300000000069</v>
      </c>
      <c r="F15" s="11">
        <f t="shared" si="0"/>
        <v>778.69299999999998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1.2648710717815999</v>
      </c>
      <c r="C19" s="18">
        <f t="shared" si="1"/>
        <v>1.4101603131080769</v>
      </c>
      <c r="D19" s="18">
        <f t="shared" si="1"/>
        <v>1.6194003398063133</v>
      </c>
      <c r="E19" s="18">
        <f t="shared" si="1"/>
        <v>1.9054222854513192</v>
      </c>
      <c r="F19" s="18">
        <f t="shared" si="1"/>
        <v>2.3582322242817653</v>
      </c>
      <c r="G19" s="11"/>
    </row>
    <row r="20" spans="1:7" x14ac:dyDescent="0.2">
      <c r="A20" t="str">
        <f>$A6</f>
        <v>RQF7 Other higher degree</v>
      </c>
      <c r="B20" s="18">
        <f t="shared" si="1"/>
        <v>8.1036303106104679</v>
      </c>
      <c r="C20" s="18">
        <f t="shared" si="1"/>
        <v>9.0864127456176487</v>
      </c>
      <c r="D20" s="18">
        <f t="shared" si="1"/>
        <v>10.348807359994504</v>
      </c>
      <c r="E20" s="18">
        <f t="shared" si="1"/>
        <v>12.080624146285123</v>
      </c>
      <c r="F20" s="18">
        <f t="shared" si="1"/>
        <v>15.111123208629786</v>
      </c>
      <c r="G20" s="11"/>
    </row>
    <row r="21" spans="1:7" x14ac:dyDescent="0.2">
      <c r="A21" t="str">
        <f>$A7</f>
        <v>RQF6 First degree</v>
      </c>
      <c r="B21" s="18">
        <f t="shared" si="1"/>
        <v>17.251001359316188</v>
      </c>
      <c r="C21" s="18">
        <f t="shared" si="1"/>
        <v>19.527944370935415</v>
      </c>
      <c r="D21" s="18">
        <f t="shared" si="1"/>
        <v>19.806429910393167</v>
      </c>
      <c r="E21" s="18">
        <f t="shared" si="1"/>
        <v>21.532915431296175</v>
      </c>
      <c r="F21" s="18">
        <f t="shared" si="1"/>
        <v>25.044208103288796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5.9069437036195822</v>
      </c>
      <c r="C22" s="18">
        <f t="shared" si="3"/>
        <v>5.7976671932099686</v>
      </c>
      <c r="D22" s="18">
        <f t="shared" si="3"/>
        <v>5.7326380228340117</v>
      </c>
      <c r="E22" s="18">
        <f t="shared" si="3"/>
        <v>5.6308357845380792</v>
      </c>
      <c r="F22" s="18">
        <f t="shared" si="3"/>
        <v>6.026660905400079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4.758349657566419</v>
      </c>
      <c r="C23" s="18">
        <f t="shared" si="4"/>
        <v>5.2924930953498102</v>
      </c>
      <c r="D23" s="18">
        <f t="shared" si="4"/>
        <v>5.3846900707914349</v>
      </c>
      <c r="E23" s="18">
        <f t="shared" si="4"/>
        <v>5.6717086822485214</v>
      </c>
      <c r="F23" s="18">
        <f t="shared" si="4"/>
        <v>6.6102394306072618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21.177317551598883</v>
      </c>
      <c r="C24" s="18">
        <f t="shared" si="5"/>
        <v>20.973350676015563</v>
      </c>
      <c r="D24" s="18">
        <f t="shared" si="5"/>
        <v>21.398131979272659</v>
      </c>
      <c r="E24" s="18">
        <f t="shared" si="5"/>
        <v>20.519668585390782</v>
      </c>
      <c r="F24" s="18">
        <f t="shared" si="5"/>
        <v>19.686796747498221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22.496870329187509</v>
      </c>
      <c r="C25" s="18">
        <f t="shared" si="6"/>
        <v>21.243241554982259</v>
      </c>
      <c r="D25" s="18">
        <f t="shared" si="6"/>
        <v>19.598326522647799</v>
      </c>
      <c r="E25" s="18">
        <f t="shared" si="6"/>
        <v>19.086359017423707</v>
      </c>
      <c r="F25" s="18">
        <f t="shared" si="6"/>
        <v>15.75982169169583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13.188734569044769</v>
      </c>
      <c r="C26" s="18">
        <f>C12/C$15*100</f>
        <v>12.297436083762291</v>
      </c>
      <c r="D26" s="18">
        <f t="shared" si="7"/>
        <v>11.590404282171104</v>
      </c>
      <c r="E26" s="18">
        <f t="shared" si="7"/>
        <v>9.6779155448330414</v>
      </c>
      <c r="F26" s="18">
        <f t="shared" si="7"/>
        <v>6.0882885114822392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5.852281447274593</v>
      </c>
      <c r="C27" s="18">
        <f>C13/C$15*100</f>
        <v>4.3712939670189543</v>
      </c>
      <c r="D27" s="18">
        <f t="shared" si="8"/>
        <v>4.521171512089003</v>
      </c>
      <c r="E27" s="18">
        <f t="shared" si="8"/>
        <v>3.8945505225332555</v>
      </c>
      <c r="F27" s="18">
        <f t="shared" si="8"/>
        <v>3.3146291771160143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4.9115801532667369</v>
      </c>
      <c r="C33" s="18">
        <f t="shared" si="9"/>
        <v>12.827274991007066</v>
      </c>
      <c r="D33" s="18">
        <f t="shared" si="9"/>
        <v>3.938700741229928</v>
      </c>
      <c r="E33" s="18">
        <f t="shared" si="9"/>
        <v>2.626269528450309</v>
      </c>
      <c r="F33" s="18">
        <f>IF(F$3-D$3 &lt;&gt; 0,(EXP(LN(F5/D5)/(F$3-D$3))-1)*100,0)</f>
        <v>3.0618948519365974</v>
      </c>
    </row>
    <row r="34" spans="1:6" x14ac:dyDescent="0.2">
      <c r="A34" t="str">
        <f>$A20</f>
        <v>RQF7 Other higher degree</v>
      </c>
      <c r="B34" s="18">
        <f t="shared" si="9"/>
        <v>5.0621010039722636</v>
      </c>
      <c r="C34" s="18">
        <f t="shared" si="9"/>
        <v>11.898999444450631</v>
      </c>
      <c r="D34" s="18">
        <f t="shared" si="9"/>
        <v>3.7742718775009676</v>
      </c>
      <c r="E34" s="18">
        <f t="shared" si="9"/>
        <v>2.7353126717201359</v>
      </c>
      <c r="F34" s="18">
        <f t="shared" ref="F34:F43" si="10">IF(F$3-D$3 &lt;&gt; 0,(EXP(LN(F6/D6)/(F$3-D$3))-1)*100,0)</f>
        <v>3.0804714816914602</v>
      </c>
    </row>
    <row r="35" spans="1:6" x14ac:dyDescent="0.2">
      <c r="A35" t="str">
        <f>$A21</f>
        <v>RQF6 First degree</v>
      </c>
      <c r="B35" s="18">
        <f t="shared" si="9"/>
        <v>5.3121371823164676</v>
      </c>
      <c r="C35" s="18">
        <f t="shared" si="9"/>
        <v>-0.3498324551398202</v>
      </c>
      <c r="D35" s="18">
        <f t="shared" si="9"/>
        <v>2.3079087713751001</v>
      </c>
      <c r="E35" s="18">
        <f t="shared" si="9"/>
        <v>1.9904379242632109</v>
      </c>
      <c r="F35" s="18">
        <f t="shared" si="10"/>
        <v>2.0961519285948693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1.6226425314184389</v>
      </c>
      <c r="C36" s="18">
        <f t="shared" ref="C36:E36" si="12">IF(D$3-C$3 &lt;&gt; 0,(EXP(LN(D8/C8)/(D$3-C$3))-1)*100,0)</f>
        <v>-2.852954017322773</v>
      </c>
      <c r="D36" s="18">
        <f t="shared" si="12"/>
        <v>0.25211630943502428</v>
      </c>
      <c r="E36" s="18">
        <f t="shared" si="12"/>
        <v>1.1461599025818447</v>
      </c>
      <c r="F36" s="18">
        <f t="shared" si="10"/>
        <v>0.84726297151644925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4.8501022615165423</v>
      </c>
      <c r="C37" s="18">
        <f t="shared" si="13"/>
        <v>-3.9418844656091689E-2</v>
      </c>
      <c r="D37" s="18">
        <f t="shared" si="13"/>
        <v>1.6624383115583674</v>
      </c>
      <c r="E37" s="18">
        <f t="shared" si="13"/>
        <v>2.0115478029903544</v>
      </c>
      <c r="F37" s="18">
        <f t="shared" si="10"/>
        <v>1.8950449704826733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1.8514201143874143</v>
      </c>
      <c r="C38" s="18">
        <f t="shared" si="14"/>
        <v>0.23892593326813039</v>
      </c>
      <c r="D38" s="18">
        <f t="shared" si="14"/>
        <v>-0.22797727776158183</v>
      </c>
      <c r="E38" s="18">
        <f t="shared" si="14"/>
        <v>4.5942788433861459E-2</v>
      </c>
      <c r="F38" s="18">
        <f t="shared" si="10"/>
        <v>-4.5447358112149505E-2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0.64507827666206996</v>
      </c>
      <c r="C39" s="18">
        <f t="shared" si="15"/>
        <v>-9.3586087990275342</v>
      </c>
      <c r="D39" s="18">
        <f t="shared" si="15"/>
        <v>8.0784459543981058E-2</v>
      </c>
      <c r="E39" s="18">
        <f t="shared" si="15"/>
        <v>-1.4442809783088983</v>
      </c>
      <c r="F39" s="18">
        <f t="shared" si="10"/>
        <v>-0.93852564091724267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0.32767151106434245</v>
      </c>
      <c r="C40" s="18">
        <f t="shared" si="16"/>
        <v>-7.3997046647139353</v>
      </c>
      <c r="D40" s="18">
        <f t="shared" si="16"/>
        <v>-2.9520134550845234</v>
      </c>
      <c r="E40" s="18">
        <f t="shared" si="16"/>
        <v>-4.0885737284687362</v>
      </c>
      <c r="F40" s="18">
        <f t="shared" si="10"/>
        <v>-3.7112070132543584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-5.0840773469574057</v>
      </c>
      <c r="C41" s="18">
        <f t="shared" si="17"/>
        <v>1.6176927521398987</v>
      </c>
      <c r="D41" s="18">
        <f t="shared" si="17"/>
        <v>-2.3457491220015392</v>
      </c>
      <c r="E41" s="18">
        <f t="shared" si="17"/>
        <v>-1.1454256808174468</v>
      </c>
      <c r="F41" s="18">
        <f t="shared" si="10"/>
        <v>-1.5471639196704023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2.0981496602968885</v>
      </c>
      <c r="C43" s="18">
        <f t="shared" ref="C43" si="18">IF(D$3-C$3 &lt;&gt; 0,(EXP(LN(D15/C15)/(D$3-C$3))-1)*100,0)</f>
        <v>-1.7509497080387626</v>
      </c>
      <c r="D43" s="18">
        <f>IF(E$3-D$3 &lt;&gt; 0,(EXP(LN(E15/D15)/(E$3-D$3))-1)*100,0)</f>
        <v>0.61202287509127817</v>
      </c>
      <c r="E43" s="18">
        <f>IF(F$3-E$3 &lt;&gt; 0,(EXP(LN(F15/E15)/(F$3-E$3))-1)*100,0)</f>
        <v>0.46134993665720714</v>
      </c>
      <c r="F43" s="18">
        <f t="shared" si="10"/>
        <v>0.51154916139342088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1.8068136893768401</v>
      </c>
      <c r="C47" s="27">
        <f>D5-C5</f>
        <v>1.3280098675291523</v>
      </c>
      <c r="D47" s="27">
        <f>E5-D5</f>
        <v>2.4888943875717366</v>
      </c>
      <c r="E47" s="27">
        <f>F5-E5</f>
        <v>4.1934687235705486</v>
      </c>
      <c r="F47" s="27">
        <f>F5-D5</f>
        <v>6.6823631111422852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11.957162562818986</v>
      </c>
      <c r="C48" s="27">
        <f t="shared" si="20"/>
        <v>7.937821226081752</v>
      </c>
      <c r="D48" s="27">
        <f t="shared" si="20"/>
        <v>15.19132167202315</v>
      </c>
      <c r="E48" s="27">
        <f t="shared" si="20"/>
        <v>27.83012670198714</v>
      </c>
      <c r="F48" s="27">
        <f t="shared" ref="F48:F57" si="21">F6-D6</f>
        <v>43.021448374010291</v>
      </c>
    </row>
    <row r="49" spans="1:6" x14ac:dyDescent="0.2">
      <c r="A49" t="str">
        <f t="shared" si="19"/>
        <v>RQF6 First degree</v>
      </c>
      <c r="B49" s="27">
        <f t="shared" ref="B49:E49" si="22">C7-B7</f>
        <v>26.811124262099128</v>
      </c>
      <c r="C49" s="27">
        <f t="shared" si="22"/>
        <v>-0.50155092537778501</v>
      </c>
      <c r="D49" s="27">
        <f t="shared" si="22"/>
        <v>17.264980782790246</v>
      </c>
      <c r="E49" s="27">
        <f t="shared" si="22"/>
        <v>34.88517052190241</v>
      </c>
      <c r="F49" s="27">
        <f t="shared" si="21"/>
        <v>52.150151304692656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2.6541694734034209</v>
      </c>
      <c r="C50" s="27">
        <f t="shared" si="23"/>
        <v>-1.214357228859555</v>
      </c>
      <c r="D50" s="27">
        <f t="shared" si="23"/>
        <v>0.52389238682356165</v>
      </c>
      <c r="E50" s="27">
        <f t="shared" si="23"/>
        <v>5.0547442837175822</v>
      </c>
      <c r="F50" s="27">
        <f t="shared" si="21"/>
        <v>5.5786366705411439</v>
      </c>
    </row>
    <row r="51" spans="1:6" x14ac:dyDescent="0.2">
      <c r="A51" t="str">
        <f t="shared" si="19"/>
        <v>RQF4 HE below degree level</v>
      </c>
      <c r="B51" s="27">
        <f t="shared" ref="B51:E51" si="24">C9-B9</f>
        <v>6.705885203602449</v>
      </c>
      <c r="C51" s="27">
        <f t="shared" si="24"/>
        <v>-1.531660809116886E-2</v>
      </c>
      <c r="D51" s="27">
        <f t="shared" si="24"/>
        <v>3.3376602128384434</v>
      </c>
      <c r="E51" s="27">
        <f t="shared" si="24"/>
        <v>9.2950727917087477</v>
      </c>
      <c r="F51" s="27">
        <f t="shared" si="21"/>
        <v>12.632733004547191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10.894437635841768</v>
      </c>
      <c r="C52" s="27">
        <f t="shared" si="25"/>
        <v>0.36789977162632681</v>
      </c>
      <c r="D52" s="27">
        <f t="shared" si="25"/>
        <v>-1.751394638075368</v>
      </c>
      <c r="E52" s="27">
        <f t="shared" si="25"/>
        <v>0.70252520482151226</v>
      </c>
      <c r="F52" s="27">
        <f t="shared" si="21"/>
        <v>-1.0488694332538557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3.960239692678158</v>
      </c>
      <c r="C53" s="27">
        <f>D11-C11</f>
        <v>-14.595886914827133</v>
      </c>
      <c r="D53" s="27">
        <f t="shared" si="26"/>
        <v>0.57193315311093329</v>
      </c>
      <c r="E53" s="27">
        <f t="shared" si="26"/>
        <v>-19.217561734026788</v>
      </c>
      <c r="F53" s="27">
        <f t="shared" si="21"/>
        <v>-18.645628580915854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1.1737152047236066</v>
      </c>
      <c r="C54" s="27">
        <f t="shared" si="27"/>
        <v>-6.6807830591690873</v>
      </c>
      <c r="D54" s="27">
        <f t="shared" si="27"/>
        <v>-11.632595281899285</v>
      </c>
      <c r="E54" s="27">
        <f t="shared" si="27"/>
        <v>-24.562000619455411</v>
      </c>
      <c r="F54" s="27">
        <f t="shared" si="21"/>
        <v>-36.194595901354695</v>
      </c>
    </row>
    <row r="55" spans="1:6" x14ac:dyDescent="0.2">
      <c r="A55" t="str">
        <f t="shared" si="19"/>
        <v>No Qualification</v>
      </c>
      <c r="B55" s="27">
        <f t="shared" ref="B55:E55" si="28">C13-B13</f>
        <v>-7.4485477245445111</v>
      </c>
      <c r="C55" s="27">
        <f t="shared" si="28"/>
        <v>0.5191638710881108</v>
      </c>
      <c r="D55" s="27">
        <f t="shared" si="28"/>
        <v>-3.6496926751836867</v>
      </c>
      <c r="E55" s="27">
        <f t="shared" si="28"/>
        <v>-3.1515458742265068</v>
      </c>
      <c r="F55" s="27">
        <f t="shared" si="21"/>
        <v>-6.8012385494101935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58.514999999999986</v>
      </c>
      <c r="C57" s="29">
        <f t="shared" ref="C57" si="29">D15-C15</f>
        <v>-12.85499999999945</v>
      </c>
      <c r="D57" s="29">
        <f>E15-D15</f>
        <v>22.344999999999686</v>
      </c>
      <c r="E57" s="29">
        <f>F15-E15</f>
        <v>35.029999999999291</v>
      </c>
      <c r="F57" s="29">
        <f t="shared" si="21"/>
        <v>57.374999999998977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Liverpool City Region</v>
      </c>
      <c r="H1"/>
      <c r="L1" s="46"/>
    </row>
    <row r="2" spans="1:68" x14ac:dyDescent="0.2">
      <c r="A2" s="1" t="s">
        <v>520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39.414967591570672</v>
      </c>
      <c r="N6" s="11">
        <v>41.421820366435554</v>
      </c>
      <c r="O6" s="11">
        <v>36.670388973505879</v>
      </c>
      <c r="P6" s="11">
        <v>39.225158459761261</v>
      </c>
      <c r="Q6" s="11">
        <v>37.531856876542989</v>
      </c>
      <c r="R6" s="11">
        <v>39.541407781026599</v>
      </c>
      <c r="S6" s="11">
        <v>33.165677124612735</v>
      </c>
      <c r="T6" s="11">
        <v>35.071904583074904</v>
      </c>
      <c r="U6" s="11">
        <v>35.598323054210262</v>
      </c>
      <c r="V6" s="11">
        <v>32.092860056482088</v>
      </c>
      <c r="W6" s="11">
        <v>32.612023927570199</v>
      </c>
      <c r="X6" s="11">
        <v>35.934195448365358</v>
      </c>
      <c r="Y6" s="11">
        <v>31.505402750251861</v>
      </c>
      <c r="Z6" s="11">
        <v>30.402604173889838</v>
      </c>
      <c r="AA6" s="11">
        <v>29.329531140995243</v>
      </c>
      <c r="AB6" s="11">
        <v>28.962331252386512</v>
      </c>
      <c r="AC6" s="11">
        <v>28.643470728571877</v>
      </c>
      <c r="AD6" s="11">
        <v>28.299456972150935</v>
      </c>
      <c r="AE6" s="11">
        <v>27.933124262250224</v>
      </c>
      <c r="AF6" s="11">
        <v>27.54111001502196</v>
      </c>
      <c r="AG6" s="11">
        <v>27.145483307855887</v>
      </c>
      <c r="AH6" s="11">
        <v>26.720653297849683</v>
      </c>
      <c r="AI6" s="11">
        <v>26.270435231591012</v>
      </c>
      <c r="AJ6" s="11">
        <v>25.795478209294306</v>
      </c>
      <c r="AK6" s="11">
        <v>25.357552293414045</v>
      </c>
      <c r="AL6" s="11">
        <v>25.810785378160006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100.39371919075607</v>
      </c>
      <c r="N7" s="11">
        <v>102.54562229003665</v>
      </c>
      <c r="O7" s="11">
        <v>95.160017796387166</v>
      </c>
      <c r="P7" s="11">
        <v>94.245862462222647</v>
      </c>
      <c r="Q7" s="11">
        <v>94.193898689309847</v>
      </c>
      <c r="R7" s="11">
        <v>89.110740214516568</v>
      </c>
      <c r="S7" s="11">
        <v>87.034560485664983</v>
      </c>
      <c r="T7" s="11">
        <v>83.575916381105714</v>
      </c>
      <c r="U7" s="11">
        <v>84.828034137362351</v>
      </c>
      <c r="V7" s="11">
        <v>90.284455419240174</v>
      </c>
      <c r="W7" s="11">
        <v>83.603672360071087</v>
      </c>
      <c r="X7" s="11">
        <v>80.713443234381444</v>
      </c>
      <c r="Y7" s="11">
        <v>78.370924917898719</v>
      </c>
      <c r="Z7" s="11">
        <v>76.262966781562213</v>
      </c>
      <c r="AA7" s="11">
        <v>74.233515782083288</v>
      </c>
      <c r="AB7" s="11">
        <v>71.971077078171803</v>
      </c>
      <c r="AC7" s="11">
        <v>69.635768804777072</v>
      </c>
      <c r="AD7" s="11">
        <v>67.259894330215801</v>
      </c>
      <c r="AE7" s="11">
        <v>64.88008370031028</v>
      </c>
      <c r="AF7" s="11">
        <v>62.473992999354103</v>
      </c>
      <c r="AG7" s="11">
        <v>60.05077271862082</v>
      </c>
      <c r="AH7" s="11">
        <v>57.594235440946086</v>
      </c>
      <c r="AI7" s="11">
        <v>55.116882397965327</v>
      </c>
      <c r="AJ7" s="11">
        <v>52.620570096227283</v>
      </c>
      <c r="AK7" s="11">
        <v>50.078686541825796</v>
      </c>
      <c r="AL7" s="11">
        <v>47.409076458716392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145.46596855412812</v>
      </c>
      <c r="N8" s="11">
        <v>154.084453209202</v>
      </c>
      <c r="O8" s="11">
        <v>150.60959143580814</v>
      </c>
      <c r="P8" s="11">
        <v>143.83490986546144</v>
      </c>
      <c r="Q8" s="11">
        <v>153.53682459873195</v>
      </c>
      <c r="R8" s="11">
        <v>152.00190412878183</v>
      </c>
      <c r="S8" s="11">
        <v>146.38009923709831</v>
      </c>
      <c r="T8" s="11">
        <v>156.95391913794543</v>
      </c>
      <c r="U8" s="11">
        <v>142.42927617445136</v>
      </c>
      <c r="V8" s="11">
        <v>155.96214382145999</v>
      </c>
      <c r="W8" s="11">
        <v>141.36625690663286</v>
      </c>
      <c r="X8" s="11">
        <v>152.86926052191214</v>
      </c>
      <c r="Y8" s="11">
        <v>145.88157211466813</v>
      </c>
      <c r="Z8" s="11">
        <v>144.62211094207152</v>
      </c>
      <c r="AA8" s="11">
        <v>143.51927519651545</v>
      </c>
      <c r="AB8" s="11">
        <v>141.93819005974379</v>
      </c>
      <c r="AC8" s="11">
        <v>140.21965812439666</v>
      </c>
      <c r="AD8" s="11">
        <v>138.40458303184846</v>
      </c>
      <c r="AE8" s="11">
        <v>136.56230996077818</v>
      </c>
      <c r="AF8" s="11">
        <v>134.68364798818737</v>
      </c>
      <c r="AG8" s="11">
        <v>132.81347709434374</v>
      </c>
      <c r="AH8" s="11">
        <v>130.89181023554585</v>
      </c>
      <c r="AI8" s="11">
        <v>128.93991665483969</v>
      </c>
      <c r="AJ8" s="11">
        <v>126.96180295334071</v>
      </c>
      <c r="AK8" s="11">
        <v>124.94404478497134</v>
      </c>
      <c r="AL8" s="11">
        <v>122.720628325717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129.59021337964305</v>
      </c>
      <c r="N9" s="11">
        <v>135.37403502979458</v>
      </c>
      <c r="O9" s="11">
        <v>144.15725628381441</v>
      </c>
      <c r="P9" s="11">
        <v>134.32811571160045</v>
      </c>
      <c r="Q9" s="11">
        <v>145.54836955723596</v>
      </c>
      <c r="R9" s="11">
        <v>143.08624022278207</v>
      </c>
      <c r="S9" s="11">
        <v>142.91991164102683</v>
      </c>
      <c r="T9" s="11">
        <v>151.70831281483342</v>
      </c>
      <c r="U9" s="11">
        <v>156.25072693148769</v>
      </c>
      <c r="V9" s="11">
        <v>153.98067785862384</v>
      </c>
      <c r="W9" s="11">
        <v>154.34857763025016</v>
      </c>
      <c r="X9" s="11">
        <v>143.07558171712665</v>
      </c>
      <c r="Y9" s="11">
        <v>151.32123169392824</v>
      </c>
      <c r="Z9" s="11">
        <v>151.75106480013733</v>
      </c>
      <c r="AA9" s="11">
        <v>152.40462189519599</v>
      </c>
      <c r="AB9" s="11">
        <v>152.59718299217479</v>
      </c>
      <c r="AC9" s="11">
        <v>152.68123262789979</v>
      </c>
      <c r="AD9" s="11">
        <v>152.71175334405882</v>
      </c>
      <c r="AE9" s="11">
        <v>152.73928638590928</v>
      </c>
      <c r="AF9" s="11">
        <v>152.77988944218956</v>
      </c>
      <c r="AG9" s="11">
        <v>152.86634919825826</v>
      </c>
      <c r="AH9" s="11">
        <v>152.9540343727856</v>
      </c>
      <c r="AI9" s="11">
        <v>153.05746867036888</v>
      </c>
      <c r="AJ9" s="11">
        <v>153.18697807526317</v>
      </c>
      <c r="AK9" s="11">
        <v>153.32027376000667</v>
      </c>
      <c r="AL9" s="11">
        <v>153.29970819699631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31.955738418200028</v>
      </c>
      <c r="N10" s="11">
        <v>28.994851952460625</v>
      </c>
      <c r="O10" s="11">
        <v>30.945449727972537</v>
      </c>
      <c r="P10" s="11">
        <v>32.222895901182994</v>
      </c>
      <c r="Q10" s="11">
        <v>32.185115137781587</v>
      </c>
      <c r="R10" s="11">
        <v>32.150170129320138</v>
      </c>
      <c r="S10" s="11">
        <v>33.573072799783795</v>
      </c>
      <c r="T10" s="11">
        <v>35.366527007215062</v>
      </c>
      <c r="U10" s="11">
        <v>35.219629548532907</v>
      </c>
      <c r="V10" s="11">
        <v>38.856055332922587</v>
      </c>
      <c r="W10" s="11">
        <v>38.840738724831418</v>
      </c>
      <c r="X10" s="11">
        <v>38.587808075109002</v>
      </c>
      <c r="Y10" s="11">
        <v>39.583809510274484</v>
      </c>
      <c r="Z10" s="11">
        <v>40.436519417856431</v>
      </c>
      <c r="AA10" s="11">
        <v>41.364283890054175</v>
      </c>
      <c r="AB10" s="11">
        <v>42.178398937669861</v>
      </c>
      <c r="AC10" s="11">
        <v>43.013769989958845</v>
      </c>
      <c r="AD10" s="11">
        <v>43.876335098716652</v>
      </c>
      <c r="AE10">
        <v>44.737267037897652</v>
      </c>
      <c r="AF10">
        <v>45.616861004930051</v>
      </c>
      <c r="AG10">
        <v>46.546041174618892</v>
      </c>
      <c r="AH10">
        <v>47.499653582840935</v>
      </c>
      <c r="AI10" s="11">
        <v>48.48381126601452</v>
      </c>
      <c r="AJ10" s="11">
        <v>49.496449132984125</v>
      </c>
      <c r="AK10" s="11">
        <v>50.524947841581387</v>
      </c>
      <c r="AL10" s="11">
        <v>51.473471729378609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43.522609436950248</v>
      </c>
      <c r="N11" s="11">
        <v>39.549968581206542</v>
      </c>
      <c r="O11" s="11">
        <v>40.753631615534701</v>
      </c>
      <c r="P11" s="11">
        <v>40.377353095213905</v>
      </c>
      <c r="Q11" s="11">
        <v>39.940346426282744</v>
      </c>
      <c r="R11" s="11">
        <v>39.910737689002026</v>
      </c>
      <c r="S11" s="11">
        <v>38.445450757501419</v>
      </c>
      <c r="T11" s="11">
        <v>40.249337138353816</v>
      </c>
      <c r="U11" s="11">
        <v>40.445015774851271</v>
      </c>
      <c r="V11" s="11">
        <v>42.564907162405447</v>
      </c>
      <c r="W11" s="11">
        <v>41.350549933545892</v>
      </c>
      <c r="X11" s="11">
        <v>40.532094422448722</v>
      </c>
      <c r="Y11" s="11">
        <v>40.970986756384569</v>
      </c>
      <c r="Z11" s="11">
        <v>41.221375154468006</v>
      </c>
      <c r="AA11" s="11">
        <v>41.596380464889272</v>
      </c>
      <c r="AB11" s="11">
        <v>41.874442320369454</v>
      </c>
      <c r="AC11" s="11">
        <v>42.162567612801674</v>
      </c>
      <c r="AD11" s="11">
        <v>42.507498731325533</v>
      </c>
      <c r="AE11">
        <v>42.918238871948439</v>
      </c>
      <c r="AF11">
        <v>43.364659856946595</v>
      </c>
      <c r="AG11">
        <v>43.850052602462668</v>
      </c>
      <c r="AH11">
        <v>44.394691647292447</v>
      </c>
      <c r="AI11" s="11">
        <v>44.967512186464056</v>
      </c>
      <c r="AJ11" s="11">
        <v>45.564713877951789</v>
      </c>
      <c r="AK11" s="11">
        <v>46.197882589189213</v>
      </c>
      <c r="AL11" s="11">
        <v>46.929186604087036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102.10814583844567</v>
      </c>
      <c r="N12" s="11">
        <v>97.773006366696805</v>
      </c>
      <c r="O12" s="11">
        <v>106.1303393062458</v>
      </c>
      <c r="P12" s="11">
        <v>109.9493497529071</v>
      </c>
      <c r="Q12" s="11">
        <v>112.83462874471974</v>
      </c>
      <c r="R12" s="11">
        <v>116.55777076432864</v>
      </c>
      <c r="S12" s="11">
        <v>118.76660400140321</v>
      </c>
      <c r="T12" s="11">
        <v>128.21359876581062</v>
      </c>
      <c r="U12" s="11">
        <v>131.11089170323396</v>
      </c>
      <c r="V12" s="11">
        <v>143.36889502642777</v>
      </c>
      <c r="W12" s="11">
        <v>142.86734410104998</v>
      </c>
      <c r="X12" s="11">
        <v>144.65886845924567</v>
      </c>
      <c r="Y12" s="11">
        <v>149.03582556941299</v>
      </c>
      <c r="Z12" s="11">
        <v>152.68365997328513</v>
      </c>
      <c r="AA12" s="11">
        <v>156.59473286885705</v>
      </c>
      <c r="AB12" s="11">
        <v>160.13232488384023</v>
      </c>
      <c r="AC12" s="11">
        <v>163.5602660388075</v>
      </c>
      <c r="AD12" s="11">
        <v>166.90744450956456</v>
      </c>
      <c r="AE12">
        <v>170.27650205086888</v>
      </c>
      <c r="AF12">
        <v>173.69314759293522</v>
      </c>
      <c r="AG12">
        <v>177.18392189282153</v>
      </c>
      <c r="AH12">
        <v>180.68555160281861</v>
      </c>
      <c r="AI12">
        <v>184.24159806639619</v>
      </c>
      <c r="AJ12">
        <v>187.87615724642831</v>
      </c>
      <c r="AK12">
        <v>191.56118979316645</v>
      </c>
      <c r="AL12">
        <v>195.01749540574264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46.665303943874321</v>
      </c>
      <c r="N13" s="11">
        <v>43.690642861967163</v>
      </c>
      <c r="O13" s="11">
        <v>40.313857248833102</v>
      </c>
      <c r="P13" s="11">
        <v>46.147702770767914</v>
      </c>
      <c r="Q13" s="11">
        <v>51.532681517444921</v>
      </c>
      <c r="R13" s="11">
        <v>54.752826484064521</v>
      </c>
      <c r="S13" s="11">
        <v>65.655859882080932</v>
      </c>
      <c r="T13" s="11">
        <v>61.8076043714496</v>
      </c>
      <c r="U13" s="11">
        <v>63.638217041962953</v>
      </c>
      <c r="V13" s="11">
        <v>66.709989046883507</v>
      </c>
      <c r="W13" s="11">
        <v>74.647810272965259</v>
      </c>
      <c r="X13" s="11">
        <v>77.090216507862735</v>
      </c>
      <c r="Y13" s="11">
        <v>80.093648034437535</v>
      </c>
      <c r="Z13" s="11">
        <v>83.363571445130134</v>
      </c>
      <c r="AA13" s="11">
        <v>86.740347196973175</v>
      </c>
      <c r="AB13" s="11">
        <v>89.839131944988409</v>
      </c>
      <c r="AC13" s="11">
        <v>92.836125448185541</v>
      </c>
      <c r="AD13" s="11">
        <v>95.763522502436942</v>
      </c>
      <c r="AE13">
        <v>98.649602678059352</v>
      </c>
      <c r="AF13">
        <v>101.4933538106192</v>
      </c>
      <c r="AG13">
        <v>104.31849661323059</v>
      </c>
      <c r="AH13">
        <v>107.09739140018063</v>
      </c>
      <c r="AI13">
        <v>109.83346683544136</v>
      </c>
      <c r="AJ13">
        <v>112.53373624635702</v>
      </c>
      <c r="AK13">
        <v>115.18198447678762</v>
      </c>
      <c r="AL13">
        <v>117.66925864697555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6.9133336464324726</v>
      </c>
      <c r="N14" s="11">
        <v>7.0875993422004591</v>
      </c>
      <c r="O14" s="11">
        <v>6.4344676118983859</v>
      </c>
      <c r="P14" s="11">
        <v>6.9666519808826335</v>
      </c>
      <c r="Q14" s="11">
        <v>7.9722784519503103</v>
      </c>
      <c r="R14" s="11">
        <v>8.5462025861781274</v>
      </c>
      <c r="S14" s="11">
        <v>10.00476407082769</v>
      </c>
      <c r="T14" s="11">
        <v>9.5068798002115198</v>
      </c>
      <c r="U14" s="11">
        <v>10.09288563390659</v>
      </c>
      <c r="V14" s="11">
        <v>10.353016275554968</v>
      </c>
      <c r="W14" s="11">
        <v>11.68102614308412</v>
      </c>
      <c r="X14" s="11">
        <v>12.344531613548556</v>
      </c>
      <c r="Y14" s="11">
        <v>12.661598652743763</v>
      </c>
      <c r="Z14" s="11">
        <v>13.17112731159985</v>
      </c>
      <c r="AA14" s="11">
        <v>13.691311564437003</v>
      </c>
      <c r="AB14" s="11">
        <v>14.169920530655856</v>
      </c>
      <c r="AC14" s="11">
        <v>14.634140624600999</v>
      </c>
      <c r="AD14" s="11">
        <v>15.081511479682977</v>
      </c>
      <c r="AE14">
        <v>15.522585051978314</v>
      </c>
      <c r="AF14">
        <v>15.956337289815457</v>
      </c>
      <c r="AG14">
        <v>16.383405397786781</v>
      </c>
      <c r="AH14">
        <v>16.799978419740441</v>
      </c>
      <c r="AI14">
        <v>17.2079086909193</v>
      </c>
      <c r="AJ14">
        <v>17.611114162153022</v>
      </c>
      <c r="AK14">
        <v>18.00143791905678</v>
      </c>
      <c r="AL14">
        <v>18.363389254226405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Liverpool City Region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MCA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Liverpool City Region</v>
      </c>
      <c r="W1" s="203" t="str">
        <f>CONCATENATE("Shift-share Figure 1: Levels of Employment, ",C4," - ",F40,", ",Info!B5)</f>
        <v>Shift-share Figure 1: Levels of Employment, 2015 - 2035, Liverpool City Region</v>
      </c>
      <c r="AK1" s="203" t="str">
        <f>CONCATENATE("Shift-share Figure 1.1: Net Changes, ",C4,"-",F40,", ",Info!B5)</f>
        <v>Shift-share Figure 1.1: Net Changes, 2015-2035, Liverpool City Region</v>
      </c>
    </row>
    <row r="2" spans="1:97" ht="18.75" customHeight="1" x14ac:dyDescent="0.25">
      <c r="A2" s="136" t="s">
        <v>518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503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34.743634218080587</v>
      </c>
      <c r="C8" s="141">
        <f t="shared" ref="C8:C33" si="0">B8/B$35*100</f>
        <v>5.1421923840286903</v>
      </c>
      <c r="E8" s="151">
        <v>42.764478238048731</v>
      </c>
      <c r="F8" s="141">
        <f t="shared" ref="F8:F33" si="1">E8/E$35*100</f>
        <v>5.92865812832187</v>
      </c>
      <c r="H8" s="151">
        <f>E8-B8</f>
        <v>8.0208440199681448</v>
      </c>
      <c r="I8" s="141">
        <f>IF(B8&lt;&gt;0,((E8/B8)-1)*100,0)</f>
        <v>23.085794564905072</v>
      </c>
      <c r="K8" s="207">
        <f t="shared" ref="K8:K33" si="2">(($E$35/$B$35)-1)*B8</f>
        <v>2.3479250425474709</v>
      </c>
      <c r="L8" s="141">
        <f>IF(B8&lt;&gt;0,K8/B8*100,0)</f>
        <v>6.7578567855334226</v>
      </c>
      <c r="N8" s="151">
        <f>H8-(K8+Q8)</f>
        <v>5.9350904504874684</v>
      </c>
      <c r="O8" s="141">
        <f>IF(B8&lt;&gt;0,N8/B8*100,0)</f>
        <v>17.082526293115439</v>
      </c>
      <c r="Q8" s="151">
        <v>-0.26217147306679456</v>
      </c>
      <c r="R8" s="141">
        <f>IF(B8&lt;&gt;0,Q8/B8*100,0)</f>
        <v>-0.7545885137437941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19.228070148889959</v>
      </c>
      <c r="C9" s="141">
        <f t="shared" si="0"/>
        <v>2.845828828917877</v>
      </c>
      <c r="E9" s="151">
        <v>21.49525521155002</v>
      </c>
      <c r="F9" s="141">
        <f t="shared" si="1"/>
        <v>2.9799970625369152</v>
      </c>
      <c r="H9" s="151">
        <f t="shared" ref="H9:H32" si="3">E9-B9</f>
        <v>2.2671850626600616</v>
      </c>
      <c r="I9" s="141">
        <f t="shared" ref="I9:I32" si="4">IF(B9&lt;&gt;0,((E9/B9)-1)*100,0)</f>
        <v>11.791017221720224</v>
      </c>
      <c r="K9" s="207">
        <f t="shared" si="2"/>
        <v>1.2994054432838866</v>
      </c>
      <c r="L9" s="141">
        <f t="shared" ref="L9:L32" si="5">IF(B9&lt;&gt;0,K9/B9*100,0)</f>
        <v>6.7578567855334226</v>
      </c>
      <c r="N9" s="151">
        <f t="shared" ref="N9:N31" si="6">H9-(K9+Q9)</f>
        <v>1.1463638870212201</v>
      </c>
      <c r="O9" s="141">
        <f>IF(B9&lt;&gt;0,N9/B9*100,0)</f>
        <v>5.9619289827034461</v>
      </c>
      <c r="Q9" s="151">
        <v>-0.17858426764504501</v>
      </c>
      <c r="R9" s="141">
        <f>IF(B9&lt;&gt;0,Q9/B9*100,0)</f>
        <v>-0.92876854651663898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30.382454817703753</v>
      </c>
      <c r="C10" s="141">
        <f t="shared" si="0"/>
        <v>4.4967209472401324</v>
      </c>
      <c r="E10" s="151">
        <v>36.730214764279218</v>
      </c>
      <c r="F10" s="141">
        <f t="shared" si="1"/>
        <v>5.0920973501672258</v>
      </c>
      <c r="H10" s="151">
        <f t="shared" si="3"/>
        <v>6.3477599465754651</v>
      </c>
      <c r="I10" s="141">
        <f t="shared" si="4"/>
        <v>20.892847482740763</v>
      </c>
      <c r="K10" s="207">
        <f t="shared" si="2"/>
        <v>2.0532027845098195</v>
      </c>
      <c r="L10" s="141">
        <f t="shared" si="5"/>
        <v>6.7578567855334226</v>
      </c>
      <c r="N10" s="151">
        <f t="shared" si="6"/>
        <v>4.5921712741961933</v>
      </c>
      <c r="O10" s="141">
        <f t="shared" ref="O10:O32" si="7">IF(B10&lt;&gt;0,N10/B10*100,0)</f>
        <v>15.114549833940183</v>
      </c>
      <c r="Q10" s="151">
        <v>-0.29761411213054778</v>
      </c>
      <c r="R10" s="141">
        <f t="shared" ref="R10:R32" si="8">IF(B10&lt;&gt;0,Q10/B10*100,0)</f>
        <v>-0.97955913673285233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32.880809676325043</v>
      </c>
      <c r="C11" s="141">
        <f t="shared" si="0"/>
        <v>4.8664871393996707</v>
      </c>
      <c r="E11" s="151">
        <v>39.122885265035379</v>
      </c>
      <c r="F11" s="141">
        <f t="shared" si="1"/>
        <v>5.4238054873211805</v>
      </c>
      <c r="H11" s="151">
        <f>E11-B11</f>
        <v>6.2420755887103354</v>
      </c>
      <c r="I11" s="141">
        <f>IF(B11&lt;&gt;0,((E11/B11)-1)*100,0)</f>
        <v>18.983947324158422</v>
      </c>
      <c r="K11" s="207">
        <f t="shared" si="2"/>
        <v>2.2220380278498619</v>
      </c>
      <c r="L11" s="141">
        <f t="shared" si="5"/>
        <v>6.7578567855334226</v>
      </c>
      <c r="N11" s="151">
        <f t="shared" si="6"/>
        <v>3.2998421032362715</v>
      </c>
      <c r="O11" s="141">
        <f t="shared" si="7"/>
        <v>10.035768996321996</v>
      </c>
      <c r="Q11" s="151">
        <v>0.72019545762420212</v>
      </c>
      <c r="R11" s="141">
        <f>IF(B11&lt;&gt;0,Q11/B11*100,0)</f>
        <v>2.1903215423030162</v>
      </c>
      <c r="T11" s="136"/>
    </row>
    <row r="12" spans="1:97" x14ac:dyDescent="0.2">
      <c r="A12" s="10" t="str">
        <f>name!$D8</f>
        <v>23 Teaching and other educational professionals</v>
      </c>
      <c r="B12" s="151">
        <v>35.925326564997505</v>
      </c>
      <c r="C12" s="141">
        <f t="shared" si="0"/>
        <v>5.3170874266267081</v>
      </c>
      <c r="E12" s="151">
        <v>40.788020034635899</v>
      </c>
      <c r="F12" s="141">
        <f t="shared" si="1"/>
        <v>5.6546516286347925</v>
      </c>
      <c r="H12" s="151">
        <f t="shared" si="3"/>
        <v>4.8626934696383941</v>
      </c>
      <c r="I12" s="141">
        <f t="shared" si="4"/>
        <v>13.535558155165607</v>
      </c>
      <c r="K12" s="207">
        <f t="shared" si="2"/>
        <v>2.4277821189977251</v>
      </c>
      <c r="L12" s="141">
        <f t="shared" si="5"/>
        <v>6.7578567855334226</v>
      </c>
      <c r="N12" s="151">
        <f t="shared" si="6"/>
        <v>3.467787241185829</v>
      </c>
      <c r="O12" s="141">
        <f t="shared" si="7"/>
        <v>9.6527647004454451</v>
      </c>
      <c r="Q12" s="151">
        <v>-1.0328758905451603</v>
      </c>
      <c r="R12" s="141">
        <f t="shared" si="8"/>
        <v>-2.875063330813266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30.68600742158641</v>
      </c>
      <c r="C13" s="141">
        <f t="shared" si="0"/>
        <v>4.541647907904057</v>
      </c>
      <c r="E13" s="151">
        <v>41.867763665533872</v>
      </c>
      <c r="F13" s="141">
        <f t="shared" si="1"/>
        <v>5.8043420052645134</v>
      </c>
      <c r="H13" s="151">
        <f t="shared" si="3"/>
        <v>11.181756243947461</v>
      </c>
      <c r="I13" s="141">
        <f t="shared" si="4"/>
        <v>36.439267221455253</v>
      </c>
      <c r="K13" s="207">
        <f t="shared" si="2"/>
        <v>2.0737164347489667</v>
      </c>
      <c r="L13" s="141">
        <f t="shared" si="5"/>
        <v>6.7578567855334226</v>
      </c>
      <c r="N13" s="151">
        <f>H13-(K13+Q13)</f>
        <v>7.6293714606261194</v>
      </c>
      <c r="O13" s="141">
        <f>IF(B13&lt;&gt;0,N13/B13*100,0)</f>
        <v>24.862704866776358</v>
      </c>
      <c r="Q13" s="151">
        <v>1.4786683485723753</v>
      </c>
      <c r="R13" s="141">
        <f t="shared" si="8"/>
        <v>4.8187055691454654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10.650701606583436</v>
      </c>
      <c r="C14" s="141">
        <f t="shared" si="0"/>
        <v>1.5763450749615087</v>
      </c>
      <c r="E14" s="151">
        <v>14.060572101578746</v>
      </c>
      <c r="F14" s="141">
        <f t="shared" si="1"/>
        <v>1.9492889546051464</v>
      </c>
      <c r="H14" s="151">
        <f t="shared" si="3"/>
        <v>3.4098704949953103</v>
      </c>
      <c r="I14" s="141">
        <f t="shared" si="4"/>
        <v>32.015454201510948</v>
      </c>
      <c r="K14" s="207">
        <f t="shared" si="2"/>
        <v>0.71975916122741601</v>
      </c>
      <c r="L14" s="141">
        <f>IF(B14&lt;&gt;0,K14/B14*100,0)</f>
        <v>6.7578567855334226</v>
      </c>
      <c r="N14" s="151">
        <f t="shared" si="6"/>
        <v>2.5915179583743564</v>
      </c>
      <c r="O14" s="141">
        <f t="shared" si="7"/>
        <v>24.331899006282192</v>
      </c>
      <c r="Q14" s="151">
        <v>9.8593375393537602E-2</v>
      </c>
      <c r="R14" s="141">
        <f t="shared" si="8"/>
        <v>0.9256984096953278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14.980896217151191</v>
      </c>
      <c r="C15" s="141">
        <f t="shared" si="0"/>
        <v>2.2172306428919928</v>
      </c>
      <c r="E15" s="151">
        <v>17.967943903432356</v>
      </c>
      <c r="F15" s="141">
        <f t="shared" si="1"/>
        <v>2.4909878726764565</v>
      </c>
      <c r="H15" s="151">
        <f t="shared" si="3"/>
        <v>2.9870476862811657</v>
      </c>
      <c r="I15" s="141">
        <f t="shared" si="4"/>
        <v>19.939045321343208</v>
      </c>
      <c r="K15" s="207">
        <f t="shared" si="2"/>
        <v>1.0123875115444716</v>
      </c>
      <c r="L15" s="141">
        <f t="shared" si="5"/>
        <v>6.7578567855334226</v>
      </c>
      <c r="N15" s="151">
        <f t="shared" si="6"/>
        <v>1.6878339793182042</v>
      </c>
      <c r="O15" s="141">
        <f t="shared" si="7"/>
        <v>11.266575476211178</v>
      </c>
      <c r="Q15" s="151">
        <v>0.2868261954184898</v>
      </c>
      <c r="R15" s="141">
        <f t="shared" si="8"/>
        <v>1.9146130595986033</v>
      </c>
      <c r="T15" s="11"/>
    </row>
    <row r="16" spans="1:97" x14ac:dyDescent="0.2">
      <c r="A16" s="10" t="str">
        <f>name!$D12</f>
        <v>33 Protective service occupations</v>
      </c>
      <c r="B16" s="151">
        <v>7.5385046891874365</v>
      </c>
      <c r="C16" s="141">
        <f t="shared" si="0"/>
        <v>1.1157278814411187</v>
      </c>
      <c r="E16" s="151">
        <v>8.4660366407807324</v>
      </c>
      <c r="F16" s="141">
        <f t="shared" si="1"/>
        <v>1.1736899177312552</v>
      </c>
      <c r="H16" s="151">
        <f t="shared" si="3"/>
        <v>0.92753195159329582</v>
      </c>
      <c r="I16" s="141">
        <f t="shared" si="4"/>
        <v>12.303924847638093</v>
      </c>
      <c r="K16" s="207">
        <f t="shared" si="2"/>
        <v>0.50944135066600849</v>
      </c>
      <c r="L16" s="141">
        <f t="shared" si="5"/>
        <v>6.7578567855334244</v>
      </c>
      <c r="N16" s="151">
        <f t="shared" si="6"/>
        <v>0.41070397240031309</v>
      </c>
      <c r="O16" s="141">
        <f t="shared" si="7"/>
        <v>5.4480827343569942</v>
      </c>
      <c r="Q16" s="151">
        <v>7.3866285269742551E-3</v>
      </c>
      <c r="R16" s="141">
        <f t="shared" si="8"/>
        <v>9.7985327747676279E-2</v>
      </c>
      <c r="T16" s="11"/>
    </row>
    <row r="17" spans="1:20" x14ac:dyDescent="0.2">
      <c r="A17" s="10" t="str">
        <f>name!$D13</f>
        <v>34 Culture, media and sports occupations</v>
      </c>
      <c r="B17" s="151">
        <v>7.7002002082204877</v>
      </c>
      <c r="C17" s="141">
        <f t="shared" si="0"/>
        <v>1.1396594443076946</v>
      </c>
      <c r="E17" s="151">
        <v>9.2137882038488765</v>
      </c>
      <c r="F17" s="141">
        <f t="shared" si="1"/>
        <v>1.2773545376448223</v>
      </c>
      <c r="H17" s="151">
        <f t="shared" si="3"/>
        <v>1.5135879956283889</v>
      </c>
      <c r="I17" s="141">
        <f t="shared" si="4"/>
        <v>19.656475866855128</v>
      </c>
      <c r="K17" s="207">
        <f t="shared" si="2"/>
        <v>0.52036850227088693</v>
      </c>
      <c r="L17" s="141">
        <f t="shared" si="5"/>
        <v>6.7578567855334226</v>
      </c>
      <c r="N17" s="151">
        <f t="shared" si="6"/>
        <v>0.56522186386715245</v>
      </c>
      <c r="O17" s="141">
        <f t="shared" si="7"/>
        <v>7.3403528295762968</v>
      </c>
      <c r="Q17" s="151">
        <v>0.42799762949034947</v>
      </c>
      <c r="R17" s="141">
        <f t="shared" si="8"/>
        <v>5.5582662517454136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33.709060270937805</v>
      </c>
      <c r="C18" s="141">
        <f t="shared" si="0"/>
        <v>4.9890714342075118</v>
      </c>
      <c r="E18" s="151">
        <v>38.751720314328239</v>
      </c>
      <c r="F18" s="141">
        <f t="shared" si="1"/>
        <v>5.3723489936932465</v>
      </c>
      <c r="H18" s="151">
        <f t="shared" si="3"/>
        <v>5.0426600433904341</v>
      </c>
      <c r="I18" s="141">
        <f t="shared" si="4"/>
        <v>14.959361082331778</v>
      </c>
      <c r="K18" s="207">
        <f t="shared" si="2"/>
        <v>2.2780100168591217</v>
      </c>
      <c r="L18" s="141">
        <f t="shared" si="5"/>
        <v>6.7578567855334226</v>
      </c>
      <c r="N18" s="151">
        <f t="shared" si="6"/>
        <v>2.7790630415392692</v>
      </c>
      <c r="O18" s="141">
        <f t="shared" si="7"/>
        <v>8.244261392048454</v>
      </c>
      <c r="Q18" s="151">
        <v>-1.4413015007956755E-2</v>
      </c>
      <c r="R18" s="141">
        <f t="shared" si="8"/>
        <v>-4.2757095250094843E-2</v>
      </c>
      <c r="T18" s="11"/>
    </row>
    <row r="19" spans="1:20" x14ac:dyDescent="0.2">
      <c r="A19" s="10" t="str">
        <f>name!$D15</f>
        <v>41 Administrative occupations</v>
      </c>
      <c r="B19" s="151">
        <v>70.49613311937317</v>
      </c>
      <c r="C19" s="141">
        <f t="shared" si="0"/>
        <v>10.433700647276156</v>
      </c>
      <c r="E19" s="151">
        <v>76.542636340218806</v>
      </c>
      <c r="F19" s="141">
        <f t="shared" si="1"/>
        <v>10.611496779536742</v>
      </c>
      <c r="H19" s="151">
        <f t="shared" si="3"/>
        <v>6.0465032208456364</v>
      </c>
      <c r="I19" s="141">
        <f t="shared" si="4"/>
        <v>8.577070760188942</v>
      </c>
      <c r="K19" s="207">
        <f t="shared" si="2"/>
        <v>4.7640277155462343</v>
      </c>
      <c r="L19" s="141">
        <f t="shared" si="5"/>
        <v>6.7578567855334226</v>
      </c>
      <c r="N19" s="151">
        <f t="shared" si="6"/>
        <v>0.29829875981962672</v>
      </c>
      <c r="O19" s="141">
        <f t="shared" si="7"/>
        <v>0.42314201732811174</v>
      </c>
      <c r="Q19" s="151">
        <v>0.98417674547977552</v>
      </c>
      <c r="R19" s="141">
        <f t="shared" si="8"/>
        <v>1.3960719573274185</v>
      </c>
      <c r="T19" s="11"/>
    </row>
    <row r="20" spans="1:20" x14ac:dyDescent="0.2">
      <c r="A20" s="10" t="str">
        <f>name!$D16</f>
        <v>42 Secretarial and related occupations</v>
      </c>
      <c r="B20" s="151">
        <v>15.892329595754921</v>
      </c>
      <c r="C20" s="141">
        <f t="shared" si="0"/>
        <v>2.3521263117960438</v>
      </c>
      <c r="E20" s="151">
        <v>15.073538459895426</v>
      </c>
      <c r="F20" s="141">
        <f t="shared" si="1"/>
        <v>2.089721656730517</v>
      </c>
      <c r="H20" s="151">
        <f t="shared" si="3"/>
        <v>-0.81879113585949526</v>
      </c>
      <c r="I20" s="141">
        <f t="shared" si="4"/>
        <v>-5.152115244817268</v>
      </c>
      <c r="K20" s="207">
        <f t="shared" si="2"/>
        <v>1.0739808739660603</v>
      </c>
      <c r="L20" s="141">
        <f t="shared" si="5"/>
        <v>6.7578567855334226</v>
      </c>
      <c r="N20" s="151">
        <f t="shared" si="6"/>
        <v>-2.3736502832741246</v>
      </c>
      <c r="O20" s="141">
        <f t="shared" si="7"/>
        <v>-14.935823404443878</v>
      </c>
      <c r="Q20" s="151">
        <v>0.48087827344856898</v>
      </c>
      <c r="R20" s="141">
        <f t="shared" si="8"/>
        <v>3.02585137409319</v>
      </c>
      <c r="T20" s="11"/>
    </row>
    <row r="21" spans="1:20" x14ac:dyDescent="0.2">
      <c r="A21" s="10" t="str">
        <f>name!$D17</f>
        <v>51 Skilled agricultural and related trades</v>
      </c>
      <c r="B21" s="151">
        <v>5.5262712216288774</v>
      </c>
      <c r="C21" s="141">
        <f t="shared" si="0"/>
        <v>0.81790953731456961</v>
      </c>
      <c r="E21" s="151">
        <v>5.7793051010973517</v>
      </c>
      <c r="F21" s="141">
        <f t="shared" si="1"/>
        <v>0.80121459621101276</v>
      </c>
      <c r="H21" s="151">
        <f t="shared" si="3"/>
        <v>0.25303387946847433</v>
      </c>
      <c r="I21" s="141">
        <f t="shared" si="4"/>
        <v>4.5787452211564217</v>
      </c>
      <c r="K21" s="207">
        <f t="shared" si="2"/>
        <v>0.37345749473782786</v>
      </c>
      <c r="L21" s="141">
        <f t="shared" si="5"/>
        <v>6.7578567855334226</v>
      </c>
      <c r="N21" s="151">
        <f t="shared" si="6"/>
        <v>-0.36880983040424919</v>
      </c>
      <c r="O21" s="141">
        <f t="shared" si="7"/>
        <v>-6.6737555145826128</v>
      </c>
      <c r="Q21" s="151">
        <v>0.2483862151348957</v>
      </c>
      <c r="R21" s="141">
        <f t="shared" si="8"/>
        <v>4.4946439502056048</v>
      </c>
      <c r="T21" s="11"/>
    </row>
    <row r="22" spans="1:20" x14ac:dyDescent="0.2">
      <c r="A22" s="10" t="str">
        <f>name!$D18</f>
        <v>52 Skilled metal, electrical and electronic trades</v>
      </c>
      <c r="B22" s="151">
        <v>22.898545046990407</v>
      </c>
      <c r="C22" s="141">
        <f t="shared" si="0"/>
        <v>3.3890733251127632</v>
      </c>
      <c r="E22" s="151">
        <v>20.929752307374756</v>
      </c>
      <c r="F22" s="141">
        <f t="shared" si="1"/>
        <v>2.9015985054268385</v>
      </c>
      <c r="H22" s="151">
        <f t="shared" si="3"/>
        <v>-1.968792739615651</v>
      </c>
      <c r="I22" s="141">
        <f t="shared" si="4"/>
        <v>-8.5978944757209028</v>
      </c>
      <c r="K22" s="207">
        <f t="shared" si="2"/>
        <v>1.5474508802464686</v>
      </c>
      <c r="L22" s="141">
        <f t="shared" si="5"/>
        <v>6.7578567855334226</v>
      </c>
      <c r="N22" s="151">
        <f t="shared" si="6"/>
        <v>-2.9630955661888789</v>
      </c>
      <c r="O22" s="141">
        <f t="shared" si="7"/>
        <v>-12.940104098789995</v>
      </c>
      <c r="Q22" s="151">
        <v>-0.5531480536732406</v>
      </c>
      <c r="R22" s="141">
        <f t="shared" si="8"/>
        <v>-2.4156471624643321</v>
      </c>
      <c r="T22" s="11"/>
    </row>
    <row r="23" spans="1:20" x14ac:dyDescent="0.2">
      <c r="A23" s="10" t="str">
        <f>name!$D19</f>
        <v>53 Skilled construction and building trades</v>
      </c>
      <c r="B23" s="151">
        <v>19.162952019824345</v>
      </c>
      <c r="C23" s="141">
        <f t="shared" si="0"/>
        <v>2.8361910936930128</v>
      </c>
      <c r="E23" s="151">
        <v>16.866861193916868</v>
      </c>
      <c r="F23" s="141">
        <f t="shared" si="1"/>
        <v>2.3383391505434323</v>
      </c>
      <c r="H23" s="151">
        <f t="shared" si="3"/>
        <v>-2.296090825907477</v>
      </c>
      <c r="I23" s="141">
        <f t="shared" si="4"/>
        <v>-11.98192649823544</v>
      </c>
      <c r="K23" s="207">
        <f t="shared" si="2"/>
        <v>1.2950048533802136</v>
      </c>
      <c r="L23" s="141">
        <f t="shared" si="5"/>
        <v>6.7578567855334226</v>
      </c>
      <c r="N23" s="151">
        <f t="shared" si="6"/>
        <v>-3.5213212124381172</v>
      </c>
      <c r="O23" s="141">
        <f t="shared" si="7"/>
        <v>-18.375672019609819</v>
      </c>
      <c r="Q23" s="151">
        <v>-6.9774466849573405E-2</v>
      </c>
      <c r="R23" s="141">
        <f t="shared" si="8"/>
        <v>-0.3641112641590436</v>
      </c>
      <c r="T23" s="11"/>
    </row>
    <row r="24" spans="1:20" x14ac:dyDescent="0.2">
      <c r="A24" s="10" t="str">
        <f>name!$D20</f>
        <v>54 Textiles, printing and other skilled trades</v>
      </c>
      <c r="B24" s="151">
        <v>13.383724363120276</v>
      </c>
      <c r="C24" s="141">
        <f t="shared" si="0"/>
        <v>1.9808430245953232</v>
      </c>
      <c r="E24" s="151">
        <v>11.926889661278487</v>
      </c>
      <c r="F24" s="141">
        <f t="shared" si="1"/>
        <v>1.6534856556024515</v>
      </c>
      <c r="H24" s="151">
        <f t="shared" si="3"/>
        <v>-1.4568347018417889</v>
      </c>
      <c r="I24" s="141">
        <f t="shared" si="4"/>
        <v>-10.885121826449085</v>
      </c>
      <c r="K24" s="207">
        <f t="shared" si="2"/>
        <v>0.90445292503021346</v>
      </c>
      <c r="L24" s="141">
        <f t="shared" si="5"/>
        <v>6.7578567855334226</v>
      </c>
      <c r="N24" s="151">
        <f t="shared" si="6"/>
        <v>-2.2598975164035044</v>
      </c>
      <c r="O24" s="141">
        <f t="shared" si="7"/>
        <v>-16.885415861005022</v>
      </c>
      <c r="Q24" s="151">
        <v>-0.10139011046849762</v>
      </c>
      <c r="R24" s="141">
        <f t="shared" si="8"/>
        <v>-0.75756275097748327</v>
      </c>
      <c r="T24" s="11"/>
    </row>
    <row r="25" spans="1:20" x14ac:dyDescent="0.2">
      <c r="A25" s="10" t="str">
        <f>name!$D21</f>
        <v>61 Caring personal service occupations</v>
      </c>
      <c r="B25" s="151">
        <v>64.350305466787106</v>
      </c>
      <c r="C25" s="141">
        <f t="shared" si="0"/>
        <v>9.5240943593929295</v>
      </c>
      <c r="E25" s="151">
        <v>66.798689340588211</v>
      </c>
      <c r="F25" s="141">
        <f t="shared" si="1"/>
        <v>9.2606436191233605</v>
      </c>
      <c r="H25" s="151">
        <f t="shared" si="3"/>
        <v>2.4483838738011059</v>
      </c>
      <c r="I25" s="141">
        <f t="shared" si="4"/>
        <v>3.8047742835731757</v>
      </c>
      <c r="K25" s="207">
        <f t="shared" si="2"/>
        <v>4.3487014844987577</v>
      </c>
      <c r="L25" s="141">
        <f t="shared" si="5"/>
        <v>6.7578567855334226</v>
      </c>
      <c r="N25" s="151">
        <f t="shared" si="6"/>
        <v>-2.6046719052317808</v>
      </c>
      <c r="O25" s="141">
        <f t="shared" si="7"/>
        <v>-4.0476449743911802</v>
      </c>
      <c r="Q25" s="151">
        <v>0.70435429453412879</v>
      </c>
      <c r="R25" s="141">
        <f t="shared" si="8"/>
        <v>1.0945624724309422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15.270127809036563</v>
      </c>
      <c r="C26" s="141">
        <f t="shared" si="0"/>
        <v>2.2600380383324925</v>
      </c>
      <c r="E26" s="151">
        <v>14.380451956126183</v>
      </c>
      <c r="F26" s="141">
        <f t="shared" si="1"/>
        <v>1.9936355333051703</v>
      </c>
      <c r="H26" s="151">
        <f t="shared" si="3"/>
        <v>-0.88967585291037921</v>
      </c>
      <c r="I26" s="141">
        <f t="shared" si="4"/>
        <v>-5.8262502058685222</v>
      </c>
      <c r="K26" s="207">
        <f t="shared" si="2"/>
        <v>1.0319333683026035</v>
      </c>
      <c r="L26" s="141">
        <f t="shared" si="5"/>
        <v>6.7578567855334226</v>
      </c>
      <c r="N26" s="151">
        <f t="shared" si="6"/>
        <v>-1.9832640766429621</v>
      </c>
      <c r="O26" s="141">
        <f t="shared" si="7"/>
        <v>-12.987868218557447</v>
      </c>
      <c r="Q26" s="151">
        <v>6.1654855429979394E-2</v>
      </c>
      <c r="R26" s="141">
        <f t="shared" si="8"/>
        <v>0.40376122715550072</v>
      </c>
      <c r="T26" s="11"/>
    </row>
    <row r="27" spans="1:20" x14ac:dyDescent="0.2">
      <c r="A27" s="10" t="str">
        <f>name!$D23</f>
        <v>63 Community and civil enforcement occupations</v>
      </c>
      <c r="B27" s="151">
        <v>0.70687312669233249</v>
      </c>
      <c r="C27" s="141">
        <f t="shared" si="0"/>
        <v>0.10461995960860851</v>
      </c>
      <c r="E27" s="151">
        <v>0.78309080969498313</v>
      </c>
      <c r="F27" s="141">
        <f t="shared" si="1"/>
        <v>0.10856388024352415</v>
      </c>
      <c r="H27" s="151">
        <f t="shared" si="3"/>
        <v>7.6217683002650638E-2</v>
      </c>
      <c r="I27" s="141">
        <f t="shared" si="4"/>
        <v>10.78237099764927</v>
      </c>
      <c r="K27" s="207">
        <f t="shared" si="2"/>
        <v>4.7769473557290061E-2</v>
      </c>
      <c r="L27" s="141">
        <f t="shared" si="5"/>
        <v>6.7578567855334226</v>
      </c>
      <c r="N27" s="151">
        <f t="shared" si="6"/>
        <v>3.7190694038571399E-2</v>
      </c>
      <c r="O27" s="141">
        <f t="shared" si="7"/>
        <v>5.2612969193775418</v>
      </c>
      <c r="Q27" s="151">
        <v>-8.7424845932108242E-3</v>
      </c>
      <c r="R27" s="141">
        <f t="shared" si="8"/>
        <v>-1.2367827072616955</v>
      </c>
      <c r="T27" s="172"/>
    </row>
    <row r="28" spans="1:20" x14ac:dyDescent="0.2">
      <c r="A28" s="10" t="str">
        <f>name!$D24</f>
        <v>71 Sales occupations</v>
      </c>
      <c r="B28" s="151">
        <v>52.806202778340158</v>
      </c>
      <c r="C28" s="141">
        <f t="shared" si="0"/>
        <v>7.8155224652620303</v>
      </c>
      <c r="E28" s="151">
        <v>51.116353303611341</v>
      </c>
      <c r="F28" s="141">
        <f t="shared" si="1"/>
        <v>7.0865212435585079</v>
      </c>
      <c r="H28" s="151">
        <f t="shared" si="3"/>
        <v>-1.6898494747288169</v>
      </c>
      <c r="I28" s="141">
        <f t="shared" si="4"/>
        <v>-3.2000965527139824</v>
      </c>
      <c r="K28" s="207">
        <f t="shared" si="2"/>
        <v>3.5685675576385991</v>
      </c>
      <c r="L28" s="141">
        <f t="shared" si="5"/>
        <v>6.7578567855334226</v>
      </c>
      <c r="N28" s="151">
        <f>H28-(K28+Q28)</f>
        <v>-3.3834313505400715</v>
      </c>
      <c r="O28" s="141">
        <f t="shared" si="7"/>
        <v>-6.4072612165324534</v>
      </c>
      <c r="Q28" s="151">
        <v>-1.8749856818273445</v>
      </c>
      <c r="R28" s="141">
        <f t="shared" si="8"/>
        <v>-3.550692121714949</v>
      </c>
      <c r="T28" s="11"/>
    </row>
    <row r="29" spans="1:20" x14ac:dyDescent="0.2">
      <c r="A29" s="10" t="str">
        <f>name!$D25</f>
        <v>72 Customer service occupations</v>
      </c>
      <c r="B29" s="151">
        <v>12.766814992757451</v>
      </c>
      <c r="C29" s="141">
        <f t="shared" si="0"/>
        <v>1.8895380492434701</v>
      </c>
      <c r="E29" s="151">
        <v>14.271255928181921</v>
      </c>
      <c r="F29" s="141">
        <f t="shared" si="1"/>
        <v>1.978497130001182</v>
      </c>
      <c r="H29" s="151">
        <f t="shared" si="3"/>
        <v>1.5044409354244692</v>
      </c>
      <c r="I29" s="141">
        <f t="shared" si="4"/>
        <v>11.783995744263009</v>
      </c>
      <c r="K29" s="207">
        <f t="shared" si="2"/>
        <v>0.86276307328455781</v>
      </c>
      <c r="L29" s="141">
        <f t="shared" si="5"/>
        <v>6.7578567855334226</v>
      </c>
      <c r="N29" s="151">
        <f t="shared" si="6"/>
        <v>1.0488630739832141</v>
      </c>
      <c r="O29" s="141">
        <f t="shared" si="7"/>
        <v>8.2155422051484948</v>
      </c>
      <c r="Q29" s="151">
        <v>-0.4071852118433027</v>
      </c>
      <c r="R29" s="141">
        <f t="shared" si="8"/>
        <v>-3.1894032464189133</v>
      </c>
      <c r="T29" s="11"/>
    </row>
    <row r="30" spans="1:20" x14ac:dyDescent="0.2">
      <c r="A30" s="10" t="str">
        <f>name!$D26</f>
        <v>81 Process, plant and machine operatives</v>
      </c>
      <c r="B30" s="151">
        <v>15.873936397934683</v>
      </c>
      <c r="C30" s="141">
        <f t="shared" si="0"/>
        <v>2.3494040473042093</v>
      </c>
      <c r="E30" s="151">
        <v>13.516978253697255</v>
      </c>
      <c r="F30" s="141">
        <f t="shared" si="1"/>
        <v>1.8739277619160011</v>
      </c>
      <c r="H30" s="151">
        <f t="shared" si="3"/>
        <v>-2.3569581442374279</v>
      </c>
      <c r="I30" s="141">
        <f t="shared" si="4"/>
        <v>-14.847975229030686</v>
      </c>
      <c r="K30" s="207">
        <f t="shared" si="2"/>
        <v>1.0727378879990888</v>
      </c>
      <c r="L30" s="141">
        <f t="shared" si="5"/>
        <v>6.7578567855334226</v>
      </c>
      <c r="N30" s="151">
        <f t="shared" si="6"/>
        <v>-3.1921825370460883</v>
      </c>
      <c r="O30" s="141">
        <f t="shared" si="7"/>
        <v>-20.109583766893603</v>
      </c>
      <c r="Q30" s="151">
        <v>-0.23751349519042816</v>
      </c>
      <c r="R30" s="141">
        <f t="shared" si="8"/>
        <v>-1.496248247670505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29.975139994627789</v>
      </c>
      <c r="C31" s="141">
        <f t="shared" si="0"/>
        <v>4.4364367763909804</v>
      </c>
      <c r="E31" s="151">
        <v>31.220136373218192</v>
      </c>
      <c r="F31" s="141">
        <f t="shared" si="1"/>
        <v>4.3282070284144023</v>
      </c>
      <c r="H31" s="151">
        <f t="shared" si="3"/>
        <v>1.2449963785904039</v>
      </c>
      <c r="I31" s="141">
        <f t="shared" si="4"/>
        <v>4.1534297381548013</v>
      </c>
      <c r="K31" s="207">
        <f t="shared" si="2"/>
        <v>2.0256770321000968</v>
      </c>
      <c r="L31" s="141">
        <f t="shared" si="5"/>
        <v>6.7578567855334226</v>
      </c>
      <c r="N31" s="151">
        <f t="shared" si="6"/>
        <v>-2.0535974997286122</v>
      </c>
      <c r="O31" s="141">
        <f t="shared" si="7"/>
        <v>-6.8510021974765172</v>
      </c>
      <c r="Q31" s="151">
        <v>1.2729168462189193</v>
      </c>
      <c r="R31" s="141">
        <f t="shared" si="8"/>
        <v>4.2465751500978959</v>
      </c>
      <c r="T31" s="11"/>
    </row>
    <row r="32" spans="1:20" x14ac:dyDescent="0.2">
      <c r="A32" s="10" t="str">
        <f>name!$D28</f>
        <v>91 Elementary trades and related occupations</v>
      </c>
      <c r="B32" s="151">
        <v>11.596719842397626</v>
      </c>
      <c r="C32" s="141">
        <f t="shared" si="0"/>
        <v>1.7163594366377104</v>
      </c>
      <c r="E32" s="151">
        <v>9.1773276129895702</v>
      </c>
      <c r="F32" s="141">
        <f t="shared" si="1"/>
        <v>1.272299819634277</v>
      </c>
      <c r="H32" s="151">
        <f t="shared" si="3"/>
        <v>-2.4193922294080554</v>
      </c>
      <c r="I32" s="141">
        <f t="shared" si="4"/>
        <v>-20.862728963777787</v>
      </c>
      <c r="K32" s="207">
        <f t="shared" si="2"/>
        <v>0.78368971876876881</v>
      </c>
      <c r="L32" s="141">
        <f t="shared" si="5"/>
        <v>6.7578567855334226</v>
      </c>
      <c r="N32" s="151">
        <f>H32-(K32+Q32)</f>
        <v>-3.1138496570795455</v>
      </c>
      <c r="O32" s="141">
        <f t="shared" si="7"/>
        <v>-26.851124278223111</v>
      </c>
      <c r="Q32" s="151">
        <v>-8.9232291097278843E-2</v>
      </c>
      <c r="R32" s="141">
        <f t="shared" si="8"/>
        <v>-0.76946147108810414</v>
      </c>
      <c r="T32" s="11"/>
    </row>
    <row r="33" spans="1:20" x14ac:dyDescent="0.2">
      <c r="A33" s="10" t="str">
        <f>name!$D29</f>
        <v>92 Elementary administration and service occupations</v>
      </c>
      <c r="B33" s="151">
        <v>66.526258385071017</v>
      </c>
      <c r="C33" s="141">
        <f t="shared" si="0"/>
        <v>9.8461438161127344</v>
      </c>
      <c r="E33" s="151">
        <v>61.706055015058247</v>
      </c>
      <c r="F33" s="141">
        <f t="shared" si="1"/>
        <v>8.5546257011551461</v>
      </c>
      <c r="H33" s="151">
        <f t="shared" ref="H33" si="9">E33-B33</f>
        <v>-4.82020337001277</v>
      </c>
      <c r="I33" s="141">
        <f>IF(B33&lt;&gt;0,((E33/B33)-1)*100,0)</f>
        <v>-7.2455651152244283</v>
      </c>
      <c r="K33" s="207">
        <f t="shared" si="2"/>
        <v>4.4957492664370191</v>
      </c>
      <c r="L33" s="141">
        <f t="shared" ref="L33" si="10">IF(B33&lt;&gt;0,K33/B33*100,0)</f>
        <v>6.7578567855334226</v>
      </c>
      <c r="N33" s="151">
        <f>H33-(K33+Q33)</f>
        <v>-7.6715483251218632</v>
      </c>
      <c r="O33" s="141">
        <f t="shared" ref="O33" si="11">IF(B33&lt;&gt;0,N33/B33*100,0)</f>
        <v>-11.531609489770156</v>
      </c>
      <c r="Q33" s="151">
        <v>-1.6444043113279261</v>
      </c>
      <c r="R33" s="141">
        <f t="shared" ref="R33" si="12">IF(B33&lt;&gt;0,Q33/B33*100,0)</f>
        <v>-2.4718124109876927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675.65800000000036</v>
      </c>
      <c r="C35" s="147">
        <f>B35/B$35*100</f>
        <v>100</v>
      </c>
      <c r="D35" s="145"/>
      <c r="E35" s="152">
        <f>SUM(E8:E33)</f>
        <v>721.31799999999976</v>
      </c>
      <c r="F35" s="147">
        <f t="shared" ref="F35" si="13">E35/E$35*100</f>
        <v>100</v>
      </c>
      <c r="G35" s="145"/>
      <c r="H35" s="152">
        <f>E35-B35</f>
        <v>45.6599999999994</v>
      </c>
      <c r="I35" s="147">
        <f>IF(B35&lt;&gt;0,((E35/B35)-1)*100,0)</f>
        <v>6.7578567855334226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Liverpool City Region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42.764478238048731</v>
      </c>
      <c r="C44" s="141">
        <f t="shared" ref="C44:C68" si="15">B44/B$71*100</f>
        <v>5.92865812832187</v>
      </c>
      <c r="E44" s="151">
        <v>44.271920188434777</v>
      </c>
      <c r="F44" s="141">
        <f t="shared" ref="F44:F68" si="16">E44/E$71*100</f>
        <v>5.6854139164516404</v>
      </c>
      <c r="H44" s="151">
        <f>E44-B44</f>
        <v>1.5074419503860454</v>
      </c>
      <c r="I44" s="141">
        <f>IF(B44&gt;0,((E44/B44)-1)*100,0)</f>
        <v>3.5249861859528941</v>
      </c>
      <c r="K44" s="151">
        <f>(($E$71/$B$71)-1)*B44</f>
        <v>3.4015676011246936</v>
      </c>
      <c r="L44" s="141">
        <f>IF(B44&gt;0,K44/B44*100,0)</f>
        <v>7.9541894143776215</v>
      </c>
      <c r="N44" s="151">
        <f>H44-(K44+Q44)</f>
        <v>-0.78930880708762086</v>
      </c>
      <c r="O44" s="141">
        <f>IF(B44&gt;0,N44/B44*100,0)</f>
        <v>-1.8457112996771023</v>
      </c>
      <c r="Q44" s="151">
        <v>-1.1048168436510273</v>
      </c>
      <c r="R44" s="141">
        <f>IF(B44&gt;0,Q44/B44*100,0)</f>
        <v>-2.5834919287476339</v>
      </c>
      <c r="T44" s="151"/>
    </row>
    <row r="45" spans="1:20" x14ac:dyDescent="0.2">
      <c r="A45" s="135" t="str">
        <f t="shared" si="14"/>
        <v>12 Other managers and proprietors</v>
      </c>
      <c r="B45" s="151">
        <v>21.49525521155002</v>
      </c>
      <c r="C45" s="141">
        <f t="shared" si="15"/>
        <v>2.9799970625369152</v>
      </c>
      <c r="E45" s="151">
        <v>30.946651567053284</v>
      </c>
      <c r="F45" s="141">
        <f t="shared" si="16"/>
        <v>3.9741787285943602</v>
      </c>
      <c r="H45" s="151">
        <f t="shared" ref="H45:H71" si="17">E45-B45</f>
        <v>9.4513963555032632</v>
      </c>
      <c r="I45" s="141">
        <f t="shared" ref="I45:I71" si="18">IF(B45&gt;0,((E45/B45)-1)*100,0)</f>
        <v>43.969686623793855</v>
      </c>
      <c r="K45" s="151">
        <f t="shared" ref="K45:K68" si="19">(($E$71/$B$71)-1)*B45</f>
        <v>1.7097733146305658</v>
      </c>
      <c r="L45" s="141">
        <f t="shared" ref="L45:L68" si="20">IF(B45&gt;0,K45/B45*100,0)</f>
        <v>7.9541894143776215</v>
      </c>
      <c r="N45" s="151">
        <f t="shared" ref="N45:N68" si="21">H45-(K45+Q45)</f>
        <v>7.445410012222915</v>
      </c>
      <c r="O45" s="141">
        <f t="shared" ref="O45:O68" si="22">IF(B45&gt;0,N45/B45*100,0)</f>
        <v>34.637458075967771</v>
      </c>
      <c r="Q45" s="151">
        <v>0.29621302864978244</v>
      </c>
      <c r="R45" s="141">
        <f>IF(B45&gt;0,Q45/B45*100,0)</f>
        <v>1.3780391334484767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36.730214764279218</v>
      </c>
      <c r="C46" s="141">
        <f t="shared" si="15"/>
        <v>5.0920973501672258</v>
      </c>
      <c r="E46" s="151">
        <v>43.137693634342476</v>
      </c>
      <c r="F46" s="141">
        <f t="shared" si="16"/>
        <v>5.5397561856010604</v>
      </c>
      <c r="H46" s="151">
        <f t="shared" si="17"/>
        <v>6.4074788700632581</v>
      </c>
      <c r="I46" s="141">
        <f t="shared" si="18"/>
        <v>17.444708426520393</v>
      </c>
      <c r="K46" s="151">
        <f t="shared" si="19"/>
        <v>2.9215908546584637</v>
      </c>
      <c r="L46" s="141">
        <f t="shared" si="20"/>
        <v>7.9541894143776215</v>
      </c>
      <c r="N46" s="151">
        <f t="shared" si="21"/>
        <v>4.5260344604114646</v>
      </c>
      <c r="O46" s="141">
        <f t="shared" si="22"/>
        <v>12.322374071205031</v>
      </c>
      <c r="Q46" s="151">
        <v>-1.0401464450066704</v>
      </c>
      <c r="R46" s="141">
        <f t="shared" ref="R46:R68" si="23">IF(B46&gt;0,Q46/B46*100,0)</f>
        <v>-2.8318550590622498</v>
      </c>
      <c r="T46" s="151"/>
    </row>
    <row r="47" spans="1:20" x14ac:dyDescent="0.2">
      <c r="A47" s="135" t="str">
        <f t="shared" si="14"/>
        <v>22 Health professionals</v>
      </c>
      <c r="B47" s="151">
        <v>39.122885265035379</v>
      </c>
      <c r="C47" s="141">
        <f t="shared" si="15"/>
        <v>5.4238054873211805</v>
      </c>
      <c r="E47" s="151">
        <v>47.390023011021498</v>
      </c>
      <c r="F47" s="141">
        <f t="shared" si="16"/>
        <v>6.0858416617359463</v>
      </c>
      <c r="H47" s="151">
        <f t="shared" si="17"/>
        <v>8.2671377459861191</v>
      </c>
      <c r="I47" s="141">
        <f t="shared" si="18"/>
        <v>21.131206683711955</v>
      </c>
      <c r="K47" s="151">
        <f t="shared" si="19"/>
        <v>3.1119083983505464</v>
      </c>
      <c r="L47" s="141">
        <f t="shared" si="20"/>
        <v>7.9541894143776215</v>
      </c>
      <c r="N47" s="151">
        <f t="shared" si="21"/>
        <v>2.9159988861630293</v>
      </c>
      <c r="O47" s="141">
        <f t="shared" si="22"/>
        <v>7.4534351605429636</v>
      </c>
      <c r="Q47" s="151">
        <v>2.2392304614725433</v>
      </c>
      <c r="R47" s="141">
        <f t="shared" si="23"/>
        <v>5.723582108791379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40.788020034635899</v>
      </c>
      <c r="C48" s="141">
        <f t="shared" si="15"/>
        <v>5.6546516286347925</v>
      </c>
      <c r="E48" s="151">
        <v>48.836490200411653</v>
      </c>
      <c r="F48" s="141">
        <f t="shared" si="16"/>
        <v>6.2715974331876163</v>
      </c>
      <c r="H48" s="151">
        <f t="shared" si="17"/>
        <v>8.048470165775754</v>
      </c>
      <c r="I48" s="141">
        <f t="shared" si="18"/>
        <v>19.732436531464991</v>
      </c>
      <c r="K48" s="151">
        <f t="shared" si="19"/>
        <v>3.2443563719292321</v>
      </c>
      <c r="L48" s="141">
        <f t="shared" si="20"/>
        <v>7.9541894143776215</v>
      </c>
      <c r="N48" s="151">
        <f t="shared" si="21"/>
        <v>4.2262494518021185</v>
      </c>
      <c r="O48" s="141">
        <f t="shared" si="22"/>
        <v>10.361496949872343</v>
      </c>
      <c r="Q48" s="151">
        <v>0.57786434204440351</v>
      </c>
      <c r="R48" s="141">
        <f t="shared" si="23"/>
        <v>1.4167501672150287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41.867763665533872</v>
      </c>
      <c r="C49" s="141">
        <f t="shared" si="15"/>
        <v>5.8043420052645134</v>
      </c>
      <c r="E49" s="151">
        <v>52.802627782434122</v>
      </c>
      <c r="F49" s="141">
        <f t="shared" si="16"/>
        <v>6.7809300690302994</v>
      </c>
      <c r="H49" s="151">
        <f t="shared" si="17"/>
        <v>10.934864116900251</v>
      </c>
      <c r="I49" s="141">
        <f t="shared" si="18"/>
        <v>26.117621672499268</v>
      </c>
      <c r="K49" s="151">
        <f t="shared" si="19"/>
        <v>3.3302412255205351</v>
      </c>
      <c r="L49" s="141">
        <f t="shared" si="20"/>
        <v>7.9541894143776215</v>
      </c>
      <c r="N49" s="151">
        <f t="shared" si="21"/>
        <v>7.9265393690976946</v>
      </c>
      <c r="O49" s="141">
        <f t="shared" si="22"/>
        <v>18.932320895904294</v>
      </c>
      <c r="Q49" s="151">
        <v>-0.32191647771797893</v>
      </c>
      <c r="R49" s="141">
        <f t="shared" si="23"/>
        <v>-0.76888863778264105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14.060572101578746</v>
      </c>
      <c r="C50" s="141">
        <f t="shared" si="15"/>
        <v>1.9492889546051464</v>
      </c>
      <c r="E50" s="151">
        <v>13.181857433736411</v>
      </c>
      <c r="F50" s="141">
        <f t="shared" si="16"/>
        <v>1.69281827802952</v>
      </c>
      <c r="H50" s="151">
        <f t="shared" si="17"/>
        <v>-0.87871466784233476</v>
      </c>
      <c r="I50" s="141">
        <f t="shared" si="18"/>
        <v>-6.2494944124191871</v>
      </c>
      <c r="K50" s="151">
        <f t="shared" si="19"/>
        <v>1.1184045377047096</v>
      </c>
      <c r="L50" s="141">
        <f t="shared" si="20"/>
        <v>7.9541894143776215</v>
      </c>
      <c r="N50" s="151">
        <f t="shared" si="21"/>
        <v>-1.6021155495418804</v>
      </c>
      <c r="O50" s="141">
        <f t="shared" si="22"/>
        <v>-11.394383798664865</v>
      </c>
      <c r="Q50" s="151">
        <v>-0.39500365600516396</v>
      </c>
      <c r="R50" s="141">
        <f t="shared" si="23"/>
        <v>-2.8093000281319438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17.967943903432356</v>
      </c>
      <c r="C51" s="141">
        <f t="shared" si="15"/>
        <v>2.4909878726764565</v>
      </c>
      <c r="E51" s="151">
        <v>20.907812467030777</v>
      </c>
      <c r="F51" s="141">
        <f t="shared" si="16"/>
        <v>2.6849878536253406</v>
      </c>
      <c r="H51" s="151">
        <f t="shared" si="17"/>
        <v>2.9398685635984201</v>
      </c>
      <c r="I51" s="141">
        <f t="shared" si="18"/>
        <v>16.361741662811102</v>
      </c>
      <c r="K51" s="151">
        <f t="shared" si="19"/>
        <v>1.4292042919481256</v>
      </c>
      <c r="L51" s="141">
        <f t="shared" si="20"/>
        <v>7.9541894143776215</v>
      </c>
      <c r="N51" s="151">
        <f t="shared" si="21"/>
        <v>0.49504204452455225</v>
      </c>
      <c r="O51" s="141">
        <f t="shared" si="22"/>
        <v>2.7551401940318061</v>
      </c>
      <c r="Q51" s="151">
        <v>1.0156222271257422</v>
      </c>
      <c r="R51" s="141">
        <f t="shared" si="23"/>
        <v>5.6524120544016805</v>
      </c>
      <c r="T51" s="151"/>
    </row>
    <row r="52" spans="1:20" x14ac:dyDescent="0.2">
      <c r="A52" s="135" t="str">
        <f t="shared" si="14"/>
        <v>33 Protective service occupations</v>
      </c>
      <c r="B52" s="151">
        <v>8.4660366407807324</v>
      </c>
      <c r="C52" s="141">
        <f t="shared" si="15"/>
        <v>1.1736899177312552</v>
      </c>
      <c r="E52" s="151">
        <v>10.729879968242635</v>
      </c>
      <c r="F52" s="141">
        <f t="shared" si="16"/>
        <v>1.3779345606346318</v>
      </c>
      <c r="H52" s="151">
        <f t="shared" si="17"/>
        <v>2.2638433274619025</v>
      </c>
      <c r="I52" s="141">
        <f t="shared" si="18"/>
        <v>26.74029682977055</v>
      </c>
      <c r="K52" s="151">
        <f t="shared" si="19"/>
        <v>0.67340459029831179</v>
      </c>
      <c r="L52" s="141">
        <f t="shared" si="20"/>
        <v>7.9541894143776215</v>
      </c>
      <c r="N52" s="151">
        <f t="shared" si="21"/>
        <v>2.0343022481760018</v>
      </c>
      <c r="O52" s="141">
        <f t="shared" si="22"/>
        <v>24.028979964211445</v>
      </c>
      <c r="Q52" s="151">
        <v>-0.44386351101241128</v>
      </c>
      <c r="R52" s="141">
        <f t="shared" si="23"/>
        <v>-5.2428725488185277</v>
      </c>
      <c r="T52" s="151"/>
    </row>
    <row r="53" spans="1:20" x14ac:dyDescent="0.2">
      <c r="A53" s="135" t="str">
        <f t="shared" si="14"/>
        <v>34 Culture, media and sports occupations</v>
      </c>
      <c r="B53" s="151">
        <v>9.2137882038488765</v>
      </c>
      <c r="C53" s="141">
        <f t="shared" si="15"/>
        <v>1.2773545376448223</v>
      </c>
      <c r="E53" s="151">
        <v>9.7685114421398627</v>
      </c>
      <c r="F53" s="141">
        <f t="shared" si="16"/>
        <v>1.2544753121114305</v>
      </c>
      <c r="H53" s="151">
        <f t="shared" si="17"/>
        <v>0.55472323829098613</v>
      </c>
      <c r="I53" s="141">
        <f t="shared" si="18"/>
        <v>6.0205772698276538</v>
      </c>
      <c r="K53" s="151">
        <f t="shared" si="19"/>
        <v>0.73288216597372136</v>
      </c>
      <c r="L53" s="141">
        <f t="shared" si="20"/>
        <v>7.9541894143776215</v>
      </c>
      <c r="N53" s="151">
        <f t="shared" si="21"/>
        <v>7.645273906254435E-2</v>
      </c>
      <c r="O53" s="141">
        <f t="shared" si="22"/>
        <v>0.82976445052869507</v>
      </c>
      <c r="Q53" s="151">
        <v>-0.25461166674527957</v>
      </c>
      <c r="R53" s="141">
        <f t="shared" si="23"/>
        <v>-2.7633765950786739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38.751720314328239</v>
      </c>
      <c r="C54" s="141">
        <f t="shared" si="15"/>
        <v>5.3723489936932465</v>
      </c>
      <c r="E54" s="151">
        <v>38.962624551918609</v>
      </c>
      <c r="F54" s="141">
        <f t="shared" si="16"/>
        <v>5.0035925007568585</v>
      </c>
      <c r="H54" s="151">
        <f t="shared" si="17"/>
        <v>0.2109042375903698</v>
      </c>
      <c r="I54" s="141">
        <f t="shared" si="18"/>
        <v>0.54424483837014481</v>
      </c>
      <c r="K54" s="151">
        <f t="shared" si="19"/>
        <v>3.0823852351315191</v>
      </c>
      <c r="L54" s="141">
        <f t="shared" si="20"/>
        <v>7.9541894143776215</v>
      </c>
      <c r="N54" s="151">
        <f t="shared" si="21"/>
        <v>-2.0561725674684022</v>
      </c>
      <c r="O54" s="141">
        <f t="shared" si="22"/>
        <v>-5.3060162253187597</v>
      </c>
      <c r="Q54" s="151">
        <v>-0.81530843007274689</v>
      </c>
      <c r="R54" s="141">
        <f t="shared" si="23"/>
        <v>-2.1039283506887072</v>
      </c>
      <c r="T54" s="151"/>
    </row>
    <row r="55" spans="1:20" x14ac:dyDescent="0.2">
      <c r="A55" s="135" t="str">
        <f t="shared" si="14"/>
        <v>41 Administrative occupations</v>
      </c>
      <c r="B55" s="151">
        <v>76.542636340218806</v>
      </c>
      <c r="C55" s="141">
        <f t="shared" si="15"/>
        <v>10.611496779536742</v>
      </c>
      <c r="E55" s="151">
        <v>69.188044701503799</v>
      </c>
      <c r="F55" s="141">
        <f t="shared" si="16"/>
        <v>8.8851504638546626</v>
      </c>
      <c r="H55" s="151">
        <f t="shared" si="17"/>
        <v>-7.3545916387150072</v>
      </c>
      <c r="I55" s="141">
        <f t="shared" si="18"/>
        <v>-9.6084901048157256</v>
      </c>
      <c r="K55" s="151">
        <f t="shared" si="19"/>
        <v>6.0883462772592427</v>
      </c>
      <c r="L55" s="141">
        <f t="shared" si="20"/>
        <v>7.9541894143776215</v>
      </c>
      <c r="N55" s="151">
        <f t="shared" si="21"/>
        <v>-12.174594731517182</v>
      </c>
      <c r="O55" s="141">
        <f t="shared" si="22"/>
        <v>-15.905638103975422</v>
      </c>
      <c r="Q55" s="151">
        <v>-1.2683431844570674</v>
      </c>
      <c r="R55" s="141">
        <f t="shared" si="23"/>
        <v>-1.6570414152179198</v>
      </c>
      <c r="T55" s="151"/>
    </row>
    <row r="56" spans="1:20" x14ac:dyDescent="0.2">
      <c r="A56" s="135" t="str">
        <f t="shared" si="14"/>
        <v>42 Secretarial and related occupations</v>
      </c>
      <c r="B56" s="151">
        <v>15.073538459895426</v>
      </c>
      <c r="C56" s="141">
        <f t="shared" si="15"/>
        <v>2.089721656730517</v>
      </c>
      <c r="E56" s="151">
        <v>11.403114439066663</v>
      </c>
      <c r="F56" s="141">
        <f t="shared" si="16"/>
        <v>1.4643915431455865</v>
      </c>
      <c r="H56" s="151">
        <f t="shared" si="17"/>
        <v>-3.6704240208287633</v>
      </c>
      <c r="I56" s="141">
        <f t="shared" si="18"/>
        <v>-24.350115472848486</v>
      </c>
      <c r="K56" s="151">
        <f t="shared" si="19"/>
        <v>1.1989778005491416</v>
      </c>
      <c r="L56" s="141">
        <f t="shared" si="20"/>
        <v>7.9541894143776215</v>
      </c>
      <c r="N56" s="151">
        <f t="shared" si="21"/>
        <v>-5.0053955730546456</v>
      </c>
      <c r="O56" s="141">
        <f t="shared" si="22"/>
        <v>-33.206506795812899</v>
      </c>
      <c r="Q56" s="151">
        <v>0.13599375167674088</v>
      </c>
      <c r="R56" s="141">
        <f t="shared" si="23"/>
        <v>0.9022019085867935</v>
      </c>
      <c r="T56" s="151"/>
    </row>
    <row r="57" spans="1:20" x14ac:dyDescent="0.2">
      <c r="A57" s="135" t="str">
        <f t="shared" si="14"/>
        <v>51 Skilled agricultural and related trades</v>
      </c>
      <c r="B57" s="151">
        <v>5.7793051010973517</v>
      </c>
      <c r="C57" s="141">
        <f t="shared" si="15"/>
        <v>0.80121459621101276</v>
      </c>
      <c r="E57" s="151">
        <v>6.4980746483360985</v>
      </c>
      <c r="F57" s="141">
        <f t="shared" si="16"/>
        <v>0.83448479032636713</v>
      </c>
      <c r="H57" s="151">
        <f t="shared" si="17"/>
        <v>0.71876954723874675</v>
      </c>
      <c r="I57" s="141">
        <f t="shared" si="18"/>
        <v>12.436954524208632</v>
      </c>
      <c r="K57" s="151">
        <f t="shared" si="19"/>
        <v>0.45969687457607145</v>
      </c>
      <c r="L57" s="141">
        <f t="shared" si="20"/>
        <v>7.9541894143776215</v>
      </c>
      <c r="N57" s="151">
        <f t="shared" si="21"/>
        <v>0.419048457530804</v>
      </c>
      <c r="O57" s="141">
        <f t="shared" si="22"/>
        <v>7.2508450445233752</v>
      </c>
      <c r="Q57" s="151">
        <v>-0.15997578486812869</v>
      </c>
      <c r="R57" s="141">
        <f t="shared" si="23"/>
        <v>-2.7680799346923752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20.929752307374756</v>
      </c>
      <c r="C58" s="141">
        <f t="shared" si="15"/>
        <v>2.9015985054268385</v>
      </c>
      <c r="E58" s="151">
        <v>18.83041337562387</v>
      </c>
      <c r="F58" s="141">
        <f t="shared" si="16"/>
        <v>2.4182076088553344</v>
      </c>
      <c r="H58" s="151">
        <f t="shared" si="17"/>
        <v>-2.0993389317508857</v>
      </c>
      <c r="I58" s="141">
        <f t="shared" si="18"/>
        <v>-10.03040504693965</v>
      </c>
      <c r="K58" s="151">
        <f t="shared" si="19"/>
        <v>1.6647921424886587</v>
      </c>
      <c r="L58" s="141">
        <f t="shared" si="20"/>
        <v>7.9541894143776215</v>
      </c>
      <c r="N58" s="151">
        <f t="shared" si="21"/>
        <v>-2.4809709389303269</v>
      </c>
      <c r="O58" s="141">
        <f t="shared" si="22"/>
        <v>-11.853799808496243</v>
      </c>
      <c r="Q58" s="151">
        <v>-1.2831601353092175</v>
      </c>
      <c r="R58" s="141">
        <f t="shared" si="23"/>
        <v>-6.1307946528210291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16.866861193916868</v>
      </c>
      <c r="C59" s="141">
        <f t="shared" si="15"/>
        <v>2.3383391505434323</v>
      </c>
      <c r="E59" s="151">
        <v>16.567477790689377</v>
      </c>
      <c r="F59" s="141">
        <f t="shared" si="16"/>
        <v>2.1276007092255069</v>
      </c>
      <c r="H59" s="151">
        <f t="shared" si="17"/>
        <v>-0.29938340322749113</v>
      </c>
      <c r="I59" s="141">
        <f t="shared" si="18"/>
        <v>-1.77497994312934</v>
      </c>
      <c r="K59" s="151">
        <f t="shared" si="19"/>
        <v>1.3416220876243024</v>
      </c>
      <c r="L59" s="141">
        <f t="shared" si="20"/>
        <v>7.9541894143776215</v>
      </c>
      <c r="N59" s="151">
        <f t="shared" si="21"/>
        <v>-0.99514987052584747</v>
      </c>
      <c r="O59" s="141">
        <f t="shared" si="22"/>
        <v>-5.9000300001564847</v>
      </c>
      <c r="Q59" s="151">
        <v>-0.64585562032594601</v>
      </c>
      <c r="R59" s="141">
        <f t="shared" si="23"/>
        <v>-3.8291393573504804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11.926889661278487</v>
      </c>
      <c r="C60" s="141">
        <f t="shared" si="15"/>
        <v>1.6534856556024515</v>
      </c>
      <c r="E60" s="151">
        <v>11.421330724300594</v>
      </c>
      <c r="F60" s="141">
        <f t="shared" si="16"/>
        <v>1.4667308842253099</v>
      </c>
      <c r="H60" s="151">
        <f t="shared" si="17"/>
        <v>-0.50555893697789323</v>
      </c>
      <c r="I60" s="141">
        <f t="shared" si="18"/>
        <v>-4.2388162491284405</v>
      </c>
      <c r="K60" s="151">
        <f t="shared" si="19"/>
        <v>0.94868739490191234</v>
      </c>
      <c r="L60" s="141">
        <f t="shared" si="20"/>
        <v>7.9541894143776215</v>
      </c>
      <c r="N60" s="151">
        <f t="shared" si="21"/>
        <v>-1.5501300419354154</v>
      </c>
      <c r="O60" s="141">
        <f t="shared" si="22"/>
        <v>-12.996934540008576</v>
      </c>
      <c r="Q60" s="151">
        <v>9.588371005560975E-2</v>
      </c>
      <c r="R60" s="141">
        <f t="shared" si="23"/>
        <v>0.80392887650250666</v>
      </c>
      <c r="T60" s="151"/>
    </row>
    <row r="61" spans="1:20" x14ac:dyDescent="0.2">
      <c r="A61" s="135" t="str">
        <f t="shared" si="14"/>
        <v>61 Caring personal service occupations</v>
      </c>
      <c r="B61" s="151">
        <v>66.798689340588211</v>
      </c>
      <c r="C61" s="141">
        <f t="shared" si="15"/>
        <v>9.2606436191233605</v>
      </c>
      <c r="E61" s="151">
        <v>82.333730921768648</v>
      </c>
      <c r="F61" s="141">
        <f t="shared" si="16"/>
        <v>10.573323623272412</v>
      </c>
      <c r="H61" s="151">
        <f t="shared" si="17"/>
        <v>15.535041581180437</v>
      </c>
      <c r="I61" s="141">
        <f t="shared" si="18"/>
        <v>23.256506579001158</v>
      </c>
      <c r="K61" s="151">
        <f t="shared" si="19"/>
        <v>5.3132942764720603</v>
      </c>
      <c r="L61" s="141">
        <f t="shared" si="20"/>
        <v>7.9541894143776215</v>
      </c>
      <c r="N61" s="151">
        <f t="shared" si="21"/>
        <v>6.4108674498236802</v>
      </c>
      <c r="O61" s="141">
        <f t="shared" si="22"/>
        <v>9.5972952659840729</v>
      </c>
      <c r="Q61" s="151">
        <v>3.8108798548846954</v>
      </c>
      <c r="R61" s="141">
        <f t="shared" si="23"/>
        <v>5.705021898639453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14.380451956126183</v>
      </c>
      <c r="C62" s="141">
        <f t="shared" si="15"/>
        <v>1.9936355333051703</v>
      </c>
      <c r="E62" s="151">
        <v>14.514253960638227</v>
      </c>
      <c r="F62" s="141">
        <f t="shared" si="16"/>
        <v>1.8639250591232008</v>
      </c>
      <c r="H62" s="151">
        <f t="shared" si="17"/>
        <v>0.13380200451204338</v>
      </c>
      <c r="I62" s="141">
        <f t="shared" si="18"/>
        <v>0.9304436670020122</v>
      </c>
      <c r="K62" s="151">
        <f t="shared" si="19"/>
        <v>1.1438483872338485</v>
      </c>
      <c r="L62" s="141">
        <f t="shared" si="20"/>
        <v>7.9541894143776215</v>
      </c>
      <c r="N62" s="151">
        <f t="shared" si="21"/>
        <v>-0.83996884701823504</v>
      </c>
      <c r="O62" s="141">
        <f t="shared" si="22"/>
        <v>-5.8410462312375504</v>
      </c>
      <c r="Q62" s="151">
        <v>-0.17007753570357009</v>
      </c>
      <c r="R62" s="141">
        <f t="shared" si="23"/>
        <v>-1.1826995161380569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0.78309080969498313</v>
      </c>
      <c r="C63" s="141">
        <f t="shared" si="15"/>
        <v>0.10856388024352415</v>
      </c>
      <c r="E63" s="151">
        <v>0.68552326405394381</v>
      </c>
      <c r="F63" s="141">
        <f t="shared" si="16"/>
        <v>8.8035113203013729E-2</v>
      </c>
      <c r="H63" s="151">
        <f t="shared" si="17"/>
        <v>-9.756754564103931E-2</v>
      </c>
      <c r="I63" s="141">
        <f t="shared" si="18"/>
        <v>-12.459288812116466</v>
      </c>
      <c r="K63" s="151">
        <f t="shared" si="19"/>
        <v>6.2288526289722354E-2</v>
      </c>
      <c r="L63" s="141">
        <f t="shared" si="20"/>
        <v>7.9541894143776215</v>
      </c>
      <c r="N63" s="151">
        <f t="shared" si="21"/>
        <v>-0.15603847598254131</v>
      </c>
      <c r="O63" s="141">
        <f t="shared" si="22"/>
        <v>-19.925974618871965</v>
      </c>
      <c r="Q63" s="151">
        <v>-3.8175959482203538E-3</v>
      </c>
      <c r="R63" s="141">
        <f t="shared" si="23"/>
        <v>-0.48750360762212525</v>
      </c>
      <c r="T63" s="151"/>
    </row>
    <row r="64" spans="1:20" x14ac:dyDescent="0.2">
      <c r="A64" s="135" t="str">
        <f t="shared" si="14"/>
        <v>71 Sales occupations</v>
      </c>
      <c r="B64" s="151">
        <v>51.116353303611341</v>
      </c>
      <c r="C64" s="141">
        <f t="shared" si="15"/>
        <v>7.0865212435585079</v>
      </c>
      <c r="E64" s="151">
        <v>45.944419736005138</v>
      </c>
      <c r="F64" s="141">
        <f t="shared" si="16"/>
        <v>5.9001968344399049</v>
      </c>
      <c r="H64" s="151">
        <f t="shared" si="17"/>
        <v>-5.171933567606203</v>
      </c>
      <c r="I64" s="141">
        <f t="shared" si="18"/>
        <v>-10.117962713198491</v>
      </c>
      <c r="K64" s="151">
        <f t="shared" si="19"/>
        <v>4.0658915634917188</v>
      </c>
      <c r="L64" s="141">
        <f t="shared" si="20"/>
        <v>7.9541894143776215</v>
      </c>
      <c r="N64" s="151">
        <f t="shared" si="21"/>
        <v>-7.6816769409429559</v>
      </c>
      <c r="O64" s="141">
        <f t="shared" si="22"/>
        <v>-15.027826604368213</v>
      </c>
      <c r="Q64" s="151">
        <v>-1.5561481901549659</v>
      </c>
      <c r="R64" s="141">
        <f t="shared" si="23"/>
        <v>-3.0443255232079025</v>
      </c>
      <c r="T64" s="151"/>
    </row>
    <row r="65" spans="1:20" x14ac:dyDescent="0.2">
      <c r="A65" s="135" t="str">
        <f t="shared" si="14"/>
        <v>72 Customer service occupations</v>
      </c>
      <c r="B65" s="151">
        <v>14.271255928181921</v>
      </c>
      <c r="C65" s="141">
        <f t="shared" si="15"/>
        <v>1.978497130001182</v>
      </c>
      <c r="E65" s="151">
        <v>21.758101695142912</v>
      </c>
      <c r="F65" s="141">
        <f t="shared" si="16"/>
        <v>2.7941822637602893</v>
      </c>
      <c r="H65" s="151">
        <f t="shared" si="17"/>
        <v>7.4868457669609914</v>
      </c>
      <c r="I65" s="141">
        <f t="shared" si="18"/>
        <v>52.46101537690506</v>
      </c>
      <c r="K65" s="151">
        <f t="shared" si="19"/>
        <v>1.1351627283381851</v>
      </c>
      <c r="L65" s="141">
        <f t="shared" si="20"/>
        <v>7.9541894143776215</v>
      </c>
      <c r="N65" s="151">
        <f t="shared" si="21"/>
        <v>6.4971743670586646</v>
      </c>
      <c r="O65" s="141">
        <f t="shared" si="22"/>
        <v>45.526297053004846</v>
      </c>
      <c r="Q65" s="151">
        <v>-0.14549132843585849</v>
      </c>
      <c r="R65" s="141">
        <f t="shared" si="23"/>
        <v>-1.0194710904774118</v>
      </c>
      <c r="T65" s="151"/>
    </row>
    <row r="66" spans="1:20" x14ac:dyDescent="0.2">
      <c r="A66" s="135" t="str">
        <f t="shared" si="14"/>
        <v>81 Process, plant and machine operatives</v>
      </c>
      <c r="B66" s="151">
        <v>13.516978253697255</v>
      </c>
      <c r="C66" s="141">
        <f t="shared" si="15"/>
        <v>1.8739277619160011</v>
      </c>
      <c r="E66" s="151">
        <v>15.033494337388314</v>
      </c>
      <c r="F66" s="141">
        <f t="shared" si="16"/>
        <v>1.9306060716339188</v>
      </c>
      <c r="H66" s="151">
        <f t="shared" si="17"/>
        <v>1.5165160836910587</v>
      </c>
      <c r="I66" s="141">
        <f t="shared" si="18"/>
        <v>11.219342483415273</v>
      </c>
      <c r="K66" s="151">
        <f t="shared" si="19"/>
        <v>1.0751660533993121</v>
      </c>
      <c r="L66" s="141">
        <f t="shared" si="20"/>
        <v>7.9541894143776215</v>
      </c>
      <c r="N66" s="151">
        <f t="shared" si="21"/>
        <v>1.5853251341813863</v>
      </c>
      <c r="O66" s="141">
        <f t="shared" si="22"/>
        <v>11.728398939665064</v>
      </c>
      <c r="Q66" s="151">
        <v>-1.1439751038896397</v>
      </c>
      <c r="R66" s="141">
        <f t="shared" si="23"/>
        <v>-8.4632458706274232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31.220136373218192</v>
      </c>
      <c r="C67" s="141">
        <f t="shared" si="15"/>
        <v>4.3282070284144023</v>
      </c>
      <c r="E67" s="151">
        <v>34.001052849780507</v>
      </c>
      <c r="F67" s="141">
        <f t="shared" si="16"/>
        <v>4.3664259020924172</v>
      </c>
      <c r="H67" s="151">
        <f t="shared" si="17"/>
        <v>2.7809164765623144</v>
      </c>
      <c r="I67" s="141">
        <f t="shared" si="18"/>
        <v>8.9074450006179084</v>
      </c>
      <c r="K67" s="151">
        <f t="shared" si="19"/>
        <v>2.4833087825527791</v>
      </c>
      <c r="L67" s="141">
        <f t="shared" si="20"/>
        <v>7.9541894143776215</v>
      </c>
      <c r="N67" s="151">
        <f t="shared" si="21"/>
        <v>0.2594344695859756</v>
      </c>
      <c r="O67" s="141">
        <f t="shared" si="22"/>
        <v>0.83098442135098505</v>
      </c>
      <c r="Q67" s="151">
        <v>3.8173224423559665E-2</v>
      </c>
      <c r="R67" s="141">
        <f t="shared" si="23"/>
        <v>0.12227116488929271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9.1773276129895702</v>
      </c>
      <c r="C68" s="141">
        <f t="shared" si="15"/>
        <v>1.272299819634277</v>
      </c>
      <c r="E68" s="151">
        <v>7.2210399757755317</v>
      </c>
      <c r="F68" s="141">
        <f t="shared" si="16"/>
        <v>0.92732822508684809</v>
      </c>
      <c r="H68" s="151">
        <f t="shared" si="17"/>
        <v>-1.9562876372140385</v>
      </c>
      <c r="I68" s="141">
        <f t="shared" si="18"/>
        <v>-21.316528293542802</v>
      </c>
      <c r="K68" s="151">
        <f t="shared" si="19"/>
        <v>0.72998202151517089</v>
      </c>
      <c r="L68" s="141">
        <f t="shared" si="20"/>
        <v>7.9541894143776215</v>
      </c>
      <c r="N68" s="151">
        <f t="shared" si="21"/>
        <v>-2.409795267943216</v>
      </c>
      <c r="O68" s="141">
        <f t="shared" si="22"/>
        <v>-26.258137113165674</v>
      </c>
      <c r="Q68" s="151">
        <v>-0.27647439078599328</v>
      </c>
      <c r="R68" s="141">
        <f t="shared" si="23"/>
        <v>-3.0125805947547524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61.706055015058247</v>
      </c>
      <c r="C69" s="141">
        <f t="shared" ref="C69" si="25">B69/B$71*100</f>
        <v>8.5546257011551461</v>
      </c>
      <c r="E69" s="151">
        <v>62.356835333160227</v>
      </c>
      <c r="F69" s="141">
        <f t="shared" ref="F69" si="26">E69/E$71*100</f>
        <v>8.0078844079965048</v>
      </c>
      <c r="H69" s="151">
        <f t="shared" ref="H69" si="27">E69-B69</f>
        <v>0.65078031810197956</v>
      </c>
      <c r="I69" s="141">
        <f t="shared" ref="I69" si="28">IF(B69&gt;0,((E69/B69)-1)*100,0)</f>
        <v>1.054645800875087</v>
      </c>
      <c r="K69" s="151">
        <f t="shared" ref="K69" si="29">(($E$71/$B$71)-1)*B69</f>
        <v>4.9082164960377943</v>
      </c>
      <c r="L69" s="141">
        <f t="shared" ref="L69" si="30">IF(B69&gt;0,K69/B69*100,0)</f>
        <v>7.9541894143776215</v>
      </c>
      <c r="N69" s="151">
        <f t="shared" ref="N69" si="31">H69-(K69+Q69)</f>
        <v>-7.0765614776915013</v>
      </c>
      <c r="O69" s="141">
        <f t="shared" ref="O69" si="32">IF(B69&gt;0,N69/B69*100,0)</f>
        <v>-11.468180028628625</v>
      </c>
      <c r="Q69" s="151">
        <v>2.8191252997556866</v>
      </c>
      <c r="R69" s="141">
        <f t="shared" ref="R69" si="33">IF(B69&gt;0,Q69/B69*100,0)</f>
        <v>4.5686364151260843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721.31799999999976</v>
      </c>
      <c r="C71" s="147">
        <f>B71/B$71*100</f>
        <v>100</v>
      </c>
      <c r="D71" s="145"/>
      <c r="E71" s="152">
        <f>SUM(E44:E69)</f>
        <v>778.6930000000001</v>
      </c>
      <c r="F71" s="147">
        <f>E71/E$71*100</f>
        <v>100</v>
      </c>
      <c r="G71" s="145"/>
      <c r="H71" s="152">
        <f t="shared" si="17"/>
        <v>57.375000000000341</v>
      </c>
      <c r="I71" s="147">
        <f t="shared" si="18"/>
        <v>7.9541894143776215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Liverpool City Region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Liverpool City Region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Liverpool City Region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Liverpool City Region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521</v>
      </c>
      <c r="B3" s="19"/>
      <c r="C3" s="19"/>
      <c r="D3" s="19"/>
      <c r="E3" s="19"/>
      <c r="F3" s="19"/>
      <c r="G3" s="19"/>
      <c r="I3" s="1" t="s">
        <v>522</v>
      </c>
      <c r="P3" s="182" t="s">
        <v>518</v>
      </c>
      <c r="X3" s="1" t="s">
        <v>514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42.76447823804876</v>
      </c>
      <c r="C7" s="11">
        <f t="shared" si="2"/>
        <v>44.271920188434741</v>
      </c>
      <c r="D7" s="11">
        <f t="shared" si="2"/>
        <v>1.5074419503859779</v>
      </c>
      <c r="E7" s="11">
        <f t="shared" si="2"/>
        <v>21.341053613228858</v>
      </c>
      <c r="F7" s="11">
        <f t="shared" si="2"/>
        <v>22.84849556361484</v>
      </c>
      <c r="G7" s="200">
        <f>IF(B7&gt;0,(1+(E7/B7))^(1/($C$6-$B$6))-1,0)</f>
        <v>2.7355669638752689E-2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28.166356797258963</v>
      </c>
      <c r="R7" s="11">
        <v>26.534218971883451</v>
      </c>
      <c r="S7" s="345">
        <f>R7-Q7</f>
        <v>-1.6321378253755121</v>
      </c>
      <c r="T7" s="345">
        <v>12.087854975239235</v>
      </c>
      <c r="U7" s="345">
        <f>SUM(S7:T7)</f>
        <v>10.455717149863723</v>
      </c>
      <c r="V7" s="346">
        <f>IF(Q7&gt;0,(1+(T7/Q7))^(1/($C$6-$B$6))-1,0)</f>
        <v>2.4091378674887309E-2</v>
      </c>
      <c r="X7" s="10" t="str">
        <f>name!B4</f>
        <v>Agriculture</v>
      </c>
      <c r="Y7" s="11">
        <v>3.8349999999999969</v>
      </c>
      <c r="Z7" s="11">
        <v>4.1059999999999945</v>
      </c>
      <c r="AA7" s="345">
        <f>Z7-Y7</f>
        <v>0.27099999999999769</v>
      </c>
      <c r="AB7" s="11">
        <v>2.0402328525004227</v>
      </c>
      <c r="AC7" s="345">
        <f>SUM(AA7:AB7)</f>
        <v>2.3112328525004204</v>
      </c>
      <c r="AD7" s="348">
        <f>IF(Y7&gt;0,(1+(AB7/Y7))^(1/($C$6-$B$6))-1,0)</f>
        <v>2.8846649687410242E-2</v>
      </c>
    </row>
    <row r="8" spans="1:30" x14ac:dyDescent="0.2">
      <c r="A8" s="10" t="str">
        <f>name!D5</f>
        <v>12 Other managers and proprietors</v>
      </c>
      <c r="B8" s="11">
        <f t="shared" si="2"/>
        <v>21.495255211550045</v>
      </c>
      <c r="C8" s="11">
        <f t="shared" si="2"/>
        <v>30.946651567053269</v>
      </c>
      <c r="D8" s="11">
        <f t="shared" si="2"/>
        <v>9.4513963555032277</v>
      </c>
      <c r="E8" s="11">
        <f t="shared" si="2"/>
        <v>15.322505585530761</v>
      </c>
      <c r="F8" s="11">
        <f t="shared" si="2"/>
        <v>24.773901941033987</v>
      </c>
      <c r="G8" s="200">
        <f t="shared" ref="G8:G33" si="3">IF(B8&gt;0,(1+(E8/B8))^(1/($C$6-$B$6))-1,0)</f>
        <v>3.6527871358934982E-2</v>
      </c>
      <c r="H8" s="11"/>
      <c r="I8" s="10" t="str">
        <f>name!E4</f>
        <v>Managers, directors and senior officials</v>
      </c>
      <c r="J8" s="11">
        <f t="array" ref="J8:J16">MMULT(aggregation!$B$13:$AA$21,B7:B32)</f>
        <v>64.259733449598798</v>
      </c>
      <c r="K8" s="11">
        <f t="array" ref="K8:K16">MMULT(aggregation!$B$13:$AA$21,C7:C32)</f>
        <v>75.218571755488014</v>
      </c>
      <c r="L8" s="11">
        <f t="array" ref="L8:L16">MMULT(aggregation!$B$13:$AA$21,D7:D32)</f>
        <v>10.958838305889206</v>
      </c>
      <c r="M8" s="11">
        <f t="array" ref="M8:M16">MMULT(aggregation!$B$13:$AA$21,E7:E32)</f>
        <v>36.663559198759621</v>
      </c>
      <c r="N8" s="11">
        <f t="array" ref="N8:N16">MMULT(aggregation!$B$13:$AA$21,F7:F32)</f>
        <v>47.622397504648831</v>
      </c>
      <c r="O8" s="11"/>
      <c r="P8" s="10" t="str">
        <f>name!D5</f>
        <v>12 Other managers and proprietors</v>
      </c>
      <c r="Q8" s="11">
        <v>12.238800224517863</v>
      </c>
      <c r="R8" s="11">
        <v>17.930824820389571</v>
      </c>
      <c r="S8" s="345">
        <f t="shared" ref="S8:S31" si="4">R8-Q8</f>
        <v>5.6920245958717075</v>
      </c>
      <c r="T8" s="345">
        <v>7.9632371965554309</v>
      </c>
      <c r="U8" s="345">
        <f t="shared" ref="U8:U31" si="5">SUM(S8:T8)</f>
        <v>13.655261792427138</v>
      </c>
      <c r="V8" s="346">
        <f t="shared" ref="V8:V33" si="6">IF(Q8&gt;0,(1+(T8/Q8))^(1/($C$6-$B$6))-1,0)</f>
        <v>3.397591284038004E-2</v>
      </c>
      <c r="X8" s="10" t="str">
        <f>name!B5</f>
        <v>Mining and quarrying</v>
      </c>
      <c r="Y8" s="11">
        <v>0.41600000000000031</v>
      </c>
      <c r="Z8" s="11">
        <v>0.20499999999999977</v>
      </c>
      <c r="AA8" s="345">
        <f t="shared" ref="AA8:AA29" si="7">Z8-Y8</f>
        <v>-0.21100000000000055</v>
      </c>
      <c r="AB8" s="11">
        <v>0.12052341077885693</v>
      </c>
      <c r="AC8" s="345">
        <f t="shared" ref="AC8:AC29" si="8">SUM(AA8:AB8)</f>
        <v>-9.0476589221143613E-2</v>
      </c>
      <c r="AD8" s="348">
        <f t="shared" ref="AD8:AD29" si="9">IF(Y8&gt;0,(1+(AB8/Y8))^(1/($C$6-$B$6))-1,0)</f>
        <v>1.7106328228546852E-2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36.730214764279253</v>
      </c>
      <c r="C9" s="11">
        <f t="shared" si="2"/>
        <v>43.13769363434244</v>
      </c>
      <c r="D9" s="11">
        <f t="shared" si="2"/>
        <v>6.4074788700631791</v>
      </c>
      <c r="E9" s="11">
        <f t="shared" si="2"/>
        <v>14.953083845188909</v>
      </c>
      <c r="F9" s="11">
        <f t="shared" si="2"/>
        <v>21.360562715252087</v>
      </c>
      <c r="G9" s="200">
        <f t="shared" si="3"/>
        <v>2.3030190781947901E-2</v>
      </c>
      <c r="H9" s="11"/>
      <c r="I9" s="10" t="str">
        <f>name!E5</f>
        <v>Professional occupations</v>
      </c>
      <c r="J9" s="11">
        <v>158.50888372948438</v>
      </c>
      <c r="K9" s="11">
        <v>192.16683462820964</v>
      </c>
      <c r="L9" s="11">
        <v>33.657950898725275</v>
      </c>
      <c r="M9" s="11">
        <v>83.713805962876904</v>
      </c>
      <c r="N9" s="11">
        <v>117.37175686160218</v>
      </c>
      <c r="O9" s="11"/>
      <c r="P9" s="10" t="str">
        <f>name!D6</f>
        <v>21 Science, research, engineering and technology professionals</v>
      </c>
      <c r="Q9" s="11">
        <v>28.769777957472197</v>
      </c>
      <c r="R9" s="11">
        <v>31.369544655076901</v>
      </c>
      <c r="S9" s="345">
        <f t="shared" si="4"/>
        <v>2.5997666976047036</v>
      </c>
      <c r="T9" s="345">
        <v>9.8057882287758673</v>
      </c>
      <c r="U9" s="345">
        <f t="shared" si="5"/>
        <v>12.405554926380571</v>
      </c>
      <c r="V9" s="346">
        <f t="shared" si="6"/>
        <v>1.9745317846842969E-2</v>
      </c>
      <c r="X9" s="10" t="str">
        <f>name!B6</f>
        <v>Food drink and tobacco</v>
      </c>
      <c r="Y9" s="11">
        <v>7.3910000000000124</v>
      </c>
      <c r="Z9" s="11">
        <v>6.4249999999999874</v>
      </c>
      <c r="AA9" s="345">
        <f t="shared" si="7"/>
        <v>-0.96600000000002506</v>
      </c>
      <c r="AB9" s="11">
        <v>3.030779701071237</v>
      </c>
      <c r="AC9" s="345">
        <f t="shared" si="8"/>
        <v>2.0647797010712119</v>
      </c>
      <c r="AD9" s="348">
        <f t="shared" si="9"/>
        <v>2.3173411153004642E-2</v>
      </c>
    </row>
    <row r="10" spans="1:30" x14ac:dyDescent="0.2">
      <c r="A10" s="10" t="str">
        <f>name!D7</f>
        <v>22 Health professionals</v>
      </c>
      <c r="B10" s="11">
        <f t="shared" si="2"/>
        <v>39.122885265035379</v>
      </c>
      <c r="C10" s="11">
        <f t="shared" si="2"/>
        <v>47.390023011021448</v>
      </c>
      <c r="D10" s="11">
        <f t="shared" si="2"/>
        <v>8.2671377459860782</v>
      </c>
      <c r="E10" s="11">
        <f t="shared" si="2"/>
        <v>22.900605398054783</v>
      </c>
      <c r="F10" s="11">
        <f t="shared" si="2"/>
        <v>31.167743144040855</v>
      </c>
      <c r="G10" s="200">
        <f t="shared" si="3"/>
        <v>3.119711323815566E-2</v>
      </c>
      <c r="H10" s="11"/>
      <c r="I10" s="10" t="str">
        <f>name!E6</f>
        <v>Associate professional occupations</v>
      </c>
      <c r="J10" s="11">
        <v>88.460061163968959</v>
      </c>
      <c r="K10" s="11">
        <v>93.550685863068239</v>
      </c>
      <c r="L10" s="11">
        <v>5.0906246990992816</v>
      </c>
      <c r="M10" s="11">
        <v>41.178835484305601</v>
      </c>
      <c r="N10" s="11">
        <v>46.269460183404881</v>
      </c>
      <c r="O10" s="11"/>
      <c r="P10" s="10" t="str">
        <f>name!D7</f>
        <v>22 Health professionals</v>
      </c>
      <c r="Q10" s="11">
        <v>10.489196060505336</v>
      </c>
      <c r="R10" s="11">
        <v>12.141651990133502</v>
      </c>
      <c r="S10" s="345">
        <f t="shared" si="4"/>
        <v>1.6524559296281662</v>
      </c>
      <c r="T10" s="345">
        <v>4.2724544043456669</v>
      </c>
      <c r="U10" s="345">
        <f t="shared" si="5"/>
        <v>5.9249103339738332</v>
      </c>
      <c r="V10" s="346">
        <f t="shared" si="6"/>
        <v>2.3040548955003626E-2</v>
      </c>
      <c r="X10" s="10" t="str">
        <f>name!B7</f>
        <v>Engineering</v>
      </c>
      <c r="Y10" s="11">
        <v>4.3959999999999955</v>
      </c>
      <c r="Z10" s="11">
        <v>4.5359999999999836</v>
      </c>
      <c r="AA10" s="345">
        <f t="shared" si="7"/>
        <v>0.13999999999998813</v>
      </c>
      <c r="AB10" s="11">
        <v>1.9060461683002501</v>
      </c>
      <c r="AC10" s="345">
        <f t="shared" si="8"/>
        <v>2.0460461683002382</v>
      </c>
      <c r="AD10" s="348">
        <f t="shared" si="9"/>
        <v>2.4302563883299877E-2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40.788020034635871</v>
      </c>
      <c r="C11" s="11">
        <f t="shared" si="2"/>
        <v>48.83649020041161</v>
      </c>
      <c r="D11" s="11">
        <f t="shared" si="2"/>
        <v>8.0484701657757434</v>
      </c>
      <c r="E11" s="11">
        <f t="shared" si="2"/>
        <v>22.705061805793189</v>
      </c>
      <c r="F11" s="11">
        <f t="shared" si="2"/>
        <v>30.75353197156894</v>
      </c>
      <c r="G11" s="200">
        <f t="shared" si="3"/>
        <v>2.9942356444510931E-2</v>
      </c>
      <c r="H11" s="11"/>
      <c r="I11" s="10" t="str">
        <f>name!E7</f>
        <v>Administrative and secretarial occupations</v>
      </c>
      <c r="J11" s="11">
        <v>91.61617480011418</v>
      </c>
      <c r="K11" s="11">
        <v>80.591159140570497</v>
      </c>
      <c r="L11" s="11">
        <v>-11.025015659543696</v>
      </c>
      <c r="M11" s="11">
        <v>42.066401367466661</v>
      </c>
      <c r="N11" s="11">
        <v>31.04138570792297</v>
      </c>
      <c r="O11" s="11"/>
      <c r="P11" s="10" t="str">
        <f>name!D8</f>
        <v>23 Teaching and other educational professionals</v>
      </c>
      <c r="Q11" s="11">
        <v>13.860013332877491</v>
      </c>
      <c r="R11" s="11">
        <v>16.509310262275498</v>
      </c>
      <c r="S11" s="345">
        <f t="shared" si="4"/>
        <v>2.6492969293980071</v>
      </c>
      <c r="T11" s="345">
        <v>6.6171413807531279</v>
      </c>
      <c r="U11" s="345">
        <f t="shared" si="5"/>
        <v>9.2664383101511341</v>
      </c>
      <c r="V11" s="346">
        <f t="shared" si="6"/>
        <v>2.6361605831348722E-2</v>
      </c>
      <c r="X11" s="10" t="str">
        <f>name!B8</f>
        <v>Rest of manufacturing</v>
      </c>
      <c r="Y11" s="11">
        <v>39.856000000000066</v>
      </c>
      <c r="Z11" s="11">
        <v>35.820000000000029</v>
      </c>
      <c r="AA11" s="345">
        <f t="shared" si="7"/>
        <v>-4.0360000000000369</v>
      </c>
      <c r="AB11" s="11">
        <v>15.6437745392609</v>
      </c>
      <c r="AC11" s="345">
        <f t="shared" si="8"/>
        <v>11.607774539260863</v>
      </c>
      <c r="AD11" s="348">
        <f t="shared" si="9"/>
        <v>2.2319160682030548E-2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41.867763665533879</v>
      </c>
      <c r="C12" s="11">
        <f t="shared" si="2"/>
        <v>52.802627782434158</v>
      </c>
      <c r="D12" s="11">
        <f t="shared" si="2"/>
        <v>10.934864116900272</v>
      </c>
      <c r="E12" s="11">
        <f t="shared" si="2"/>
        <v>23.155054913840015</v>
      </c>
      <c r="F12" s="11">
        <f t="shared" si="2"/>
        <v>34.08991903074029</v>
      </c>
      <c r="G12" s="200">
        <f t="shared" si="3"/>
        <v>2.978304047906466E-2</v>
      </c>
      <c r="H12" s="11"/>
      <c r="I12" s="10" t="str">
        <f>name!E8</f>
        <v>Skilled trades occupations</v>
      </c>
      <c r="J12" s="11">
        <v>55.502808263667461</v>
      </c>
      <c r="K12" s="11">
        <v>53.317296538949947</v>
      </c>
      <c r="L12" s="11">
        <v>-2.1855117247175215</v>
      </c>
      <c r="M12" s="11">
        <v>23.021720785755388</v>
      </c>
      <c r="N12" s="11">
        <v>20.836209061037867</v>
      </c>
      <c r="O12" s="11"/>
      <c r="P12" s="10" t="str">
        <f>name!D9</f>
        <v>24 Business, media and public service professionals</v>
      </c>
      <c r="Q12" s="11">
        <v>23.072833327835813</v>
      </c>
      <c r="R12" s="11">
        <v>27.450864863457468</v>
      </c>
      <c r="S12" s="345">
        <f t="shared" si="4"/>
        <v>4.3780315356216555</v>
      </c>
      <c r="T12" s="345">
        <v>10.943183499686093</v>
      </c>
      <c r="U12" s="345">
        <f t="shared" si="5"/>
        <v>15.321215035307748</v>
      </c>
      <c r="V12" s="346">
        <f t="shared" si="6"/>
        <v>2.6216126855567845E-2</v>
      </c>
      <c r="X12" s="10" t="str">
        <f>name!B9</f>
        <v>Electricity and gas</v>
      </c>
      <c r="Y12" s="11">
        <v>1.1680000000000024</v>
      </c>
      <c r="Z12" s="11">
        <v>1.1199999999999992</v>
      </c>
      <c r="AA12" s="345">
        <f t="shared" si="7"/>
        <v>-4.8000000000003151E-2</v>
      </c>
      <c r="AB12" s="11">
        <v>0.47403812516993882</v>
      </c>
      <c r="AC12" s="345">
        <f t="shared" si="8"/>
        <v>0.42603812516993567</v>
      </c>
      <c r="AD12" s="348">
        <f t="shared" si="9"/>
        <v>2.2969517819765528E-2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14.06057210157873</v>
      </c>
      <c r="C13" s="11">
        <f t="shared" si="2"/>
        <v>13.181857433736365</v>
      </c>
      <c r="D13" s="11">
        <f t="shared" si="2"/>
        <v>-0.87871466784236762</v>
      </c>
      <c r="E13" s="11">
        <f t="shared" si="2"/>
        <v>5.213588209150176</v>
      </c>
      <c r="F13" s="11">
        <f t="shared" si="2"/>
        <v>4.3348735413078074</v>
      </c>
      <c r="G13" s="200">
        <f t="shared" si="3"/>
        <v>2.1248656812456135E-2</v>
      </c>
      <c r="H13" s="11"/>
      <c r="I13" s="10" t="str">
        <f>name!E9</f>
        <v>Caring, leisure and other service occupations</v>
      </c>
      <c r="J13" s="11">
        <v>81.962232106409374</v>
      </c>
      <c r="K13" s="11">
        <v>97.533508146460875</v>
      </c>
      <c r="L13" s="11">
        <v>15.571276040051497</v>
      </c>
      <c r="M13" s="11">
        <v>49.682529893624718</v>
      </c>
      <c r="N13" s="11">
        <v>65.253805933676219</v>
      </c>
      <c r="O13" s="11"/>
      <c r="P13" s="10" t="str">
        <f>name!D10</f>
        <v>31 Science, engineering and technology associate professionals</v>
      </c>
      <c r="Q13" s="11">
        <v>10.447372375993174</v>
      </c>
      <c r="R13" s="11">
        <v>8.6327967725663548</v>
      </c>
      <c r="S13" s="345">
        <f t="shared" si="4"/>
        <v>-1.8145756034268192</v>
      </c>
      <c r="T13" s="345">
        <v>3.1968125867136772</v>
      </c>
      <c r="U13" s="345">
        <f t="shared" si="5"/>
        <v>1.382236983286858</v>
      </c>
      <c r="V13" s="346">
        <f t="shared" si="6"/>
        <v>1.7956847851220425E-2</v>
      </c>
      <c r="X13" s="10" t="str">
        <f>name!B10</f>
        <v>Water and sewerage</v>
      </c>
      <c r="Y13" s="11">
        <v>4.6820000000000048</v>
      </c>
      <c r="Z13" s="11">
        <v>4.7269999999999968</v>
      </c>
      <c r="AA13" s="345">
        <f t="shared" si="7"/>
        <v>4.4999999999991935E-2</v>
      </c>
      <c r="AB13" s="11">
        <v>2.0712359399593256</v>
      </c>
      <c r="AC13" s="345">
        <f t="shared" si="8"/>
        <v>2.1162359399593176</v>
      </c>
      <c r="AD13" s="348">
        <f t="shared" si="9"/>
        <v>2.4720365575230829E-2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17.967943903432346</v>
      </c>
      <c r="C14" s="11">
        <f t="shared" si="2"/>
        <v>20.907812467030755</v>
      </c>
      <c r="D14" s="11">
        <f t="shared" si="2"/>
        <v>2.939868563598409</v>
      </c>
      <c r="E14" s="11">
        <f t="shared" si="2"/>
        <v>10.925158641229537</v>
      </c>
      <c r="F14" s="11">
        <f t="shared" si="2"/>
        <v>13.865027204827946</v>
      </c>
      <c r="G14" s="200">
        <f t="shared" si="3"/>
        <v>3.2174327675242642E-2</v>
      </c>
      <c r="H14" s="11"/>
      <c r="I14" s="10" t="str">
        <f>name!E10</f>
        <v>Sales and customer service occupations</v>
      </c>
      <c r="J14" s="11">
        <v>65.387609231793306</v>
      </c>
      <c r="K14" s="11">
        <v>67.702521431148057</v>
      </c>
      <c r="L14" s="11">
        <v>2.3149121993547421</v>
      </c>
      <c r="M14" s="11">
        <v>30.817760007546653</v>
      </c>
      <c r="N14" s="11">
        <v>33.132672206901397</v>
      </c>
      <c r="O14" s="11"/>
      <c r="P14" s="10" t="str">
        <f>name!D11</f>
        <v>32 Health and social care associate professionals</v>
      </c>
      <c r="Q14" s="11">
        <v>3.9561154366956854</v>
      </c>
      <c r="R14" s="11">
        <v>3.8684278021304568</v>
      </c>
      <c r="S14" s="345">
        <f t="shared" si="4"/>
        <v>-8.7687634565228656E-2</v>
      </c>
      <c r="T14" s="345">
        <v>1.7653152152427785</v>
      </c>
      <c r="U14" s="345">
        <f t="shared" si="5"/>
        <v>1.6776275806775498</v>
      </c>
      <c r="V14" s="346">
        <f t="shared" si="6"/>
        <v>2.4902090235981111E-2</v>
      </c>
      <c r="X14" s="10" t="str">
        <f>name!B11</f>
        <v>Construction</v>
      </c>
      <c r="Y14" s="11">
        <v>38.943999999999896</v>
      </c>
      <c r="Z14" s="11">
        <v>40.897000000000141</v>
      </c>
      <c r="AA14" s="345">
        <f t="shared" si="7"/>
        <v>1.9530000000002445</v>
      </c>
      <c r="AB14" s="11">
        <v>16.569047058060061</v>
      </c>
      <c r="AC14" s="345">
        <f t="shared" si="8"/>
        <v>18.522047058060306</v>
      </c>
      <c r="AD14" s="348">
        <f t="shared" si="9"/>
        <v>2.3914360261852341E-2</v>
      </c>
    </row>
    <row r="15" spans="1:30" x14ac:dyDescent="0.2">
      <c r="A15" s="10" t="str">
        <f>name!D12</f>
        <v>33 Protective service occupations</v>
      </c>
      <c r="B15" s="11">
        <f t="shared" si="2"/>
        <v>8.4660366407807253</v>
      </c>
      <c r="C15" s="11">
        <f t="shared" si="2"/>
        <v>10.729879968242637</v>
      </c>
      <c r="D15" s="11">
        <f t="shared" si="2"/>
        <v>2.2638433274619145</v>
      </c>
      <c r="E15" s="11">
        <f t="shared" si="2"/>
        <v>3.2897141266794772</v>
      </c>
      <c r="F15" s="11">
        <f t="shared" si="2"/>
        <v>5.5535574541413908</v>
      </c>
      <c r="G15" s="200">
        <f t="shared" si="3"/>
        <v>2.2126579204530872E-2</v>
      </c>
      <c r="H15" s="11"/>
      <c r="I15" s="10" t="str">
        <f>name!E11</f>
        <v>Process, plant and machine operatives</v>
      </c>
      <c r="J15" s="11">
        <v>44.737114626915471</v>
      </c>
      <c r="K15" s="11">
        <v>49.034547187168755</v>
      </c>
      <c r="L15" s="11">
        <v>4.2974325602532808</v>
      </c>
      <c r="M15" s="11">
        <v>23.37593725383439</v>
      </c>
      <c r="N15" s="11">
        <v>27.673369814087668</v>
      </c>
      <c r="O15" s="11"/>
      <c r="P15" s="10" t="str">
        <f>name!D12</f>
        <v>33 Protective service occupations</v>
      </c>
      <c r="Q15" s="11">
        <v>6.5879025096205153</v>
      </c>
      <c r="R15" s="11">
        <v>7.5236791975369472</v>
      </c>
      <c r="S15" s="345">
        <f t="shared" si="4"/>
        <v>0.93577668791643198</v>
      </c>
      <c r="T15" s="345">
        <v>2.0087325991493619</v>
      </c>
      <c r="U15" s="345">
        <f t="shared" si="5"/>
        <v>2.9445092870657938</v>
      </c>
      <c r="V15" s="346">
        <f t="shared" si="6"/>
        <v>1.7900720951668614E-2</v>
      </c>
      <c r="X15" s="10" t="str">
        <f>name!B12</f>
        <v>Wholesale and retail trade</v>
      </c>
      <c r="Y15" s="11">
        <v>103.95999999999982</v>
      </c>
      <c r="Z15" s="11">
        <v>106.37999999999991</v>
      </c>
      <c r="AA15" s="345">
        <f t="shared" si="7"/>
        <v>2.420000000000087</v>
      </c>
      <c r="AB15" s="11">
        <v>48.561345283998499</v>
      </c>
      <c r="AC15" s="345">
        <f t="shared" si="8"/>
        <v>50.981345283998586</v>
      </c>
      <c r="AD15" s="348">
        <f t="shared" si="9"/>
        <v>2.5882505399996036E-2</v>
      </c>
    </row>
    <row r="16" spans="1:30" x14ac:dyDescent="0.2">
      <c r="A16" s="10" t="str">
        <f>name!D13</f>
        <v>34 Culture, media and sports occupations</v>
      </c>
      <c r="B16" s="11">
        <f t="shared" si="2"/>
        <v>9.2137882038488854</v>
      </c>
      <c r="C16" s="11">
        <f t="shared" si="2"/>
        <v>9.7685114421398609</v>
      </c>
      <c r="D16" s="11">
        <f t="shared" si="2"/>
        <v>0.55472323829097636</v>
      </c>
      <c r="E16" s="11">
        <f t="shared" si="2"/>
        <v>4.1666697042594523</v>
      </c>
      <c r="F16" s="11">
        <f t="shared" si="2"/>
        <v>4.7213929425504304</v>
      </c>
      <c r="G16" s="200">
        <f t="shared" si="3"/>
        <v>2.5184858927288722E-2</v>
      </c>
      <c r="H16" s="11"/>
      <c r="I16" s="10" t="str">
        <f>name!E12</f>
        <v>Elementary occupations</v>
      </c>
      <c r="J16" s="11">
        <v>70.883382628047869</v>
      </c>
      <c r="K16" s="11">
        <v>69.577875308935731</v>
      </c>
      <c r="L16" s="11">
        <v>-1.3055073191121283</v>
      </c>
      <c r="M16" s="11">
        <v>33.241605406034438</v>
      </c>
      <c r="N16" s="11">
        <v>31.936098086922314</v>
      </c>
      <c r="O16" s="11"/>
      <c r="P16" s="10" t="str">
        <f>name!D13</f>
        <v>34 Culture, media and sports occupations</v>
      </c>
      <c r="Q16" s="11">
        <v>4.9683664444837268</v>
      </c>
      <c r="R16" s="11">
        <v>4.9789428003999108</v>
      </c>
      <c r="S16" s="345">
        <f t="shared" si="4"/>
        <v>1.0576355916183999E-2</v>
      </c>
      <c r="T16" s="345">
        <v>1.9219534912564356</v>
      </c>
      <c r="U16" s="345">
        <f t="shared" si="5"/>
        <v>1.9325298471726196</v>
      </c>
      <c r="V16" s="346">
        <f t="shared" si="6"/>
        <v>2.2041156028884235E-2</v>
      </c>
      <c r="X16" s="10" t="str">
        <f>name!B13</f>
        <v>Transport and storage</v>
      </c>
      <c r="Y16" s="11">
        <v>44.571999999999917</v>
      </c>
      <c r="Z16" s="11">
        <v>49.414000000000087</v>
      </c>
      <c r="AA16" s="345">
        <f t="shared" si="7"/>
        <v>4.8420000000001693</v>
      </c>
      <c r="AB16" s="11">
        <v>22.936267061880976</v>
      </c>
      <c r="AC16" s="345">
        <f t="shared" si="8"/>
        <v>27.778267061881145</v>
      </c>
      <c r="AD16" s="348">
        <f t="shared" si="9"/>
        <v>2.806282647373548E-2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38.751720314328274</v>
      </c>
      <c r="C17" s="11">
        <f t="shared" si="10"/>
        <v>38.962624551918623</v>
      </c>
      <c r="D17" s="11">
        <f t="shared" si="10"/>
        <v>0.21090423759034915</v>
      </c>
      <c r="E17" s="11">
        <f t="shared" si="10"/>
        <v>17.583704802986961</v>
      </c>
      <c r="F17" s="11">
        <f t="shared" si="10"/>
        <v>17.794609040577306</v>
      </c>
      <c r="G17" s="200">
        <f t="shared" si="3"/>
        <v>2.525691215304593E-2</v>
      </c>
      <c r="H17" s="11"/>
      <c r="O17" s="11"/>
      <c r="P17" s="10" t="str">
        <f>name!D14</f>
        <v>35 Business and public service associate professionals</v>
      </c>
      <c r="Q17" s="11">
        <v>19.763557837086132</v>
      </c>
      <c r="R17" s="11">
        <v>17.878286528678469</v>
      </c>
      <c r="S17" s="345">
        <f t="shared" si="4"/>
        <v>-1.8852713084076633</v>
      </c>
      <c r="T17" s="345">
        <v>6.9871774422922401</v>
      </c>
      <c r="U17" s="345">
        <f t="shared" si="5"/>
        <v>5.1019061338845768</v>
      </c>
      <c r="V17" s="346">
        <f t="shared" si="6"/>
        <v>2.0386505106360087E-2</v>
      </c>
      <c r="X17" s="10" t="str">
        <f>name!B14</f>
        <v>Accommodation and food</v>
      </c>
      <c r="Y17" s="11">
        <v>47.393999999999956</v>
      </c>
      <c r="Z17" s="11">
        <v>57.86500000000008</v>
      </c>
      <c r="AA17" s="345">
        <f t="shared" si="7"/>
        <v>10.471000000000124</v>
      </c>
      <c r="AB17" s="11">
        <v>26.030269034144343</v>
      </c>
      <c r="AC17" s="345">
        <f t="shared" si="8"/>
        <v>36.501269034144471</v>
      </c>
      <c r="AD17" s="348">
        <f t="shared" si="9"/>
        <v>2.9613949379968529E-2</v>
      </c>
    </row>
    <row r="18" spans="1:30" x14ac:dyDescent="0.2">
      <c r="A18" s="10" t="str">
        <f>name!D15</f>
        <v>41 Administrative occupations</v>
      </c>
      <c r="B18" s="11">
        <f t="shared" si="10"/>
        <v>76.542636340218763</v>
      </c>
      <c r="C18" s="11">
        <f t="shared" si="10"/>
        <v>69.188044701503827</v>
      </c>
      <c r="D18" s="11">
        <f t="shared" si="10"/>
        <v>-7.3545916387149379</v>
      </c>
      <c r="E18" s="11">
        <f t="shared" si="10"/>
        <v>34.560335752590383</v>
      </c>
      <c r="F18" s="11">
        <f t="shared" si="10"/>
        <v>27.205744113875454</v>
      </c>
      <c r="G18" s="200">
        <f t="shared" si="3"/>
        <v>2.5151734161356964E-2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28.891412170922699</v>
      </c>
      <c r="R18" s="11">
        <v>31.125109732395487</v>
      </c>
      <c r="S18" s="345">
        <f t="shared" si="4"/>
        <v>2.2336975614727876</v>
      </c>
      <c r="T18" s="345">
        <v>10.949502436129357</v>
      </c>
      <c r="U18" s="345">
        <f t="shared" si="5"/>
        <v>13.183199997602145</v>
      </c>
      <c r="V18" s="346">
        <f t="shared" si="6"/>
        <v>2.1654460166836476E-2</v>
      </c>
      <c r="X18" s="10" t="str">
        <f>name!B15</f>
        <v>Media</v>
      </c>
      <c r="Y18" s="11">
        <v>4.6290000000000102</v>
      </c>
      <c r="Z18" s="11">
        <v>4.6999999999999957</v>
      </c>
      <c r="AA18" s="345">
        <f t="shared" si="7"/>
        <v>7.0999999999985519E-2</v>
      </c>
      <c r="AB18" s="11">
        <v>2.1369511662846077</v>
      </c>
      <c r="AC18" s="345">
        <f t="shared" si="8"/>
        <v>2.2079511662845932</v>
      </c>
      <c r="AD18" s="348">
        <f t="shared" si="9"/>
        <v>2.5626999822581986E-2</v>
      </c>
    </row>
    <row r="19" spans="1:30" x14ac:dyDescent="0.2">
      <c r="A19" s="10" t="str">
        <f>name!D16</f>
        <v>42 Secretarial and related occupations</v>
      </c>
      <c r="B19" s="11">
        <f t="shared" si="10"/>
        <v>15.073538459895424</v>
      </c>
      <c r="C19" s="11">
        <f t="shared" si="10"/>
        <v>11.403114439066664</v>
      </c>
      <c r="D19" s="11">
        <f t="shared" si="10"/>
        <v>-3.670424020828758</v>
      </c>
      <c r="E19" s="11">
        <f t="shared" si="10"/>
        <v>7.5060656148762765</v>
      </c>
      <c r="F19" s="11">
        <f t="shared" si="10"/>
        <v>3.8356415940475173</v>
      </c>
      <c r="G19" s="200">
        <f t="shared" si="3"/>
        <v>2.7306589737770226E-2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0.88089258347774912</v>
      </c>
      <c r="K19" s="11">
        <f t="array" ref="K19:K27">MMULT(aggregation!$B$13:$AA$21,C36:C61)</f>
        <v>1.3821008216883788</v>
      </c>
      <c r="L19" s="11">
        <f t="array" ref="L19:L27">MMULT(aggregation!$B$13:$AA$21,D36:D61)</f>
        <v>0.50120823821062965</v>
      </c>
      <c r="M19" s="11">
        <f t="array" ref="M19:M27">MMULT(aggregation!$B$13:$AA$21,E36:E61)</f>
        <v>0.64579825394951373</v>
      </c>
      <c r="N19" s="11">
        <f t="array" ref="N19:N27">MMULT(aggregation!$B$13:$AA$21,F36:F61)</f>
        <v>1.1470064921601435</v>
      </c>
      <c r="O19" s="11"/>
      <c r="P19" s="10" t="str">
        <f>name!D16</f>
        <v>42 Secretarial and related occupations</v>
      </c>
      <c r="Q19" s="11">
        <v>1.1941326294482921</v>
      </c>
      <c r="R19" s="11">
        <v>1.8538659185771835</v>
      </c>
      <c r="S19" s="345">
        <f t="shared" si="4"/>
        <v>0.6597332891288914</v>
      </c>
      <c r="T19" s="345">
        <v>0.53244917240218503</v>
      </c>
      <c r="U19" s="345">
        <f t="shared" si="5"/>
        <v>1.1921824615310763</v>
      </c>
      <c r="V19" s="346">
        <f t="shared" si="6"/>
        <v>2.4886186170839597E-2</v>
      </c>
      <c r="X19" s="10" t="str">
        <f>name!B16</f>
        <v>Information technology</v>
      </c>
      <c r="Y19" s="11">
        <v>10.245999999999993</v>
      </c>
      <c r="Z19" s="11">
        <v>11.791999999999993</v>
      </c>
      <c r="AA19" s="345">
        <f t="shared" si="7"/>
        <v>1.5459999999999994</v>
      </c>
      <c r="AB19" s="11">
        <v>4.7034286211057914</v>
      </c>
      <c r="AC19" s="345">
        <f t="shared" si="8"/>
        <v>6.2494286211057908</v>
      </c>
      <c r="AD19" s="348">
        <f t="shared" si="9"/>
        <v>2.5505552503480633E-2</v>
      </c>
    </row>
    <row r="20" spans="1:30" x14ac:dyDescent="0.2">
      <c r="A20" s="10" t="str">
        <f>name!D17</f>
        <v>51 Skilled agricultural and related trades</v>
      </c>
      <c r="B20" s="11">
        <f t="shared" si="10"/>
        <v>5.7793051010973429</v>
      </c>
      <c r="C20" s="11">
        <f t="shared" si="10"/>
        <v>6.4980746483361012</v>
      </c>
      <c r="D20" s="11">
        <f t="shared" si="10"/>
        <v>0.71876954723875763</v>
      </c>
      <c r="E20" s="11">
        <f t="shared" si="10"/>
        <v>3.3730559086254761</v>
      </c>
      <c r="F20" s="11">
        <f t="shared" si="10"/>
        <v>4.0918254558642344</v>
      </c>
      <c r="G20" s="200">
        <f t="shared" si="3"/>
        <v>3.1123064314674265E-2</v>
      </c>
      <c r="H20" s="11"/>
      <c r="I20" s="11" t="str">
        <f t="shared" si="11"/>
        <v>Professional occupations</v>
      </c>
      <c r="J20" s="11">
        <v>8.8740410172789872</v>
      </c>
      <c r="K20" s="11">
        <v>13.684414840139899</v>
      </c>
      <c r="L20" s="11">
        <v>4.8103738228609121</v>
      </c>
      <c r="M20" s="11">
        <v>5.5150830468250049</v>
      </c>
      <c r="N20" s="11">
        <v>10.325456869685917</v>
      </c>
      <c r="O20" s="11"/>
      <c r="P20" s="10" t="str">
        <f>name!D17</f>
        <v>51 Skilled agricultural and related trades</v>
      </c>
      <c r="Q20" s="11">
        <v>4.7149960244413629</v>
      </c>
      <c r="R20" s="11">
        <v>5.1085375157666588</v>
      </c>
      <c r="S20" s="345">
        <f t="shared" si="4"/>
        <v>0.39354149132529592</v>
      </c>
      <c r="T20" s="345">
        <v>2.55553583539379</v>
      </c>
      <c r="U20" s="345">
        <f t="shared" si="5"/>
        <v>2.949077326719086</v>
      </c>
      <c r="V20" s="346">
        <f t="shared" si="6"/>
        <v>2.9292930851093857E-2</v>
      </c>
      <c r="X20" s="10" t="str">
        <f>name!B17</f>
        <v>Finance and insurance</v>
      </c>
      <c r="Y20" s="11">
        <v>16.943000000000016</v>
      </c>
      <c r="Z20" s="11">
        <v>16.463000000000015</v>
      </c>
      <c r="AA20" s="345">
        <f t="shared" si="7"/>
        <v>-0.48000000000000043</v>
      </c>
      <c r="AB20" s="11">
        <v>8.165598954756101</v>
      </c>
      <c r="AC20" s="345">
        <f t="shared" si="8"/>
        <v>7.6855989547561006</v>
      </c>
      <c r="AD20" s="348">
        <f t="shared" si="9"/>
        <v>2.6570573888835103E-2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20.929752307374759</v>
      </c>
      <c r="C21" s="11">
        <f t="shared" si="10"/>
        <v>18.83041337562387</v>
      </c>
      <c r="D21" s="11">
        <f t="shared" si="10"/>
        <v>-2.0993389317508879</v>
      </c>
      <c r="E21" s="11">
        <f t="shared" si="10"/>
        <v>7.4603363415420656</v>
      </c>
      <c r="F21" s="11">
        <f t="shared" si="10"/>
        <v>5.3609974097911772</v>
      </c>
      <c r="G21" s="200">
        <f t="shared" si="3"/>
        <v>2.053250969851983E-2</v>
      </c>
      <c r="H21" s="11"/>
      <c r="I21" s="11" t="str">
        <f t="shared" si="11"/>
        <v>Associate professional occupations</v>
      </c>
      <c r="J21" s="11">
        <v>0.9729641416198721</v>
      </c>
      <c r="K21" s="11">
        <v>1.5503004204344453</v>
      </c>
      <c r="L21" s="11">
        <v>0.57733627881457328</v>
      </c>
      <c r="M21" s="11">
        <v>0.63344399829927522</v>
      </c>
      <c r="N21" s="11">
        <v>1.2107802771138485</v>
      </c>
      <c r="O21" s="11"/>
      <c r="P21" s="10" t="str">
        <f>name!D18</f>
        <v>52 Skilled metal, electrical and electronic trades</v>
      </c>
      <c r="Q21" s="11">
        <v>20.557158759269761</v>
      </c>
      <c r="R21" s="11">
        <v>17.624309265306582</v>
      </c>
      <c r="S21" s="345">
        <f t="shared" si="4"/>
        <v>-2.9328494939631788</v>
      </c>
      <c r="T21" s="345">
        <v>6.9297823707207771</v>
      </c>
      <c r="U21" s="345">
        <f t="shared" si="5"/>
        <v>3.9969328767575982</v>
      </c>
      <c r="V21" s="346">
        <f t="shared" si="6"/>
        <v>1.9555538435787279E-2</v>
      </c>
      <c r="X21" s="10" t="str">
        <f>name!B18</f>
        <v>Real estate</v>
      </c>
      <c r="Y21" s="11">
        <v>10.671999999999978</v>
      </c>
      <c r="Z21" s="11">
        <v>12.273000000000016</v>
      </c>
      <c r="AA21" s="345">
        <f t="shared" si="7"/>
        <v>1.6010000000000382</v>
      </c>
      <c r="AB21" s="11">
        <v>5.4217099442282342</v>
      </c>
      <c r="AC21" s="345">
        <f t="shared" si="8"/>
        <v>7.0227099442282723</v>
      </c>
      <c r="AD21" s="348">
        <f t="shared" si="9"/>
        <v>2.7765472402653257E-2</v>
      </c>
    </row>
    <row r="22" spans="1:30" x14ac:dyDescent="0.2">
      <c r="A22" s="10" t="str">
        <f>name!D19</f>
        <v>53 Skilled construction and building trades</v>
      </c>
      <c r="B22" s="11">
        <f t="shared" si="10"/>
        <v>16.866861193916858</v>
      </c>
      <c r="C22" s="11">
        <f t="shared" si="10"/>
        <v>16.56747779068937</v>
      </c>
      <c r="D22" s="11">
        <f t="shared" si="10"/>
        <v>-0.29938340322748891</v>
      </c>
      <c r="E22" s="11">
        <f t="shared" si="10"/>
        <v>7.1007771595296489</v>
      </c>
      <c r="F22" s="11">
        <f t="shared" si="10"/>
        <v>6.8013937563021596</v>
      </c>
      <c r="G22" s="200">
        <f t="shared" si="3"/>
        <v>2.3700066441372236E-2</v>
      </c>
      <c r="H22" s="11"/>
      <c r="I22" s="11" t="str">
        <f t="shared" si="11"/>
        <v>Administrative and secretarial occupations</v>
      </c>
      <c r="J22" s="11">
        <v>0.48274670164279299</v>
      </c>
      <c r="K22" s="11">
        <v>0.8116301763454643</v>
      </c>
      <c r="L22" s="11">
        <v>0.32888347470267126</v>
      </c>
      <c r="M22" s="11">
        <v>0.33929765011861651</v>
      </c>
      <c r="N22" s="11">
        <v>0.66818112482128789</v>
      </c>
      <c r="O22" s="11"/>
      <c r="P22" s="10" t="str">
        <f>name!D19</f>
        <v>53 Skilled construction and building trades</v>
      </c>
      <c r="Q22" s="11">
        <v>16.589900979580495</v>
      </c>
      <c r="R22" s="11">
        <v>16.185638957405956</v>
      </c>
      <c r="S22" s="345">
        <f t="shared" si="4"/>
        <v>-0.40426202217453877</v>
      </c>
      <c r="T22" s="345">
        <v>6.9198202661534181</v>
      </c>
      <c r="U22" s="345">
        <f t="shared" si="5"/>
        <v>6.5155582439788793</v>
      </c>
      <c r="V22" s="346">
        <f t="shared" si="6"/>
        <v>2.3513508812028849E-2</v>
      </c>
      <c r="X22" s="10" t="str">
        <f>name!B19</f>
        <v>Professional services</v>
      </c>
      <c r="Y22" s="11">
        <v>60.314</v>
      </c>
      <c r="Z22" s="11">
        <v>66.415999999999997</v>
      </c>
      <c r="AA22" s="345">
        <f t="shared" si="7"/>
        <v>6.1019999999999968</v>
      </c>
      <c r="AB22" s="11">
        <v>30.194393223646269</v>
      </c>
      <c r="AC22" s="345">
        <f t="shared" si="8"/>
        <v>36.296393223646263</v>
      </c>
      <c r="AD22" s="348">
        <f t="shared" si="9"/>
        <v>2.7427963070616235E-2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11.926889661278503</v>
      </c>
      <c r="C23" s="11">
        <f t="shared" si="10"/>
        <v>11.421330724300601</v>
      </c>
      <c r="D23" s="11">
        <f t="shared" si="10"/>
        <v>-0.50555893697790244</v>
      </c>
      <c r="E23" s="11">
        <f t="shared" si="10"/>
        <v>5.0875513760581983</v>
      </c>
      <c r="F23" s="11">
        <f t="shared" si="10"/>
        <v>4.5819924390802962</v>
      </c>
      <c r="G23" s="200">
        <f t="shared" si="3"/>
        <v>2.3967169079333051E-2</v>
      </c>
      <c r="H23" s="11"/>
      <c r="I23" s="11" t="str">
        <f t="shared" si="11"/>
        <v>Skilled trades occupations</v>
      </c>
      <c r="J23" s="11">
        <v>8.6298777149036388E-2</v>
      </c>
      <c r="K23" s="11">
        <v>0.15198786686280269</v>
      </c>
      <c r="L23" s="11">
        <v>6.568908971376633E-2</v>
      </c>
      <c r="M23" s="11">
        <v>6.632330195532217E-2</v>
      </c>
      <c r="N23" s="11">
        <v>0.13201239166908849</v>
      </c>
      <c r="O23" s="11"/>
      <c r="P23" s="10" t="str">
        <f>name!D20</f>
        <v>54 Textiles, printing and other skilled trades</v>
      </c>
      <c r="Q23" s="11">
        <v>6.4430646625351109</v>
      </c>
      <c r="R23" s="11">
        <v>5.9035611240394807</v>
      </c>
      <c r="S23" s="345">
        <f t="shared" si="4"/>
        <v>-0.53950353849563015</v>
      </c>
      <c r="T23" s="345">
        <v>1.944221177384039</v>
      </c>
      <c r="U23" s="345">
        <f t="shared" si="5"/>
        <v>1.4047176388884088</v>
      </c>
      <c r="V23" s="346">
        <f t="shared" si="6"/>
        <v>1.7736296869907076E-2</v>
      </c>
      <c r="X23" s="10" t="str">
        <f>name!B20</f>
        <v>Support services</v>
      </c>
      <c r="Y23" s="11">
        <v>49.146000000000051</v>
      </c>
      <c r="Z23" s="11">
        <v>55.691999999999929</v>
      </c>
      <c r="AA23" s="345">
        <f t="shared" si="7"/>
        <v>6.5459999999998786</v>
      </c>
      <c r="AB23" s="11">
        <v>24.11868046291071</v>
      </c>
      <c r="AC23" s="345">
        <f t="shared" si="8"/>
        <v>30.664680462910589</v>
      </c>
      <c r="AD23" s="348">
        <f t="shared" si="9"/>
        <v>2.697632585070342E-2</v>
      </c>
    </row>
    <row r="24" spans="1:30" x14ac:dyDescent="0.2">
      <c r="A24" s="10" t="str">
        <f>name!D21</f>
        <v>61 Caring personal service occupations</v>
      </c>
      <c r="B24" s="11">
        <f t="shared" si="10"/>
        <v>66.798689340588211</v>
      </c>
      <c r="C24" s="11">
        <f t="shared" si="10"/>
        <v>82.333730921768705</v>
      </c>
      <c r="D24" s="11">
        <f t="shared" si="10"/>
        <v>15.53504158118049</v>
      </c>
      <c r="E24" s="11">
        <f t="shared" si="10"/>
        <v>42.09707979775073</v>
      </c>
      <c r="F24" s="11">
        <f t="shared" si="10"/>
        <v>57.632121378931224</v>
      </c>
      <c r="G24" s="200">
        <f t="shared" si="3"/>
        <v>3.311707077532744E-2</v>
      </c>
      <c r="H24" s="11"/>
      <c r="I24" s="11" t="str">
        <f t="shared" si="11"/>
        <v>Caring, leisure and other service occupations</v>
      </c>
      <c r="J24" s="11">
        <v>7.0090145363834136E-2</v>
      </c>
      <c r="K24" s="11">
        <v>0.13110766500144516</v>
      </c>
      <c r="L24" s="11">
        <v>6.1017519637611026E-2</v>
      </c>
      <c r="M24" s="11">
        <v>5.8362383211112583E-2</v>
      </c>
      <c r="N24" s="11">
        <v>0.11937990284872362</v>
      </c>
      <c r="O24" s="11"/>
      <c r="P24" s="10" t="str">
        <f>name!D21</f>
        <v>61 Caring personal service occupations</v>
      </c>
      <c r="Q24" s="11">
        <v>9.1201992363035025</v>
      </c>
      <c r="R24" s="11">
        <v>13.343427707516961</v>
      </c>
      <c r="S24" s="345">
        <f t="shared" si="4"/>
        <v>4.2232284712134582</v>
      </c>
      <c r="T24" s="345">
        <v>5.1248886875188306</v>
      </c>
      <c r="U24" s="345">
        <f t="shared" si="5"/>
        <v>9.3481171587322898</v>
      </c>
      <c r="V24" s="346">
        <f t="shared" si="6"/>
        <v>3.0174322105327889E-2</v>
      </c>
      <c r="X24" s="10" t="str">
        <f>name!B21</f>
        <v>Public admin. and defence</v>
      </c>
      <c r="Y24" s="11">
        <v>41.069000000000102</v>
      </c>
      <c r="Z24" s="11">
        <v>41.109000000000044</v>
      </c>
      <c r="AA24" s="345">
        <f t="shared" si="7"/>
        <v>3.9999999999942304E-2</v>
      </c>
      <c r="AB24" s="11">
        <v>19.626674818895381</v>
      </c>
      <c r="AC24" s="345">
        <f t="shared" si="8"/>
        <v>19.666674818895324</v>
      </c>
      <c r="AD24" s="348">
        <f t="shared" si="9"/>
        <v>2.6383293539175456E-2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14.380451956126183</v>
      </c>
      <c r="C25" s="11">
        <f t="shared" si="10"/>
        <v>14.514253960638227</v>
      </c>
      <c r="D25" s="11">
        <f t="shared" si="10"/>
        <v>0.13380200451204571</v>
      </c>
      <c r="E25" s="11">
        <f t="shared" si="10"/>
        <v>7.2712588484691132</v>
      </c>
      <c r="F25" s="11">
        <f t="shared" si="10"/>
        <v>7.4050608529811592</v>
      </c>
      <c r="G25" s="200">
        <f t="shared" si="3"/>
        <v>2.7656512513245746E-2</v>
      </c>
      <c r="H25" s="11"/>
      <c r="I25" s="11" t="str">
        <f t="shared" si="11"/>
        <v>Sales and customer service occupations</v>
      </c>
      <c r="J25" s="11">
        <v>0.1660673042733275</v>
      </c>
      <c r="K25" s="11">
        <v>0.28537516558158421</v>
      </c>
      <c r="L25" s="11">
        <v>0.11930786130825673</v>
      </c>
      <c r="M25" s="11">
        <v>0.11291824449277901</v>
      </c>
      <c r="N25" s="11">
        <v>0.23222610580103575</v>
      </c>
      <c r="O25" s="11"/>
      <c r="P25" s="10" t="str">
        <f>name!D22</f>
        <v>62 Leisure, travel and related personal service occupations</v>
      </c>
      <c r="Q25" s="11">
        <v>4.8004849555235252</v>
      </c>
      <c r="R25" s="11">
        <v>5.0796574210064804</v>
      </c>
      <c r="S25" s="345">
        <f t="shared" si="4"/>
        <v>0.27917246548295527</v>
      </c>
      <c r="T25" s="345">
        <v>2.0928805937975214</v>
      </c>
      <c r="U25" s="345">
        <f t="shared" si="5"/>
        <v>2.3720530592804767</v>
      </c>
      <c r="V25" s="346">
        <f t="shared" si="6"/>
        <v>2.4416141878028652E-2</v>
      </c>
      <c r="X25" s="10" t="str">
        <f>name!B22</f>
        <v>Education</v>
      </c>
      <c r="Y25" s="11">
        <v>63.691999999999943</v>
      </c>
      <c r="Z25" s="11">
        <v>70.245000000000005</v>
      </c>
      <c r="AA25" s="345">
        <f t="shared" si="7"/>
        <v>6.5530000000000612</v>
      </c>
      <c r="AB25" s="11">
        <v>35.333375983348958</v>
      </c>
      <c r="AC25" s="345">
        <f t="shared" si="8"/>
        <v>41.886375983349019</v>
      </c>
      <c r="AD25" s="348">
        <f t="shared" si="9"/>
        <v>2.9858222755780206E-2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0.78309080969498246</v>
      </c>
      <c r="C26" s="11">
        <f t="shared" si="10"/>
        <v>0.6855232640539447</v>
      </c>
      <c r="D26" s="11">
        <f t="shared" si="10"/>
        <v>-9.7567545641037728E-2</v>
      </c>
      <c r="E26" s="11">
        <f t="shared" si="10"/>
        <v>0.3141912474048752</v>
      </c>
      <c r="F26" s="11">
        <f t="shared" si="10"/>
        <v>0.21662370176383755</v>
      </c>
      <c r="G26" s="200">
        <f t="shared" si="3"/>
        <v>2.2744321073710827E-2</v>
      </c>
      <c r="H26" s="11"/>
      <c r="I26" s="11" t="str">
        <f t="shared" si="11"/>
        <v>Process, plant and machine operatives</v>
      </c>
      <c r="J26" s="11">
        <v>0.10185962440603935</v>
      </c>
      <c r="K26" s="11">
        <v>0.2806568089706668</v>
      </c>
      <c r="L26" s="11">
        <v>0.17879718456462748</v>
      </c>
      <c r="M26" s="11">
        <v>0.12136390222275831</v>
      </c>
      <c r="N26" s="11">
        <v>0.30016108678738579</v>
      </c>
      <c r="O26" s="11"/>
      <c r="P26" s="10" t="str">
        <f>name!D23</f>
        <v>63 Community and civil enforcement occupations</v>
      </c>
      <c r="Q26" s="11">
        <v>0.62154155468505901</v>
      </c>
      <c r="R26" s="11">
        <v>0.47885299265414499</v>
      </c>
      <c r="S26" s="345">
        <f t="shared" si="4"/>
        <v>-0.14268856203091401</v>
      </c>
      <c r="T26" s="345">
        <v>0.1848177929469019</v>
      </c>
      <c r="U26" s="345">
        <f t="shared" si="5"/>
        <v>4.2129230915987886E-2</v>
      </c>
      <c r="V26" s="346">
        <f t="shared" si="6"/>
        <v>1.7506589230996239E-2</v>
      </c>
      <c r="X26" s="10" t="str">
        <f>name!B23</f>
        <v>Health and social work</v>
      </c>
      <c r="Y26" s="11">
        <v>126.824</v>
      </c>
      <c r="Z26" s="11">
        <v>147.90799999999987</v>
      </c>
      <c r="AA26" s="345">
        <f t="shared" si="7"/>
        <v>21.083999999999875</v>
      </c>
      <c r="AB26" s="11">
        <v>75.045577171261129</v>
      </c>
      <c r="AC26" s="345">
        <f t="shared" si="8"/>
        <v>96.129577171261005</v>
      </c>
      <c r="AD26" s="348">
        <f t="shared" si="9"/>
        <v>3.1473231535186885E-2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51.116353303611383</v>
      </c>
      <c r="C27" s="11">
        <f t="shared" si="12"/>
        <v>45.944419736005145</v>
      </c>
      <c r="D27" s="11">
        <f t="shared" si="12"/>
        <v>-5.1719335676062324</v>
      </c>
      <c r="E27" s="11">
        <f t="shared" si="12"/>
        <v>22.295692235907104</v>
      </c>
      <c r="F27" s="11">
        <f t="shared" si="12"/>
        <v>17.123758668300873</v>
      </c>
      <c r="G27" s="200">
        <f t="shared" si="3"/>
        <v>2.4425776185036607E-2</v>
      </c>
      <c r="H27" s="11"/>
      <c r="I27" s="11" t="str">
        <f t="shared" si="11"/>
        <v>Elementary occupations</v>
      </c>
      <c r="J27" s="11">
        <v>4.6065847872479866E-2</v>
      </c>
      <c r="K27" s="11">
        <v>8.5815489201780046E-2</v>
      </c>
      <c r="L27" s="11">
        <v>3.974964132930018E-2</v>
      </c>
      <c r="M27" s="11">
        <v>3.8403509898465665E-2</v>
      </c>
      <c r="N27" s="11">
        <v>7.8153151227765838E-2</v>
      </c>
      <c r="O27" s="11"/>
      <c r="P27" s="10" t="str">
        <f>name!D24</f>
        <v>71 Sales occupations</v>
      </c>
      <c r="Q27" s="11">
        <v>18.676340846364241</v>
      </c>
      <c r="R27" s="11">
        <v>16.974135798483378</v>
      </c>
      <c r="S27" s="345">
        <f t="shared" si="4"/>
        <v>-1.702205047880863</v>
      </c>
      <c r="T27" s="345">
        <v>5.7421012850174167</v>
      </c>
      <c r="U27" s="345">
        <f t="shared" si="5"/>
        <v>4.0398962371365537</v>
      </c>
      <c r="V27" s="346">
        <f t="shared" si="6"/>
        <v>1.8032737539737775E-2</v>
      </c>
      <c r="X27" s="10" t="str">
        <f>name!B24</f>
        <v>Arts and entertainment</v>
      </c>
      <c r="Y27" s="11">
        <v>22.320999999999948</v>
      </c>
      <c r="Z27" s="11">
        <v>22.071999999999999</v>
      </c>
      <c r="AA27" s="345">
        <f t="shared" si="7"/>
        <v>-0.24899999999994904</v>
      </c>
      <c r="AB27" s="11">
        <v>10.313944201475678</v>
      </c>
      <c r="AC27" s="345">
        <f t="shared" si="8"/>
        <v>10.064944201475729</v>
      </c>
      <c r="AD27" s="348">
        <f t="shared" si="9"/>
        <v>2.5647081260199434E-2</v>
      </c>
    </row>
    <row r="28" spans="1:30" x14ac:dyDescent="0.2">
      <c r="A28" s="10" t="str">
        <f>name!D25</f>
        <v>72 Customer service occupations</v>
      </c>
      <c r="B28" s="11">
        <f t="shared" si="12"/>
        <v>14.271255928181928</v>
      </c>
      <c r="C28" s="11">
        <f t="shared" si="12"/>
        <v>21.758101695142905</v>
      </c>
      <c r="D28" s="11">
        <f t="shared" si="12"/>
        <v>7.4868457669609745</v>
      </c>
      <c r="E28" s="11">
        <f t="shared" si="12"/>
        <v>8.5220677716395468</v>
      </c>
      <c r="F28" s="11">
        <f t="shared" si="12"/>
        <v>16.008913538600524</v>
      </c>
      <c r="G28" s="200">
        <f t="shared" si="3"/>
        <v>3.1706969269315044E-2</v>
      </c>
      <c r="H28" s="11"/>
      <c r="O28" s="11"/>
      <c r="P28" s="10" t="str">
        <f>name!D25</f>
        <v>72 Customer service occupations</v>
      </c>
      <c r="Q28" s="11">
        <v>6.2308202306850999</v>
      </c>
      <c r="R28" s="11">
        <v>10.61051152418065</v>
      </c>
      <c r="S28" s="345">
        <f t="shared" si="4"/>
        <v>4.3796912934955499</v>
      </c>
      <c r="T28" s="345">
        <v>3.1088126347769931</v>
      </c>
      <c r="U28" s="345">
        <f t="shared" si="5"/>
        <v>7.488503928272543</v>
      </c>
      <c r="V28" s="346">
        <f t="shared" si="6"/>
        <v>2.7351293873103533E-2</v>
      </c>
      <c r="X28" s="10" t="str">
        <f>name!B25</f>
        <v>Other services</v>
      </c>
      <c r="Y28" s="11">
        <v>18.848000000000045</v>
      </c>
      <c r="Z28" s="11">
        <v>18.527999999999984</v>
      </c>
      <c r="AA28" s="345">
        <f t="shared" si="7"/>
        <v>-0.32000000000006068</v>
      </c>
      <c r="AB28" s="11">
        <v>9.3182616371667457</v>
      </c>
      <c r="AC28" s="345">
        <f t="shared" si="8"/>
        <v>8.998261637166685</v>
      </c>
      <c r="AD28" s="348">
        <f t="shared" si="9"/>
        <v>2.7143043275694723E-2</v>
      </c>
    </row>
    <row r="29" spans="1:30" x14ac:dyDescent="0.2">
      <c r="A29" s="10" t="str">
        <f>name!D26</f>
        <v>81 Process, plant and machine operatives</v>
      </c>
      <c r="B29" s="11">
        <f t="shared" si="12"/>
        <v>13.516978253697273</v>
      </c>
      <c r="C29" s="11">
        <f t="shared" si="12"/>
        <v>15.03349433738828</v>
      </c>
      <c r="D29" s="11">
        <f t="shared" si="12"/>
        <v>1.5165160836910068</v>
      </c>
      <c r="E29" s="11">
        <f t="shared" si="12"/>
        <v>5.9622821223302909</v>
      </c>
      <c r="F29" s="11">
        <f t="shared" si="12"/>
        <v>7.4787982060212963</v>
      </c>
      <c r="G29" s="200">
        <f t="shared" si="3"/>
        <v>2.4659387371970043E-2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10.116113906772634</v>
      </c>
      <c r="R29" s="11">
        <v>11.29868770987475</v>
      </c>
      <c r="S29" s="345">
        <f t="shared" si="4"/>
        <v>1.182573803102116</v>
      </c>
      <c r="T29" s="345">
        <v>4.0683350916016181</v>
      </c>
      <c r="U29" s="345">
        <f t="shared" si="5"/>
        <v>5.2509088947037341</v>
      </c>
      <c r="V29" s="346">
        <f t="shared" si="6"/>
        <v>2.2790260823009278E-2</v>
      </c>
      <c r="X29" s="231" t="str">
        <f>name!B3</f>
        <v>All industries</v>
      </c>
      <c r="Y29" s="34">
        <f>SUM(Y7:Y28)</f>
        <v>721.31799999999976</v>
      </c>
      <c r="Z29" s="34">
        <f>SUM(Z7:Z28)</f>
        <v>778.6930000000001</v>
      </c>
      <c r="AA29" s="349">
        <f t="shared" si="7"/>
        <v>57.375000000000341</v>
      </c>
      <c r="AB29" s="34">
        <f>SUM(AB7:AB28)</f>
        <v>363.76215536020442</v>
      </c>
      <c r="AC29" s="349">
        <f t="shared" si="8"/>
        <v>421.13715536020476</v>
      </c>
      <c r="AD29" s="350">
        <f t="shared" si="9"/>
        <v>2.7595838311272214E-2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31.2201363732182</v>
      </c>
      <c r="C30" s="11">
        <f t="shared" si="12"/>
        <v>34.001052849780478</v>
      </c>
      <c r="D30" s="11">
        <f t="shared" si="12"/>
        <v>2.7809164765622736</v>
      </c>
      <c r="E30" s="11">
        <f t="shared" si="12"/>
        <v>17.4136551315041</v>
      </c>
      <c r="F30" s="11">
        <f t="shared" si="12"/>
        <v>20.194571608066372</v>
      </c>
      <c r="G30" s="200">
        <f t="shared" si="3"/>
        <v>2.9991297972733699E-2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7.1771529592641592</v>
      </c>
      <c r="K30" s="11">
        <f t="array" ref="K30:K38">MMULT(aggregation!$B$13:$AA$21,C65:C90)</f>
        <v>11.187077002773906</v>
      </c>
      <c r="L30" s="11">
        <f t="array" ref="L30:L38">MMULT(aggregation!$B$13:$AA$21,D65:D90)</f>
        <v>4.0099240435097467</v>
      </c>
      <c r="M30" s="11">
        <f t="array" ref="M30:M38">MMULT(aggregation!$B$13:$AA$21,E65:E90)</f>
        <v>5.3359954547647774</v>
      </c>
      <c r="N30" s="11">
        <f t="array" ref="N30:N38">MMULT(aggregation!$B$13:$AA$21,F65:F90)</f>
        <v>9.3459194982745259</v>
      </c>
      <c r="O30" s="11"/>
      <c r="P30" s="10" t="str">
        <f>name!D27</f>
        <v>82 Transport and mobile machine drivers and operatives</v>
      </c>
      <c r="Q30" s="11">
        <v>30.111840235455144</v>
      </c>
      <c r="R30" s="11">
        <v>32.0303099967104</v>
      </c>
      <c r="S30" s="345">
        <f t="shared" si="4"/>
        <v>1.9184697612552561</v>
      </c>
      <c r="T30" s="345">
        <v>16.3743046920439</v>
      </c>
      <c r="U30" s="345">
        <f t="shared" si="5"/>
        <v>18.292774453299156</v>
      </c>
      <c r="V30" s="346">
        <f t="shared" si="6"/>
        <v>2.9372153623398845E-2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9.1773276129895844</v>
      </c>
      <c r="C31" s="11">
        <f t="shared" si="12"/>
        <v>7.2210399757755352</v>
      </c>
      <c r="D31" s="11">
        <f t="shared" si="12"/>
        <v>-1.9562876372140487</v>
      </c>
      <c r="E31" s="11">
        <f t="shared" si="12"/>
        <v>3.0011947123314204</v>
      </c>
      <c r="F31" s="11">
        <f t="shared" si="12"/>
        <v>1.0449070751173719</v>
      </c>
      <c r="G31" s="200">
        <f t="shared" si="3"/>
        <v>1.9041546767500916E-2</v>
      </c>
      <c r="H31" s="11"/>
      <c r="I31" s="11" t="str">
        <f>I20</f>
        <v>Professional occupations</v>
      </c>
      <c r="J31" s="11">
        <v>43.329280835506978</v>
      </c>
      <c r="K31" s="11">
        <v>65.668325646766746</v>
      </c>
      <c r="L31" s="11">
        <v>22.339044811259768</v>
      </c>
      <c r="M31" s="11">
        <v>27.808220413740081</v>
      </c>
      <c r="N31" s="11">
        <v>50.147265224999849</v>
      </c>
      <c r="O31" s="11"/>
      <c r="P31" s="10" t="str">
        <f>name!D28</f>
        <v>91 Elementary trades and related occupations</v>
      </c>
      <c r="Q31" s="11">
        <v>7.2229961025079463</v>
      </c>
      <c r="R31" s="11">
        <v>5.5895862017676707</v>
      </c>
      <c r="S31" s="345">
        <f t="shared" si="4"/>
        <v>-1.6334099007402756</v>
      </c>
      <c r="T31" s="345">
        <v>1.9744119802035862</v>
      </c>
      <c r="U31" s="345">
        <f t="shared" si="5"/>
        <v>0.34100207946331063</v>
      </c>
      <c r="V31" s="346">
        <f t="shared" si="6"/>
        <v>1.6240592722261304E-2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61.70605501505829</v>
      </c>
      <c r="C32" s="11">
        <f t="shared" si="12"/>
        <v>62.356835333160198</v>
      </c>
      <c r="D32" s="11">
        <f t="shared" si="12"/>
        <v>0.6507803181019205</v>
      </c>
      <c r="E32" s="11">
        <f t="shared" si="12"/>
        <v>30.240410693703016</v>
      </c>
      <c r="F32" s="11">
        <f t="shared" si="12"/>
        <v>30.891191011804942</v>
      </c>
      <c r="G32" s="200">
        <f t="shared" ref="G32" si="13">IF(B32&gt;0,(1+(E32/B32))^(1/($C$6-$B$6))-1,0)</f>
        <v>2.6944919121782318E-2</v>
      </c>
      <c r="H32" s="11"/>
      <c r="I32" s="11" t="str">
        <f>I21</f>
        <v>Associate professional occupations</v>
      </c>
      <c r="J32" s="11">
        <v>10.720449658423554</v>
      </c>
      <c r="K32" s="11">
        <v>16.179251873492102</v>
      </c>
      <c r="L32" s="11">
        <v>5.4588022150685482</v>
      </c>
      <c r="M32" s="11">
        <v>6.8168287166196455</v>
      </c>
      <c r="N32" s="11">
        <v>12.275630931688193</v>
      </c>
      <c r="O32" s="11"/>
      <c r="P32" s="10" t="str">
        <f>name!D29</f>
        <v>92 Elementary administration and service occupations</v>
      </c>
      <c r="Q32" s="11">
        <v>31.077891359955583</v>
      </c>
      <c r="R32" s="11">
        <v>32.44995471212453</v>
      </c>
      <c r="S32" s="345">
        <f t="shared" ref="S32" si="14">R32-Q32</f>
        <v>1.3720633521689471</v>
      </c>
      <c r="T32" s="345">
        <v>13.046422847539199</v>
      </c>
      <c r="U32" s="345">
        <f>SUM(S32:T32)</f>
        <v>14.418486199708147</v>
      </c>
      <c r="V32" s="346">
        <f t="shared" ref="V32" si="15">IF(Q32&gt;0,(1+(T32/Q32))^(1/($C$6-$B$6))-1,0)</f>
        <v>2.3642781635291765E-2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721.31799999999987</v>
      </c>
      <c r="C33" s="11">
        <f>SUM(C62,C91,C120,C149,C178,C207,C236,C265,C294)</f>
        <v>778.69299999999987</v>
      </c>
      <c r="D33" s="11">
        <f t="shared" si="12"/>
        <v>57.374999999999929</v>
      </c>
      <c r="E33" s="11">
        <f t="shared" si="12"/>
        <v>363.76215536020447</v>
      </c>
      <c r="F33" s="11">
        <f t="shared" si="12"/>
        <v>421.1371553602043</v>
      </c>
      <c r="G33" s="200">
        <f t="shared" si="3"/>
        <v>2.7595838311272214E-2</v>
      </c>
      <c r="H33" s="11"/>
      <c r="I33" s="11" t="str">
        <f>I22</f>
        <v>Administrative and secretarial occupations</v>
      </c>
      <c r="J33" s="11">
        <v>5.4897420553896605</v>
      </c>
      <c r="K33" s="11">
        <v>9.2310691004952048</v>
      </c>
      <c r="L33" s="11">
        <v>3.7413270451055451</v>
      </c>
      <c r="M33" s="11">
        <v>4.0964785155283252</v>
      </c>
      <c r="N33" s="11">
        <v>7.8378055606338703</v>
      </c>
      <c r="O33" s="11"/>
      <c r="P33" s="10" t="str">
        <f>name!D3</f>
        <v>All occupations</v>
      </c>
      <c r="Q33" s="11">
        <f>SUM(Q7:Q32)</f>
        <v>358.68918595879728</v>
      </c>
      <c r="R33" s="11">
        <f>SUM(R7:R32)</f>
        <v>380.47469524233878</v>
      </c>
      <c r="S33" s="345">
        <f>R33-Q33</f>
        <v>21.785509283541501</v>
      </c>
      <c r="T33" s="11">
        <f>SUM(T7:T32)</f>
        <v>149.11793788363943</v>
      </c>
      <c r="U33" s="345">
        <f>SUM(S33:T33)</f>
        <v>170.90344716718093</v>
      </c>
      <c r="V33" s="346">
        <f t="shared" si="6"/>
        <v>2.3447022964518949E-2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0.93915125315822867</v>
      </c>
      <c r="K34" s="11">
        <v>1.7685064951629201</v>
      </c>
      <c r="L34" s="11">
        <v>0.82935524200469146</v>
      </c>
      <c r="M34" s="11">
        <v>0.72950271823682478</v>
      </c>
      <c r="N34" s="11">
        <v>1.5588579602415162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2.8770520969262803</v>
      </c>
      <c r="K35" s="11">
        <v>5.6412499876702631</v>
      </c>
      <c r="L35" s="11">
        <v>2.7641978907439828</v>
      </c>
      <c r="M35" s="11">
        <v>2.588753922855398</v>
      </c>
      <c r="N35" s="11">
        <v>5.3529518135993808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0.64440529060167762</v>
      </c>
      <c r="C36" s="11">
        <v>0.90969759435076691</v>
      </c>
      <c r="D36" s="11">
        <f>C36-B36</f>
        <v>0.2652923037490893</v>
      </c>
      <c r="E36" s="11">
        <v>0.41197630085521431</v>
      </c>
      <c r="F36" s="11">
        <f>SUM(D36:E36)</f>
        <v>0.6772686046043036</v>
      </c>
      <c r="G36" s="200">
        <f>IF(B36&gt;0,(1+(E36/B36))^(1/($C$6-$B$6))-1,0)</f>
        <v>3.3500715943893811E-2</v>
      </c>
      <c r="I36" s="11" t="str">
        <f t="shared" si="17"/>
        <v>Sales and customer service occupations</v>
      </c>
      <c r="J36" s="11">
        <v>2.0752445947949587</v>
      </c>
      <c r="K36" s="11">
        <v>3.7758639338135813</v>
      </c>
      <c r="L36" s="11">
        <v>1.7006193390186224</v>
      </c>
      <c r="M36" s="11">
        <v>1.5034486157834919</v>
      </c>
      <c r="N36" s="11">
        <v>3.204067954802114</v>
      </c>
      <c r="P36" s="10" t="str">
        <f>name!D4</f>
        <v>11 Corporate managers and directors</v>
      </c>
      <c r="Q36" s="11">
        <v>14.598121440789789</v>
      </c>
      <c r="R36" s="11">
        <v>17.737701216551283</v>
      </c>
      <c r="S36" s="345">
        <f>R36-Q36</f>
        <v>3.1395797757614936</v>
      </c>
      <c r="T36" s="345">
        <v>9.2531986379896232</v>
      </c>
      <c r="U36" s="345">
        <f>SUM(S36:T36)</f>
        <v>12.392778413751117</v>
      </c>
      <c r="V36" s="346">
        <f>IF(Q36&gt;0,(1+(T36/Q36))^(1/($C$6-$B$6))-1,0)</f>
        <v>3.3271291842474238E-2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0.23648729287607154</v>
      </c>
      <c r="C37" s="11">
        <v>0.47240322733761192</v>
      </c>
      <c r="D37" s="11">
        <f t="shared" ref="D37:D60" si="25">C37-B37</f>
        <v>0.23591593446154038</v>
      </c>
      <c r="E37" s="11">
        <v>0.23382195309429937</v>
      </c>
      <c r="F37" s="11">
        <f t="shared" ref="F37:F60" si="26">SUM(D37:E37)</f>
        <v>0.46973788755583978</v>
      </c>
      <c r="G37" s="200">
        <f t="shared" ref="G37:G62" si="27">IF(B37&gt;0,(1+(E37/B37))^(1/($C$6-$B$6))-1,0)</f>
        <v>4.6899631963152055E-2</v>
      </c>
      <c r="I37" s="11" t="str">
        <f t="shared" si="17"/>
        <v>Process, plant and machine operatives</v>
      </c>
      <c r="J37" s="11">
        <v>0.60009405254390091</v>
      </c>
      <c r="K37" s="11">
        <v>1.3067592130879986</v>
      </c>
      <c r="L37" s="11">
        <v>0.70666516054409767</v>
      </c>
      <c r="M37" s="11">
        <v>0.57536580130413295</v>
      </c>
      <c r="N37" s="11">
        <v>1.2820309618482306</v>
      </c>
      <c r="P37" s="10" t="str">
        <f>name!D5</f>
        <v>12 Other managers and proprietors</v>
      </c>
      <c r="Q37" s="11">
        <v>9.2564549870321571</v>
      </c>
      <c r="R37" s="11">
        <v>13.015826746663707</v>
      </c>
      <c r="S37" s="345">
        <f t="shared" ref="S37:S60" si="28">R37-Q37</f>
        <v>3.7593717596315503</v>
      </c>
      <c r="T37" s="345">
        <v>7.3592683889753303</v>
      </c>
      <c r="U37" s="345">
        <f t="shared" ref="U37:U60" si="29">SUM(S37:T37)</f>
        <v>11.118640148606881</v>
      </c>
      <c r="V37" s="346">
        <f t="shared" ref="V37:V62" si="30">IF(Q37&gt;0,(1+(T37/Q37))^(1/($C$6-$B$6))-1,0)</f>
        <v>3.9772444922547834E-2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1.9252441189728935</v>
      </c>
      <c r="C38" s="11">
        <v>2.856367686860958</v>
      </c>
      <c r="D38" s="11">
        <f t="shared" si="25"/>
        <v>0.9311235678880645</v>
      </c>
      <c r="E38" s="11">
        <v>0.9698871786533062</v>
      </c>
      <c r="F38" s="11">
        <f t="shared" si="26"/>
        <v>1.9010107465413708</v>
      </c>
      <c r="G38" s="200">
        <f t="shared" si="27"/>
        <v>2.7571768426105425E-2</v>
      </c>
      <c r="I38" s="11" t="str">
        <f t="shared" si="17"/>
        <v>Elementary occupations</v>
      </c>
      <c r="J38" s="11">
        <v>1.4396427669574046</v>
      </c>
      <c r="K38" s="11">
        <v>2.9111553937129089</v>
      </c>
      <c r="L38" s="11">
        <v>1.4715126267555045</v>
      </c>
      <c r="M38" s="11">
        <v>1.2853259097438046</v>
      </c>
      <c r="N38" s="11">
        <v>2.7568385364993091</v>
      </c>
      <c r="P38" s="10" t="str">
        <f>name!D6</f>
        <v>21 Science, research, engineering and technology professionals</v>
      </c>
      <c r="Q38" s="11">
        <v>7.9604368068070546</v>
      </c>
      <c r="R38" s="11">
        <v>11.768148979265527</v>
      </c>
      <c r="S38" s="345">
        <f t="shared" si="28"/>
        <v>3.8077121724584728</v>
      </c>
      <c r="T38" s="345">
        <v>5.1472956164130386</v>
      </c>
      <c r="U38" s="345">
        <f t="shared" si="29"/>
        <v>8.9550077888715123</v>
      </c>
      <c r="V38" s="346">
        <f t="shared" si="30"/>
        <v>3.3806784307963467E-2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2.6445263651377422</v>
      </c>
      <c r="C39" s="11">
        <v>4.3891899820500155</v>
      </c>
      <c r="D39" s="11">
        <f t="shared" si="25"/>
        <v>1.7446636169122733</v>
      </c>
      <c r="E39" s="11">
        <v>1.7996050031966639</v>
      </c>
      <c r="F39" s="11">
        <f t="shared" si="26"/>
        <v>3.5442686201089373</v>
      </c>
      <c r="G39" s="200">
        <f t="shared" si="27"/>
        <v>3.5211924153035312E-2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28.633689204530025</v>
      </c>
      <c r="R39" s="11">
        <v>35.248371020887966</v>
      </c>
      <c r="S39" s="345">
        <f t="shared" si="28"/>
        <v>6.6146818163579404</v>
      </c>
      <c r="T39" s="345">
        <v>18.628150993709117</v>
      </c>
      <c r="U39" s="345">
        <f t="shared" si="29"/>
        <v>25.242832810067057</v>
      </c>
      <c r="V39" s="346">
        <f t="shared" si="30"/>
        <v>3.397226150585686E-2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3.582101476787217</v>
      </c>
      <c r="C40" s="11">
        <v>5.2082788834194735</v>
      </c>
      <c r="D40" s="11">
        <f>C40-B40</f>
        <v>1.6261774066322565</v>
      </c>
      <c r="E40" s="11">
        <v>2.2297603492837248</v>
      </c>
      <c r="F40" s="11">
        <f>SUM(D40:E40)</f>
        <v>3.8559377559159813</v>
      </c>
      <c r="G40" s="200">
        <f>IF(B40&gt;0,(1+(E40/B40))^(1/($C$6-$B$6))-1,0)</f>
        <v>3.278952955320058E-2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26.928006701758378</v>
      </c>
      <c r="R40" s="11">
        <v>32.327179938136126</v>
      </c>
      <c r="S40" s="345">
        <f t="shared" si="28"/>
        <v>5.3991732363777487</v>
      </c>
      <c r="T40" s="345">
        <v>16.087920425040064</v>
      </c>
      <c r="U40" s="345">
        <f t="shared" si="29"/>
        <v>21.487093661417813</v>
      </c>
      <c r="V40" s="346">
        <f t="shared" si="30"/>
        <v>3.1719578565627016E-2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0.72216905638113427</v>
      </c>
      <c r="C41" s="11">
        <v>1.2305782878094522</v>
      </c>
      <c r="D41" s="11">
        <f t="shared" si="25"/>
        <v>0.50840923142831795</v>
      </c>
      <c r="E41" s="11">
        <v>0.51583051569130944</v>
      </c>
      <c r="F41" s="11">
        <f t="shared" si="26"/>
        <v>1.0242397471196274</v>
      </c>
      <c r="G41" s="200">
        <f t="shared" si="27"/>
        <v>3.6586244021289405E-2</v>
      </c>
      <c r="I41" s="11" t="str">
        <f>I30</f>
        <v>Managers, directors and senior officials</v>
      </c>
      <c r="J41" s="11">
        <f t="array" ref="J41:J49">MMULT(aggregation!$B$13:$AA$21,B94:B119)</f>
        <v>16.903528411876188</v>
      </c>
      <c r="K41" s="11">
        <f t="array" ref="K41:K49">MMULT(aggregation!$B$13:$AA$21,C94:C119)</f>
        <v>23.850303446655808</v>
      </c>
      <c r="L41" s="11">
        <f t="array" ref="L41:L49">MMULT(aggregation!$B$13:$AA$21,D94:D119)</f>
        <v>6.9467750347796215</v>
      </c>
      <c r="M41" s="11">
        <f t="array" ref="M41:M49">MMULT(aggregation!$B$13:$AA$21,E94:E119)</f>
        <v>11.861937106457045</v>
      </c>
      <c r="N41" s="11">
        <f t="array" ref="N41:N49">MMULT(aggregation!$B$13:$AA$21,F94:F119)</f>
        <v>18.808712141236668</v>
      </c>
      <c r="P41" s="10" t="str">
        <f>name!D9</f>
        <v>24 Business, media and public service professionals</v>
      </c>
      <c r="Q41" s="11">
        <v>18.794930337698073</v>
      </c>
      <c r="R41" s="11">
        <v>25.35176291897665</v>
      </c>
      <c r="S41" s="345">
        <f t="shared" si="28"/>
        <v>6.5568325812785773</v>
      </c>
      <c r="T41" s="345">
        <v>12.211871414153928</v>
      </c>
      <c r="U41" s="345">
        <f t="shared" si="29"/>
        <v>18.768703995432503</v>
      </c>
      <c r="V41" s="346">
        <f t="shared" si="30"/>
        <v>3.3937808830950766E-2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0.28765867165809672</v>
      </c>
      <c r="C42" s="11">
        <v>0.45868554686013924</v>
      </c>
      <c r="D42" s="11">
        <f t="shared" si="25"/>
        <v>0.17102687520204252</v>
      </c>
      <c r="E42" s="11">
        <v>0.17506757896482128</v>
      </c>
      <c r="F42" s="11">
        <f t="shared" si="26"/>
        <v>0.3460944541668638</v>
      </c>
      <c r="G42" s="200">
        <f t="shared" si="27"/>
        <v>3.2198232701097451E-2</v>
      </c>
      <c r="I42" s="11" t="str">
        <f>I31</f>
        <v>Professional occupations</v>
      </c>
      <c r="J42" s="11">
        <v>54.475446902077444</v>
      </c>
      <c r="K42" s="11">
        <v>65.94904277617789</v>
      </c>
      <c r="L42" s="11">
        <v>11.473595874100447</v>
      </c>
      <c r="M42" s="11">
        <v>30.540244395416941</v>
      </c>
      <c r="N42" s="11">
        <v>42.013840269517388</v>
      </c>
      <c r="P42" s="10" t="str">
        <f>name!D10</f>
        <v>31 Science, engineering and technology associate professionals</v>
      </c>
      <c r="Q42" s="11">
        <v>3.6131997255855626</v>
      </c>
      <c r="R42" s="11">
        <v>4.549060661169996</v>
      </c>
      <c r="S42" s="345">
        <f t="shared" si="28"/>
        <v>0.9358609355844334</v>
      </c>
      <c r="T42" s="345">
        <v>2.0167756224364974</v>
      </c>
      <c r="U42" s="345">
        <f t="shared" si="29"/>
        <v>2.9526365580209308</v>
      </c>
      <c r="V42" s="346">
        <f t="shared" si="30"/>
        <v>3.0008878603340117E-2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7.5764461535222649E-2</v>
      </c>
      <c r="C43" s="11">
        <v>0.15760022071671462</v>
      </c>
      <c r="D43" s="11">
        <f t="shared" si="25"/>
        <v>8.1835759181491968E-2</v>
      </c>
      <c r="E43" s="11">
        <v>7.1972362855952848E-2</v>
      </c>
      <c r="F43" s="11">
        <f t="shared" si="26"/>
        <v>0.15380812203744482</v>
      </c>
      <c r="G43" s="200">
        <f t="shared" si="27"/>
        <v>4.5526105866374067E-2</v>
      </c>
      <c r="I43" s="11" t="str">
        <f>I32</f>
        <v>Associate professional occupations</v>
      </c>
      <c r="J43" s="11">
        <v>24.973991400541969</v>
      </c>
      <c r="K43" s="11">
        <v>31.803984351815046</v>
      </c>
      <c r="L43" s="11">
        <v>6.8299929512730762</v>
      </c>
      <c r="M43" s="11">
        <v>14.337773334645371</v>
      </c>
      <c r="N43" s="11">
        <v>21.167766285918447</v>
      </c>
      <c r="P43" s="10" t="str">
        <f>name!D11</f>
        <v>32 Health and social care associate professionals</v>
      </c>
      <c r="Q43" s="11">
        <v>14.011828466736654</v>
      </c>
      <c r="R43" s="11">
        <v>17.039384664900304</v>
      </c>
      <c r="S43" s="345">
        <f t="shared" si="28"/>
        <v>3.0275561981636496</v>
      </c>
      <c r="T43" s="345">
        <v>9.1598434259867556</v>
      </c>
      <c r="U43" s="345">
        <f t="shared" si="29"/>
        <v>12.187399624150405</v>
      </c>
      <c r="V43" s="346">
        <f t="shared" si="30"/>
        <v>3.4103886981047493E-2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2.5204337518030976E-2</v>
      </c>
      <c r="C44" s="11">
        <v>5.5753427184697286E-2</v>
      </c>
      <c r="D44" s="11">
        <f t="shared" si="25"/>
        <v>3.054908966666631E-2</v>
      </c>
      <c r="E44" s="11">
        <v>1.5495948062033865E-2</v>
      </c>
      <c r="F44" s="11">
        <f t="shared" si="26"/>
        <v>4.6045037728700174E-2</v>
      </c>
      <c r="G44" s="200">
        <f t="shared" si="27"/>
        <v>3.2463747351921812E-2</v>
      </c>
      <c r="I44" s="11" t="str">
        <f>I33</f>
        <v>Administrative and secretarial occupations</v>
      </c>
      <c r="J44" s="11">
        <v>17.774651840810929</v>
      </c>
      <c r="K44" s="11">
        <v>24.616235070553447</v>
      </c>
      <c r="L44" s="11">
        <v>6.8415832297425183</v>
      </c>
      <c r="M44" s="11">
        <v>11.827350426764438</v>
      </c>
      <c r="N44" s="11">
        <v>18.668933656506958</v>
      </c>
      <c r="P44" s="10" t="str">
        <f>name!D12</f>
        <v>33 Protective service occupations</v>
      </c>
      <c r="Q44" s="11">
        <v>1.8781341311602202</v>
      </c>
      <c r="R44" s="11">
        <v>3.2062007707056916</v>
      </c>
      <c r="S44" s="345">
        <f t="shared" si="28"/>
        <v>1.3280666395454714</v>
      </c>
      <c r="T44" s="345">
        <v>1.2809815275301157</v>
      </c>
      <c r="U44" s="345">
        <f t="shared" si="29"/>
        <v>2.6090481670755872</v>
      </c>
      <c r="V44" s="346">
        <f t="shared" si="30"/>
        <v>3.5275479980113378E-2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0.10789107115325042</v>
      </c>
      <c r="C45" s="11">
        <v>0.15388775236071567</v>
      </c>
      <c r="D45" s="11">
        <f t="shared" ref="D45:D46" si="31">C45-B45</f>
        <v>4.5996681207465251E-2</v>
      </c>
      <c r="E45" s="11">
        <v>6.9548630084407398E-2</v>
      </c>
      <c r="F45" s="11">
        <f t="shared" ref="F45:F46" si="32">SUM(D45:E45)</f>
        <v>0.11554531129187265</v>
      </c>
      <c r="G45" s="200">
        <f t="shared" si="27"/>
        <v>3.3723413106165001E-2</v>
      </c>
      <c r="I45" s="11" t="str">
        <f t="shared" ref="I45:I49" si="33">I34</f>
        <v>Skilled trades occupations</v>
      </c>
      <c r="J45" s="11">
        <v>3.5053060569815879</v>
      </c>
      <c r="K45" s="11">
        <v>5.884825517621401</v>
      </c>
      <c r="L45" s="11">
        <v>2.3795194606398127</v>
      </c>
      <c r="M45" s="11">
        <v>2.5692814909267732</v>
      </c>
      <c r="N45" s="11">
        <v>4.9488009515665858</v>
      </c>
      <c r="P45" s="10" t="str">
        <f>name!D13</f>
        <v>34 Culture, media and sports occupations</v>
      </c>
      <c r="Q45" s="11">
        <v>4.2454217593651657</v>
      </c>
      <c r="R45" s="11">
        <v>4.789568641739951</v>
      </c>
      <c r="S45" s="345">
        <f t="shared" si="28"/>
        <v>0.54414688237478526</v>
      </c>
      <c r="T45" s="345">
        <v>2.2447162130030169</v>
      </c>
      <c r="U45" s="345">
        <f t="shared" si="29"/>
        <v>2.7888630953778022</v>
      </c>
      <c r="V45" s="346">
        <f t="shared" si="30"/>
        <v>2.8700314314450637E-2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0.47644559975527134</v>
      </c>
      <c r="C46" s="11">
        <v>0.7243734733121785</v>
      </c>
      <c r="D46" s="11">
        <f t="shared" si="31"/>
        <v>0.24792787355690715</v>
      </c>
      <c r="E46" s="11">
        <v>0.30135947833205973</v>
      </c>
      <c r="F46" s="11">
        <f t="shared" si="32"/>
        <v>0.54928735188896693</v>
      </c>
      <c r="G46" s="200">
        <f t="shared" si="27"/>
        <v>3.3214510818617482E-2</v>
      </c>
      <c r="I46" s="11" t="str">
        <f t="shared" si="33"/>
        <v>Caring, leisure and other service occupations</v>
      </c>
      <c r="J46" s="11">
        <v>9.0522401834976147</v>
      </c>
      <c r="K46" s="11">
        <v>14.638579501092927</v>
      </c>
      <c r="L46" s="11">
        <v>5.5863393175953133</v>
      </c>
      <c r="M46" s="11">
        <v>7.8451982132193265</v>
      </c>
      <c r="N46" s="11">
        <v>13.431537530814641</v>
      </c>
      <c r="P46" s="10" t="str">
        <f>name!D14</f>
        <v>35 Business and public service associate professionals</v>
      </c>
      <c r="Q46" s="11">
        <v>18.988162477242177</v>
      </c>
      <c r="R46" s="11">
        <v>21.084338023240157</v>
      </c>
      <c r="S46" s="345">
        <f t="shared" si="28"/>
        <v>2.0961755459979798</v>
      </c>
      <c r="T46" s="345">
        <v>10.596527360694722</v>
      </c>
      <c r="U46" s="345">
        <f t="shared" si="29"/>
        <v>12.692702906692702</v>
      </c>
      <c r="V46" s="346">
        <f t="shared" si="30"/>
        <v>3.0004065157031246E-2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0.45185259577891446</v>
      </c>
      <c r="C47" s="11">
        <v>0.72534637247591738</v>
      </c>
      <c r="D47" s="11">
        <f t="shared" si="25"/>
        <v>0.27349377669700292</v>
      </c>
      <c r="E47" s="11">
        <v>0.30349857264532915</v>
      </c>
      <c r="F47" s="11">
        <f t="shared" si="26"/>
        <v>0.57699234934233212</v>
      </c>
      <c r="G47" s="200">
        <f t="shared" si="27"/>
        <v>3.4848580433085363E-2</v>
      </c>
      <c r="I47" s="11" t="str">
        <f t="shared" si="33"/>
        <v>Sales and customer service occupations</v>
      </c>
      <c r="J47" s="11">
        <v>8.7924083830367934</v>
      </c>
      <c r="K47" s="11">
        <v>14.410375159822147</v>
      </c>
      <c r="L47" s="11">
        <v>5.6179667767853534</v>
      </c>
      <c r="M47" s="11">
        <v>6.1715542134468464</v>
      </c>
      <c r="N47" s="11">
        <v>11.7895209902322</v>
      </c>
      <c r="P47" s="10" t="str">
        <f>name!D15</f>
        <v>41 Administrative occupations</v>
      </c>
      <c r="Q47" s="11">
        <v>47.651224169296036</v>
      </c>
      <c r="R47" s="11">
        <v>38.062934969108326</v>
      </c>
      <c r="S47" s="345">
        <f t="shared" si="28"/>
        <v>-9.5882892001877096</v>
      </c>
      <c r="T47" s="345">
        <v>23.61083331646104</v>
      </c>
      <c r="U47" s="345">
        <f t="shared" si="29"/>
        <v>14.02254411627333</v>
      </c>
      <c r="V47" s="346">
        <f t="shared" si="30"/>
        <v>2.7193556242027794E-2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3.0894105863878536E-2</v>
      </c>
      <c r="C48" s="11">
        <v>8.6283803869546899E-2</v>
      </c>
      <c r="D48" s="11">
        <f t="shared" si="25"/>
        <v>5.5389698005668363E-2</v>
      </c>
      <c r="E48" s="11">
        <v>3.5799077473287352E-2</v>
      </c>
      <c r="F48" s="11">
        <f t="shared" si="26"/>
        <v>9.1188775478955708E-2</v>
      </c>
      <c r="G48" s="200">
        <f t="shared" si="27"/>
        <v>5.2641257312951106E-2</v>
      </c>
      <c r="I48" s="11" t="str">
        <f t="shared" si="33"/>
        <v>Process, plant and machine operatives</v>
      </c>
      <c r="J48" s="11">
        <v>2.059391377443248</v>
      </c>
      <c r="K48" s="11">
        <v>4.5679805533386499</v>
      </c>
      <c r="L48" s="11">
        <v>2.5085891758954015</v>
      </c>
      <c r="M48" s="11">
        <v>2.0310935901503977</v>
      </c>
      <c r="N48" s="11">
        <v>4.5396827660457992</v>
      </c>
      <c r="P48" s="10" t="str">
        <f>name!D16</f>
        <v>42 Secretarial and related occupations</v>
      </c>
      <c r="Q48" s="11">
        <v>13.879405830447133</v>
      </c>
      <c r="R48" s="11">
        <v>9.5492485204894813</v>
      </c>
      <c r="S48" s="345">
        <f t="shared" si="28"/>
        <v>-4.3301573099576522</v>
      </c>
      <c r="T48" s="345">
        <v>6.9736164424740918</v>
      </c>
      <c r="U48" s="345">
        <f t="shared" si="29"/>
        <v>2.6434591325164396</v>
      </c>
      <c r="V48" s="346">
        <f t="shared" si="30"/>
        <v>2.7511147304966288E-2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1.3618311475150689E-2</v>
      </c>
      <c r="C49" s="11">
        <v>2.3660616490060887E-2</v>
      </c>
      <c r="D49" s="11">
        <f t="shared" si="25"/>
        <v>1.0042305014910198E-2</v>
      </c>
      <c r="E49" s="11">
        <v>1.2352168752870339E-2</v>
      </c>
      <c r="F49" s="11">
        <f t="shared" si="26"/>
        <v>2.2394473767780539E-2</v>
      </c>
      <c r="G49" s="200">
        <f t="shared" si="27"/>
        <v>4.3975839066251465E-2</v>
      </c>
      <c r="I49" s="11" t="str">
        <f t="shared" si="33"/>
        <v>Elementary occupations</v>
      </c>
      <c r="J49" s="11">
        <v>5.3303795447836952</v>
      </c>
      <c r="K49" s="11">
        <v>9.2961690286653269</v>
      </c>
      <c r="L49" s="11">
        <v>3.9657894838816321</v>
      </c>
      <c r="M49" s="11">
        <v>4.5744467789390484</v>
      </c>
      <c r="N49" s="11">
        <v>8.5402362628206792</v>
      </c>
      <c r="P49" s="10" t="str">
        <f>name!D17</f>
        <v>51 Skilled agricultural and related trades</v>
      </c>
      <c r="Q49" s="11">
        <v>1.0643090766559786</v>
      </c>
      <c r="R49" s="11">
        <v>1.3895371325694392</v>
      </c>
      <c r="S49" s="345">
        <f t="shared" si="28"/>
        <v>0.3252280559134606</v>
      </c>
      <c r="T49" s="345">
        <v>0.81752007323168574</v>
      </c>
      <c r="U49" s="345">
        <f t="shared" si="29"/>
        <v>1.1427481291451462</v>
      </c>
      <c r="V49" s="346">
        <f t="shared" si="30"/>
        <v>3.8725583690553567E-2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2.0835976103268122E-2</v>
      </c>
      <c r="C50" s="11">
        <v>3.5771697955840863E-2</v>
      </c>
      <c r="D50" s="11">
        <f t="shared" si="25"/>
        <v>1.4935721852572741E-2</v>
      </c>
      <c r="E50" s="11">
        <v>1.3105927173964133E-2</v>
      </c>
      <c r="F50" s="11">
        <f t="shared" si="26"/>
        <v>2.8041649026536872E-2</v>
      </c>
      <c r="G50" s="200">
        <f t="shared" si="27"/>
        <v>3.3066208530168284E-2</v>
      </c>
      <c r="O50" s="71"/>
      <c r="P50" s="10" t="str">
        <f>name!D18</f>
        <v>52 Skilled metal, electrical and electronic trades</v>
      </c>
      <c r="Q50" s="11">
        <v>0.37259354810499951</v>
      </c>
      <c r="R50" s="11">
        <v>1.2061041103172947</v>
      </c>
      <c r="S50" s="345">
        <f t="shared" si="28"/>
        <v>0.83351056221229514</v>
      </c>
      <c r="T50" s="345">
        <v>0.53055397082128763</v>
      </c>
      <c r="U50" s="345">
        <f t="shared" si="29"/>
        <v>1.3640645330335828</v>
      </c>
      <c r="V50" s="346">
        <f t="shared" si="30"/>
        <v>6.0803370277039637E-2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5.1122250326995512E-3</v>
      </c>
      <c r="C51" s="11">
        <v>9.1049402821729783E-3</v>
      </c>
      <c r="D51" s="11">
        <f t="shared" ref="D51" si="34">C51-B51</f>
        <v>3.9927152494734271E-3</v>
      </c>
      <c r="E51" s="11">
        <v>4.0534906944266922E-3</v>
      </c>
      <c r="F51" s="11">
        <f t="shared" ref="F51" si="35">SUM(D51:E51)</f>
        <v>8.0462059439001185E-3</v>
      </c>
      <c r="G51" s="200">
        <f t="shared" si="27"/>
        <v>3.9689747579240153E-2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0.27696021433635176</v>
      </c>
      <c r="R51" s="11">
        <v>0.38183883328341012</v>
      </c>
      <c r="S51" s="345">
        <f t="shared" si="28"/>
        <v>0.10487861894705836</v>
      </c>
      <c r="T51" s="345">
        <v>0.18095689337623136</v>
      </c>
      <c r="U51" s="345">
        <f t="shared" si="29"/>
        <v>0.28583551232328974</v>
      </c>
      <c r="V51" s="346">
        <f t="shared" si="30"/>
        <v>3.4089112139627176E-2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4.6732264537918018E-2</v>
      </c>
      <c r="C52" s="11">
        <v>8.3450612134727972E-2</v>
      </c>
      <c r="D52" s="11">
        <f t="shared" si="25"/>
        <v>3.6718347596809954E-2</v>
      </c>
      <c r="E52" s="11">
        <v>3.6811715334061003E-2</v>
      </c>
      <c r="F52" s="11">
        <f t="shared" si="26"/>
        <v>7.3530062930870957E-2</v>
      </c>
      <c r="G52" s="200">
        <f t="shared" si="27"/>
        <v>3.9488978442809852E-2</v>
      </c>
      <c r="I52" s="11" t="str">
        <f>I41</f>
        <v>Managers, directors and senior officials</v>
      </c>
      <c r="J52" s="11">
        <f t="array" ref="J52:J60">MMULT(aggregation!$B$13:$AA$21,B123:B148)</f>
        <v>3.9569225669463979</v>
      </c>
      <c r="K52" s="11">
        <f t="array" ref="K52:K60">MMULT(aggregation!$B$13:$AA$21,C123:C148)</f>
        <v>4.9859552256302244</v>
      </c>
      <c r="L52" s="11">
        <f t="array" ref="L52:L60">MMULT(aggregation!$B$13:$AA$21,D123:D148)</f>
        <v>1.0290326586838259</v>
      </c>
      <c r="M52" s="11">
        <f t="array" ref="M52:M60">MMULT(aggregation!$B$13:$AA$21,E123:E148)</f>
        <v>2.523258217487732</v>
      </c>
      <c r="N52" s="11">
        <f t="array" ref="N52:N60">MMULT(aggregation!$B$13:$AA$21,F123:F148)</f>
        <v>3.5522908761715586</v>
      </c>
      <c r="P52" s="10" t="str">
        <f>name!D20</f>
        <v>54 Textiles, printing and other skilled trades</v>
      </c>
      <c r="Q52" s="11">
        <v>5.4838249987433976</v>
      </c>
      <c r="R52" s="11">
        <v>5.5177696002611247</v>
      </c>
      <c r="S52" s="345">
        <f t="shared" si="28"/>
        <v>3.3944601517727158E-2</v>
      </c>
      <c r="T52" s="345">
        <v>3.1433301986741591</v>
      </c>
      <c r="U52" s="345">
        <f t="shared" si="29"/>
        <v>3.1772748001918862</v>
      </c>
      <c r="V52" s="346">
        <f t="shared" si="30"/>
        <v>3.0668338331073075E-2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5.145863604626686E-2</v>
      </c>
      <c r="C53" s="11">
        <v>9.8748233217941406E-2</v>
      </c>
      <c r="D53" s="11">
        <f t="shared" si="25"/>
        <v>4.7289597171674545E-2</v>
      </c>
      <c r="E53" s="11">
        <v>4.3913622759823252E-2</v>
      </c>
      <c r="F53" s="11">
        <f t="shared" si="26"/>
        <v>9.1203219931497798E-2</v>
      </c>
      <c r="G53" s="200">
        <f t="shared" si="27"/>
        <v>4.1991684638804871E-2</v>
      </c>
      <c r="I53" s="11" t="str">
        <f>I42</f>
        <v>Professional occupations</v>
      </c>
      <c r="J53" s="11">
        <v>8.4977827920425817</v>
      </c>
      <c r="K53" s="11">
        <v>4.7552676015890007</v>
      </c>
      <c r="L53" s="11">
        <v>-3.7425151904535818</v>
      </c>
      <c r="M53" s="11">
        <v>2.1746061537633161</v>
      </c>
      <c r="N53" s="11">
        <v>-1.5679090366902657</v>
      </c>
      <c r="P53" s="10" t="str">
        <f>name!D21</f>
        <v>61 Caring personal service occupations</v>
      </c>
      <c r="Q53" s="11">
        <v>57.678490104284712</v>
      </c>
      <c r="R53" s="11">
        <v>68.990303214251711</v>
      </c>
      <c r="S53" s="345">
        <f t="shared" si="28"/>
        <v>11.311813109966998</v>
      </c>
      <c r="T53" s="345">
        <v>36.972191110231904</v>
      </c>
      <c r="U53" s="345">
        <f t="shared" si="29"/>
        <v>48.284004220198902</v>
      </c>
      <c r="V53" s="346">
        <f t="shared" si="30"/>
        <v>3.3571814016376544E-2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1.713457692990299E-2</v>
      </c>
      <c r="C54" s="11">
        <v>2.9881930917906665E-2</v>
      </c>
      <c r="D54" s="11">
        <f t="shared" ref="D54:D55" si="36">C54-B54</f>
        <v>1.2747353988003675E-2</v>
      </c>
      <c r="E54" s="11">
        <v>1.3373369665673882E-2</v>
      </c>
      <c r="F54" s="11">
        <f t="shared" ref="F54:F55" si="37">SUM(D54:E54)</f>
        <v>2.6120723653677555E-2</v>
      </c>
      <c r="G54" s="200">
        <f t="shared" si="27"/>
        <v>3.9208378311142766E-2</v>
      </c>
      <c r="I54" s="11" t="str">
        <f>I43</f>
        <v>Associate professional occupations</v>
      </c>
      <c r="J54" s="11">
        <v>7.4586614954776209</v>
      </c>
      <c r="K54" s="11">
        <v>7.2360481802762617</v>
      </c>
      <c r="L54" s="11">
        <v>-0.22261331520135919</v>
      </c>
      <c r="M54" s="11">
        <v>3.1909324022991603</v>
      </c>
      <c r="N54" s="11">
        <v>2.9683190870978016</v>
      </c>
      <c r="P54" s="10" t="str">
        <f>name!D22</f>
        <v>62 Leisure, travel and related personal service occupations</v>
      </c>
      <c r="Q54" s="11">
        <v>9.5799670006026574</v>
      </c>
      <c r="R54" s="11">
        <v>9.4345965396317588</v>
      </c>
      <c r="S54" s="345">
        <f t="shared" si="28"/>
        <v>-0.14537046097089856</v>
      </c>
      <c r="T54" s="345">
        <v>5.1783782546715917</v>
      </c>
      <c r="U54" s="345">
        <f t="shared" si="29"/>
        <v>5.0330077937006932</v>
      </c>
      <c r="V54" s="346">
        <f t="shared" si="30"/>
        <v>2.9227962650580475E-2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1.4969323876642816E-3</v>
      </c>
      <c r="C55" s="11">
        <v>2.4775008655970867E-3</v>
      </c>
      <c r="D55" s="11">
        <f t="shared" si="36"/>
        <v>9.8056847793280512E-4</v>
      </c>
      <c r="E55" s="11">
        <v>1.0753907856154532E-3</v>
      </c>
      <c r="F55" s="11">
        <f t="shared" si="37"/>
        <v>2.0559592635482583E-3</v>
      </c>
      <c r="G55" s="200">
        <f t="shared" si="27"/>
        <v>3.6752018740514591E-2</v>
      </c>
      <c r="I55" s="11" t="str">
        <f>I44</f>
        <v>Administrative and secretarial occupations</v>
      </c>
      <c r="J55" s="11">
        <v>6.2539211409340911</v>
      </c>
      <c r="K55" s="11">
        <v>7.6364410386334454</v>
      </c>
      <c r="L55" s="11">
        <v>1.3825198976993542</v>
      </c>
      <c r="M55" s="11">
        <v>4.1116852038035709</v>
      </c>
      <c r="N55" s="11">
        <v>5.4942051015029252</v>
      </c>
      <c r="P55" s="10" t="str">
        <f>name!D23</f>
        <v>63 Community and civil enforcement occupations</v>
      </c>
      <c r="Q55" s="11">
        <v>0.16154925500992404</v>
      </c>
      <c r="R55" s="11">
        <v>0.20667027139979965</v>
      </c>
      <c r="S55" s="345">
        <f t="shared" si="28"/>
        <v>4.5121016389875618E-2</v>
      </c>
      <c r="T55" s="345">
        <v>0.12937345445797338</v>
      </c>
      <c r="U55" s="345">
        <f t="shared" si="29"/>
        <v>0.174494470847849</v>
      </c>
      <c r="V55" s="346">
        <f t="shared" si="30"/>
        <v>3.9995621653898361E-2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0.11545180226065611</v>
      </c>
      <c r="C56" s="11">
        <v>0.16633637805769316</v>
      </c>
      <c r="D56" s="11">
        <f t="shared" si="25"/>
        <v>5.0884575797037049E-2</v>
      </c>
      <c r="E56" s="11">
        <v>7.1046434163690775E-2</v>
      </c>
      <c r="F56" s="11">
        <f t="shared" si="26"/>
        <v>0.12193100996072782</v>
      </c>
      <c r="G56" s="200">
        <f t="shared" si="27"/>
        <v>3.2487813037246793E-2</v>
      </c>
      <c r="I56" s="11" t="str">
        <f t="shared" ref="I56:I60" si="38">I45</f>
        <v>Skilled trades occupations</v>
      </c>
      <c r="J56" s="11">
        <v>1.5303267633788624</v>
      </c>
      <c r="K56" s="11">
        <v>2.427896193190219</v>
      </c>
      <c r="L56" s="11">
        <v>0.89756942981135635</v>
      </c>
      <c r="M56" s="11">
        <v>1.0875934534851481</v>
      </c>
      <c r="N56" s="11">
        <v>1.9851628832965047</v>
      </c>
      <c r="P56" s="10" t="str">
        <f>name!D24</f>
        <v>71 Sales occupations</v>
      </c>
      <c r="Q56" s="11">
        <v>32.440012457247107</v>
      </c>
      <c r="R56" s="11">
        <v>28.970283937521732</v>
      </c>
      <c r="S56" s="345">
        <f t="shared" si="28"/>
        <v>-3.4697285197253755</v>
      </c>
      <c r="T56" s="345">
        <v>16.553590950889689</v>
      </c>
      <c r="U56" s="345">
        <f t="shared" si="29"/>
        <v>13.083862431164313</v>
      </c>
      <c r="V56" s="346">
        <f t="shared" si="30"/>
        <v>2.7867713694617491E-2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5.0615502012671391E-2</v>
      </c>
      <c r="C57" s="11">
        <v>0.11903878752389106</v>
      </c>
      <c r="D57" s="11">
        <f t="shared" si="25"/>
        <v>6.8423285511219678E-2</v>
      </c>
      <c r="E57" s="11">
        <v>4.1871810329088245E-2</v>
      </c>
      <c r="F57" s="11">
        <f t="shared" si="26"/>
        <v>0.11029509584030792</v>
      </c>
      <c r="G57" s="200">
        <f t="shared" si="27"/>
        <v>4.1006019321250031E-2</v>
      </c>
      <c r="I57" s="11" t="str">
        <f t="shared" si="38"/>
        <v>Caring, leisure and other service occupations</v>
      </c>
      <c r="J57" s="11">
        <v>7.1427778194738494</v>
      </c>
      <c r="K57" s="11">
        <v>8.8484235336133743</v>
      </c>
      <c r="L57" s="11">
        <v>1.7056457141395254</v>
      </c>
      <c r="M57" s="11">
        <v>4.8633650905876289</v>
      </c>
      <c r="N57" s="11">
        <v>6.5690108047271538</v>
      </c>
      <c r="P57" s="10" t="str">
        <f>name!D25</f>
        <v>72 Customer service occupations</v>
      </c>
      <c r="Q57" s="11">
        <v>8.0404356974968305</v>
      </c>
      <c r="R57" s="11">
        <v>11.14759017096226</v>
      </c>
      <c r="S57" s="345">
        <f t="shared" si="28"/>
        <v>3.1071544734654299</v>
      </c>
      <c r="T57" s="345">
        <v>5.4132551368625528</v>
      </c>
      <c r="U57" s="345">
        <f t="shared" si="29"/>
        <v>8.5204096103279827</v>
      </c>
      <c r="V57" s="346">
        <f t="shared" si="30"/>
        <v>3.491367122603517E-2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3.1992154600802757E-2</v>
      </c>
      <c r="C58" s="11">
        <v>0.11962304185959152</v>
      </c>
      <c r="D58" s="11">
        <f t="shared" ref="D58:D59" si="39">C58-B58</f>
        <v>8.7630887258788759E-2</v>
      </c>
      <c r="E58" s="11">
        <v>3.9988462838161487E-2</v>
      </c>
      <c r="F58" s="11">
        <f t="shared" ref="F58:F59" si="40">SUM(D58:E58)</f>
        <v>0.12761935009695025</v>
      </c>
      <c r="G58" s="200">
        <f t="shared" si="27"/>
        <v>5.5548367772209284E-2</v>
      </c>
      <c r="I58" s="11" t="str">
        <f t="shared" si="38"/>
        <v>Sales and customer service occupations</v>
      </c>
      <c r="J58" s="11">
        <v>2.9155657743271188</v>
      </c>
      <c r="K58" s="11">
        <v>4.3522591649838569</v>
      </c>
      <c r="L58" s="11">
        <v>1.4366933906567376</v>
      </c>
      <c r="M58" s="11">
        <v>1.9961249509189098</v>
      </c>
      <c r="N58" s="11">
        <v>3.432818341575647</v>
      </c>
      <c r="P58" s="10" t="str">
        <f>name!D26</f>
        <v>81 Process, plant and machine operatives</v>
      </c>
      <c r="Q58" s="11">
        <v>3.4008643469246391</v>
      </c>
      <c r="R58" s="11">
        <v>3.7348066275135414</v>
      </c>
      <c r="S58" s="345">
        <f t="shared" si="28"/>
        <v>0.3339422805889023</v>
      </c>
      <c r="T58" s="345">
        <v>1.893947030728673</v>
      </c>
      <c r="U58" s="345">
        <f t="shared" si="29"/>
        <v>2.2278893113175755</v>
      </c>
      <c r="V58" s="346">
        <f t="shared" si="30"/>
        <v>2.9953012682580438E-2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6.9867469805236587E-2</v>
      </c>
      <c r="C59" s="11">
        <v>0.16103376711107531</v>
      </c>
      <c r="D59" s="11">
        <f t="shared" si="39"/>
        <v>9.1166297305838723E-2</v>
      </c>
      <c r="E59" s="11">
        <v>8.137543938459682E-2</v>
      </c>
      <c r="F59" s="11">
        <f t="shared" si="40"/>
        <v>0.17254173669043554</v>
      </c>
      <c r="G59" s="200">
        <f t="shared" si="27"/>
        <v>5.2834239828709606E-2</v>
      </c>
      <c r="I59" s="11" t="str">
        <f t="shared" si="38"/>
        <v>Process, plant and machine operatives</v>
      </c>
      <c r="J59" s="11">
        <v>1.0202586151865987</v>
      </c>
      <c r="K59" s="11">
        <v>2.1415224877082504</v>
      </c>
      <c r="L59" s="11">
        <v>1.1212638725216519</v>
      </c>
      <c r="M59" s="11">
        <v>0.92949657955239173</v>
      </c>
      <c r="N59" s="11">
        <v>2.0507604520740434</v>
      </c>
      <c r="P59" s="10" t="str">
        <f>name!D27</f>
        <v>82 Transport and mobile machine drivers and operatives</v>
      </c>
      <c r="Q59" s="11">
        <v>1.1082961377630314</v>
      </c>
      <c r="R59" s="11">
        <v>1.9707428530700901</v>
      </c>
      <c r="S59" s="345">
        <f t="shared" si="28"/>
        <v>0.86244671530705874</v>
      </c>
      <c r="T59" s="345">
        <v>1.0393504394601989</v>
      </c>
      <c r="U59" s="345">
        <f t="shared" si="29"/>
        <v>1.9017971547672576</v>
      </c>
      <c r="V59" s="346">
        <f t="shared" si="30"/>
        <v>4.5090258537832772E-2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4.7226570831502472E-4</v>
      </c>
      <c r="C60" s="11">
        <v>5.8961502833150602E-4</v>
      </c>
      <c r="D60" s="11">
        <f t="shared" si="25"/>
        <v>1.173493200164813E-4</v>
      </c>
      <c r="E60" s="11">
        <v>3.0058535986417093E-4</v>
      </c>
      <c r="F60" s="11">
        <f t="shared" si="26"/>
        <v>4.1793467988065222E-4</v>
      </c>
      <c r="G60" s="200">
        <f t="shared" si="27"/>
        <v>3.3381367354502034E-2</v>
      </c>
      <c r="I60" s="11" t="str">
        <f t="shared" si="38"/>
        <v>Elementary occupations</v>
      </c>
      <c r="J60" s="11">
        <v>2.5743329657787748</v>
      </c>
      <c r="K60" s="11">
        <v>4.5453731784623175</v>
      </c>
      <c r="L60" s="11">
        <v>1.9710402126835429</v>
      </c>
      <c r="M60" s="11">
        <v>2.1267382448811842</v>
      </c>
      <c r="N60" s="11">
        <v>4.0977784575647274</v>
      </c>
      <c r="P60" s="10" t="str">
        <f>name!D28</f>
        <v>91 Elementary trades and related occupations</v>
      </c>
      <c r="Q60" s="11">
        <v>1.9543315104816386</v>
      </c>
      <c r="R60" s="11">
        <v>1.6314537740078636</v>
      </c>
      <c r="S60" s="345">
        <f t="shared" si="28"/>
        <v>-0.32287773647377493</v>
      </c>
      <c r="T60" s="345">
        <v>1.0267827321278344</v>
      </c>
      <c r="U60" s="345">
        <f t="shared" si="29"/>
        <v>0.70390499565405951</v>
      </c>
      <c r="V60" s="346">
        <f t="shared" si="30"/>
        <v>2.8549882725542819E-2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4.5593582164164842E-2</v>
      </c>
      <c r="C61" s="11">
        <v>8.522587417344854E-2</v>
      </c>
      <c r="D61" s="11">
        <f t="shared" ref="D61" si="41">C61-B61</f>
        <v>3.9632292009283698E-2</v>
      </c>
      <c r="E61" s="11">
        <v>3.8102924538601493E-2</v>
      </c>
      <c r="F61" s="11">
        <f t="shared" ref="F61" si="42">SUM(D61:E61)</f>
        <v>7.7735216547885191E-2</v>
      </c>
      <c r="G61" s="200">
        <f t="shared" ref="G61" si="43">IF(B61&gt;0,(1+(E61/B61))^(1/($C$6-$B$6))-1,0)</f>
        <v>4.1326469334705962E-2</v>
      </c>
      <c r="P61" s="10" t="str">
        <f>name!D29</f>
        <v>92 Elementary administration and service occupations</v>
      </c>
      <c r="Q61" s="11">
        <v>30.628163655102707</v>
      </c>
      <c r="R61" s="11">
        <v>29.906880621035629</v>
      </c>
      <c r="S61" s="345">
        <f t="shared" ref="S61" si="44">R61-Q61</f>
        <v>-0.72128303406707772</v>
      </c>
      <c r="T61" s="345">
        <v>17.193987846163822</v>
      </c>
      <c r="U61" s="345">
        <f t="shared" ref="U61" si="45">SUM(S61:T61)</f>
        <v>16.472704812096744</v>
      </c>
      <c r="V61" s="346">
        <f t="shared" ref="V61" si="46">IF(Q61&gt;0,(1+(T61/Q61))^(1/($C$6-$B$6))-1,0)</f>
        <v>3.0150181686310562E-2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11.681026143084116</v>
      </c>
      <c r="C62" s="11">
        <f t="shared" ref="C62:F62" si="47">SUM(C36:C61)</f>
        <v>18.363389254226473</v>
      </c>
      <c r="D62" s="11">
        <f t="shared" si="47"/>
        <v>6.6823631111423483</v>
      </c>
      <c r="E62" s="11">
        <f t="shared" si="47"/>
        <v>7.5309942909728447</v>
      </c>
      <c r="F62" s="11">
        <f t="shared" si="47"/>
        <v>14.213357402115198</v>
      </c>
      <c r="G62" s="200">
        <f t="shared" si="27"/>
        <v>3.3727658065769273E-2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362.62881404120242</v>
      </c>
      <c r="R62" s="11">
        <f>SUM(R36:R61)</f>
        <v>398.21830475766075</v>
      </c>
      <c r="S62" s="345">
        <f>R62-Q62</f>
        <v>35.589490716458329</v>
      </c>
      <c r="T62" s="11">
        <f>SUM(T36:T61)</f>
        <v>214.64421747656496</v>
      </c>
      <c r="U62" s="345">
        <f>SUM(S62:T62)</f>
        <v>250.23370819302329</v>
      </c>
      <c r="V62" s="346">
        <f t="shared" si="30"/>
        <v>3.148107441358694E-2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4.8018736848304622</v>
      </c>
      <c r="K63" s="11">
        <f t="array" ref="K63:K71">MMULT(aggregation!$B$13:$AA$21,C152:C177)</f>
        <v>6.1894501293799244</v>
      </c>
      <c r="L63" s="11">
        <f t="array" ref="L63:L71">MMULT(aggregation!$B$13:$AA$21,D152:D177)</f>
        <v>1.3875764445494627</v>
      </c>
      <c r="M63" s="11">
        <f t="array" ref="M63:M71">MMULT(aggregation!$B$13:$AA$21,E152:E177)</f>
        <v>2.9523320368133938</v>
      </c>
      <c r="N63" s="11">
        <f t="array" ref="N63:N71">MMULT(aggregation!$B$13:$AA$21,F152:F177)</f>
        <v>4.3399084813628566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7.2215107744096532</v>
      </c>
      <c r="K64" s="11">
        <v>8.6978882887143829</v>
      </c>
      <c r="L64" s="11">
        <v>1.4763775143047302</v>
      </c>
      <c r="M64" s="11">
        <v>3.3246939724076254</v>
      </c>
      <c r="N64" s="11">
        <v>4.8010714867123552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5.0433921680406009</v>
      </c>
      <c r="C65" s="11">
        <v>6.9732087856183451</v>
      </c>
      <c r="D65" s="11">
        <f>C65-B65</f>
        <v>1.9298166175777443</v>
      </c>
      <c r="E65" s="11">
        <v>3.2720284421790833</v>
      </c>
      <c r="F65" s="11">
        <f>SUM(D65:E65)</f>
        <v>5.2018450597568275</v>
      </c>
      <c r="G65" s="200">
        <f>IF(B65&gt;0,(1+(E65/B65))^(1/($C$6-$B$6))-1,0)</f>
        <v>3.3897373678047904E-2</v>
      </c>
      <c r="I65" s="11" t="str">
        <f>I54</f>
        <v>Associate professional occupations</v>
      </c>
      <c r="J65" s="11">
        <v>5.8822311676464043</v>
      </c>
      <c r="K65" s="11">
        <v>6.2892817573563367</v>
      </c>
      <c r="L65" s="11">
        <v>0.40705058970993208</v>
      </c>
      <c r="M65" s="11">
        <v>2.6567140098260986</v>
      </c>
      <c r="N65" s="11">
        <v>3.0637645995360305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2.1337607912235579</v>
      </c>
      <c r="C66" s="11">
        <v>4.2138682171555608</v>
      </c>
      <c r="D66" s="11">
        <f t="shared" ref="D66:D89" si="50">C66-B66</f>
        <v>2.0801074259320029</v>
      </c>
      <c r="E66" s="11">
        <v>2.0639670125856946</v>
      </c>
      <c r="F66" s="11">
        <f t="shared" ref="F66:F89" si="51">SUM(D66:E66)</f>
        <v>4.1440744385176975</v>
      </c>
      <c r="G66" s="200">
        <f t="shared" ref="G66:G89" si="52">IF(B66&gt;0,(1+(E66/B66))^(1/($C$6-$B$6))-1,0)</f>
        <v>4.6143440328410668E-2</v>
      </c>
      <c r="I66" s="11" t="str">
        <f>I55</f>
        <v>Administrative and secretarial occupations</v>
      </c>
      <c r="J66" s="11">
        <v>5.88456676160882</v>
      </c>
      <c r="K66" s="11">
        <v>6.8721905789906135</v>
      </c>
      <c r="L66" s="11">
        <v>0.9876238173817935</v>
      </c>
      <c r="M66" s="11">
        <v>3.4311763783948108</v>
      </c>
      <c r="N66" s="11">
        <v>4.4188001957766048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6.9424705020926449</v>
      </c>
      <c r="C67" s="11">
        <v>10.932772457191941</v>
      </c>
      <c r="D67" s="11">
        <f t="shared" si="50"/>
        <v>3.9903019550992962</v>
      </c>
      <c r="E67" s="11">
        <v>3.8151875628967034</v>
      </c>
      <c r="F67" s="11">
        <f t="shared" si="51"/>
        <v>7.8054895179959995</v>
      </c>
      <c r="G67" s="200">
        <f t="shared" si="52"/>
        <v>2.9627767196464871E-2</v>
      </c>
      <c r="I67" s="11" t="str">
        <f t="shared" ref="I67:I71" si="53">I56</f>
        <v>Skilled trades occupations</v>
      </c>
      <c r="J67" s="11">
        <v>3.1713581380546394</v>
      </c>
      <c r="K67" s="11">
        <v>4.7880987008912692</v>
      </c>
      <c r="L67" s="11">
        <v>1.6167405628366294</v>
      </c>
      <c r="M67" s="11">
        <v>1.9451290166521786</v>
      </c>
      <c r="N67" s="11">
        <v>3.5618695794888082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7.2113454163164272</v>
      </c>
      <c r="C68" s="11">
        <v>11.415134634687734</v>
      </c>
      <c r="D68" s="11">
        <f t="shared" si="50"/>
        <v>4.2037892183713064</v>
      </c>
      <c r="E68" s="11">
        <v>4.978964034606129</v>
      </c>
      <c r="F68" s="11">
        <f t="shared" si="51"/>
        <v>9.1827532529774345</v>
      </c>
      <c r="G68" s="200">
        <f t="shared" si="52"/>
        <v>3.5618727772406045E-2</v>
      </c>
      <c r="I68" s="11" t="str">
        <f t="shared" si="53"/>
        <v>Caring, leisure and other service occupations</v>
      </c>
      <c r="J68" s="11">
        <v>4.9983147211615462</v>
      </c>
      <c r="K68" s="11">
        <v>7.2681362109968761</v>
      </c>
      <c r="L68" s="11">
        <v>2.2698214898353299</v>
      </c>
      <c r="M68" s="11">
        <v>3.7877169526112078</v>
      </c>
      <c r="N68" s="11">
        <v>6.0575384424465382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20.130793226698184</v>
      </c>
      <c r="C69" s="11">
        <v>29.163443641382077</v>
      </c>
      <c r="D69" s="11">
        <f t="shared" ref="D69" si="54">C69-B69</f>
        <v>9.0326504146838928</v>
      </c>
      <c r="E69" s="11">
        <v>12.933190353867815</v>
      </c>
      <c r="F69" s="11">
        <f t="shared" ref="F69" si="55">SUM(D69:E69)</f>
        <v>21.965840768551708</v>
      </c>
      <c r="G69" s="200">
        <f t="shared" si="52"/>
        <v>3.3632808765548861E-2</v>
      </c>
      <c r="I69" s="11" t="str">
        <f t="shared" si="53"/>
        <v>Sales and customer service occupations</v>
      </c>
      <c r="J69" s="11">
        <v>2.7475081339175209</v>
      </c>
      <c r="K69" s="11">
        <v>4.0549245713005835</v>
      </c>
      <c r="L69" s="11">
        <v>1.3074164373830628</v>
      </c>
      <c r="M69" s="11">
        <v>1.6265637816182157</v>
      </c>
      <c r="N69" s="11">
        <v>2.9339802190012785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9.0446716903997224</v>
      </c>
      <c r="C70" s="11">
        <v>14.156974913504994</v>
      </c>
      <c r="D70" s="11">
        <f t="shared" si="50"/>
        <v>5.1123032231052719</v>
      </c>
      <c r="E70" s="11">
        <v>6.0808784623694327</v>
      </c>
      <c r="F70" s="11">
        <f t="shared" si="51"/>
        <v>11.193181685474705</v>
      </c>
      <c r="G70" s="200">
        <f t="shared" si="52"/>
        <v>3.4874990272789175E-2</v>
      </c>
      <c r="I70" s="11" t="str">
        <f t="shared" si="53"/>
        <v>Process, plant and machine operatives</v>
      </c>
      <c r="J70" s="11">
        <v>1.7280229827520965</v>
      </c>
      <c r="K70" s="11">
        <v>3.3838176381415117</v>
      </c>
      <c r="L70" s="11">
        <v>1.6557946553894154</v>
      </c>
      <c r="M70" s="11">
        <v>1.5049030852734879</v>
      </c>
      <c r="N70" s="11">
        <v>3.1606977406629033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1.5907900924811116</v>
      </c>
      <c r="C71" s="11">
        <v>2.1211022554325458</v>
      </c>
      <c r="D71" s="11">
        <f t="shared" si="50"/>
        <v>0.53031216295143424</v>
      </c>
      <c r="E71" s="11">
        <v>0.80989919358946727</v>
      </c>
      <c r="F71" s="11">
        <f t="shared" si="51"/>
        <v>1.3402113565409015</v>
      </c>
      <c r="G71" s="200">
        <f t="shared" si="52"/>
        <v>2.7814811299955E-2</v>
      </c>
      <c r="I71" s="11" t="str">
        <f t="shared" si="53"/>
        <v>Elementary occupations</v>
      </c>
      <c r="J71" s="11">
        <v>2.4053523604503395</v>
      </c>
      <c r="K71" s="11">
        <v>3.9296838536071239</v>
      </c>
      <c r="L71" s="11">
        <v>1.5243314931567844</v>
      </c>
      <c r="M71" s="11">
        <v>1.8599030413462148</v>
      </c>
      <c r="N71" s="11">
        <v>3.3842345345029989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1.8808714767701569</v>
      </c>
      <c r="C72" s="11">
        <v>3.3145178596495795</v>
      </c>
      <c r="D72" s="11">
        <f t="shared" si="50"/>
        <v>1.4336463828794226</v>
      </c>
      <c r="E72" s="11">
        <v>1.51518889002537</v>
      </c>
      <c r="F72" s="11">
        <f t="shared" si="51"/>
        <v>2.9488352729047929</v>
      </c>
      <c r="G72" s="200">
        <f t="shared" si="52"/>
        <v>4.0178210665253067E-2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0.44040990686529891</v>
      </c>
      <c r="C73" s="11">
        <v>0.90027200266348517</v>
      </c>
      <c r="D73" s="11">
        <f t="shared" si="50"/>
        <v>0.45986209579818627</v>
      </c>
      <c r="E73" s="11">
        <v>0.22693063882657219</v>
      </c>
      <c r="F73" s="11">
        <f t="shared" si="51"/>
        <v>0.68679273462475843</v>
      </c>
      <c r="G73" s="200">
        <f t="shared" si="52"/>
        <v>2.8093694382679502E-2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1.6433132286854646</v>
      </c>
      <c r="C74" s="11">
        <v>2.3509838689144353</v>
      </c>
      <c r="D74" s="11">
        <f t="shared" ref="D74:D75" si="56">C74-B74</f>
        <v>0.70767064022897075</v>
      </c>
      <c r="E74" s="11">
        <v>0.98656575517747136</v>
      </c>
      <c r="F74" s="11">
        <f t="shared" ref="F74:F75" si="57">SUM(D74:E74)</f>
        <v>1.6942363954064421</v>
      </c>
      <c r="G74" s="200">
        <f t="shared" si="52"/>
        <v>3.1844754863519897E-2</v>
      </c>
      <c r="I74" s="11" t="str">
        <f>I63</f>
        <v>Managers, directors and senior officials</v>
      </c>
      <c r="J74" s="11">
        <f t="array" ref="J74:J82">MMULT(aggregation!$B$13:$AA$21,B181:B206)</f>
        <v>11.967653274119709</v>
      </c>
      <c r="K74" s="11">
        <f t="array" ref="K74:K82">MMULT(aggregation!$B$13:$AA$21,C181:C206)</f>
        <v>11.283845075736</v>
      </c>
      <c r="L74" s="11">
        <f t="array" ref="L74:L82">MMULT(aggregation!$B$13:$AA$21,D181:D206)</f>
        <v>-0.68380819838370943</v>
      </c>
      <c r="M74" s="11">
        <f t="array" ref="M74:M82">MMULT(aggregation!$B$13:$AA$21,E181:E206)</f>
        <v>5.2123501410501953</v>
      </c>
      <c r="N74" s="11">
        <f t="array" ref="N74:N82">MMULT(aggregation!$B$13:$AA$21,F181:F206)</f>
        <v>4.5285419426664859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5.1650649536215223</v>
      </c>
      <c r="C75" s="11">
        <v>7.4923758868320567</v>
      </c>
      <c r="D75" s="11">
        <f t="shared" si="56"/>
        <v>2.3273109332105344</v>
      </c>
      <c r="E75" s="11">
        <v>3.2782442390007644</v>
      </c>
      <c r="F75" s="11">
        <f t="shared" si="57"/>
        <v>5.6055551722112984</v>
      </c>
      <c r="G75" s="200">
        <f t="shared" si="52"/>
        <v>3.3306418494202683E-2</v>
      </c>
      <c r="I75" s="11" t="str">
        <f>I64</f>
        <v>Professional occupations</v>
      </c>
      <c r="J75" s="11">
        <v>16.571197927489379</v>
      </c>
      <c r="K75" s="11">
        <v>16.687966596265849</v>
      </c>
      <c r="L75" s="11">
        <v>0.11676866877646797</v>
      </c>
      <c r="M75" s="11">
        <v>7.0303935357563372</v>
      </c>
      <c r="N75" s="11">
        <v>7.1471622045328065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4.783065618292448</v>
      </c>
      <c r="C76" s="11">
        <v>7.6268335345853684</v>
      </c>
      <c r="D76" s="11">
        <f t="shared" si="50"/>
        <v>2.8437679162929204</v>
      </c>
      <c r="E76" s="11">
        <v>3.367225636716094</v>
      </c>
      <c r="F76" s="11">
        <f t="shared" si="51"/>
        <v>6.2109935530090148</v>
      </c>
      <c r="G76" s="200">
        <f t="shared" si="52"/>
        <v>3.6170251040552381E-2</v>
      </c>
      <c r="I76" s="11" t="str">
        <f>I65</f>
        <v>Associate professional occupations</v>
      </c>
      <c r="J76" s="11">
        <v>16.831942818989102</v>
      </c>
      <c r="K76" s="11">
        <v>14.405122861827486</v>
      </c>
      <c r="L76" s="11">
        <v>-2.4268199571616176</v>
      </c>
      <c r="M76" s="11">
        <v>6.4625643564947417</v>
      </c>
      <c r="N76" s="11">
        <v>4.0357443993331232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0.70667643709721206</v>
      </c>
      <c r="C77" s="11">
        <v>1.6042355659098366</v>
      </c>
      <c r="D77" s="11">
        <f t="shared" si="50"/>
        <v>0.89755912881262456</v>
      </c>
      <c r="E77" s="11">
        <v>0.729252878812231</v>
      </c>
      <c r="F77" s="11">
        <f t="shared" si="51"/>
        <v>1.6268120076248556</v>
      </c>
      <c r="G77" s="200">
        <f t="shared" si="52"/>
        <v>4.8401169560910118E-2</v>
      </c>
      <c r="I77" s="11" t="str">
        <f>I66</f>
        <v>Administrative and secretarial occupations</v>
      </c>
      <c r="J77" s="11">
        <v>20.475603217691717</v>
      </c>
      <c r="K77" s="11">
        <v>13.936114582639528</v>
      </c>
      <c r="L77" s="11">
        <v>-6.5394886350521899</v>
      </c>
      <c r="M77" s="11">
        <v>7.8709756570030027</v>
      </c>
      <c r="N77" s="11">
        <v>1.3314870219508126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7.5049008172576925E-2</v>
      </c>
      <c r="C78" s="11">
        <v>0.12777580943557343</v>
      </c>
      <c r="D78" s="11">
        <f t="shared" si="50"/>
        <v>5.2726801262996503E-2</v>
      </c>
      <c r="E78" s="11">
        <v>5.306198788251066E-2</v>
      </c>
      <c r="F78" s="11">
        <f t="shared" si="51"/>
        <v>0.10578878914550716</v>
      </c>
      <c r="G78" s="200">
        <f t="shared" si="52"/>
        <v>3.6293474389666125E-2</v>
      </c>
      <c r="I78" s="11" t="str">
        <f t="shared" ref="I78:I82" si="58">I67</f>
        <v>Skilled trades occupations</v>
      </c>
      <c r="J78" s="11">
        <v>18.288927490749622</v>
      </c>
      <c r="K78" s="11">
        <v>16.277978317893037</v>
      </c>
      <c r="L78" s="11">
        <v>-2.0109491728565829</v>
      </c>
      <c r="M78" s="11">
        <v>6.6289831844902736</v>
      </c>
      <c r="N78" s="11">
        <v>4.6180340116336911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0.35552675398604</v>
      </c>
      <c r="C79" s="11">
        <v>0.72647955759787786</v>
      </c>
      <c r="D79" s="11">
        <f t="shared" si="50"/>
        <v>0.37095280361183786</v>
      </c>
      <c r="E79" s="11">
        <v>0.26949741284178819</v>
      </c>
      <c r="F79" s="11">
        <f t="shared" si="51"/>
        <v>0.6404502164536261</v>
      </c>
      <c r="G79" s="200">
        <f t="shared" si="52"/>
        <v>3.8328962553643597E-2</v>
      </c>
      <c r="I79" s="11" t="str">
        <f t="shared" si="58"/>
        <v>Caring, leisure and other service occupations</v>
      </c>
      <c r="J79" s="11">
        <v>30.485625634435419</v>
      </c>
      <c r="K79" s="11">
        <v>37.71475081954619</v>
      </c>
      <c r="L79" s="11">
        <v>7.2291251851107727</v>
      </c>
      <c r="M79" s="11">
        <v>18.710595749714404</v>
      </c>
      <c r="N79" s="11">
        <v>25.939720934825178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0.13683805194642773</v>
      </c>
      <c r="C80" s="11">
        <v>0.23689614854981114</v>
      </c>
      <c r="D80" s="11">
        <f t="shared" ref="D80" si="59">C80-B80</f>
        <v>0.10005809660338341</v>
      </c>
      <c r="E80" s="11">
        <v>0.10096127365433978</v>
      </c>
      <c r="F80" s="11">
        <f t="shared" ref="F80" si="60">SUM(D80:E80)</f>
        <v>0.20101937025772321</v>
      </c>
      <c r="G80" s="200">
        <f t="shared" si="52"/>
        <v>3.7529010801146567E-2</v>
      </c>
      <c r="I80" s="11" t="str">
        <f t="shared" si="58"/>
        <v>Sales and customer service occupations</v>
      </c>
      <c r="J80" s="11">
        <v>17.564969001627706</v>
      </c>
      <c r="K80" s="11">
        <v>18.407487347252953</v>
      </c>
      <c r="L80" s="11">
        <v>0.84251834562524675</v>
      </c>
      <c r="M80" s="11">
        <v>8.1497325651484172</v>
      </c>
      <c r="N80" s="11">
        <v>8.9922509107736648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0.37173743905318396</v>
      </c>
      <c r="C81" s="11">
        <v>0.67735497957965762</v>
      </c>
      <c r="D81" s="11">
        <f t="shared" si="50"/>
        <v>0.30561754052647366</v>
      </c>
      <c r="E81" s="11">
        <v>0.30598204385818623</v>
      </c>
      <c r="F81" s="11">
        <f t="shared" si="51"/>
        <v>0.61159958438465989</v>
      </c>
      <c r="G81" s="200">
        <f t="shared" si="52"/>
        <v>4.0848637095114881E-2</v>
      </c>
      <c r="I81" s="11" t="str">
        <f t="shared" si="58"/>
        <v>Process, plant and machine operatives</v>
      </c>
      <c r="J81" s="11">
        <v>9.4114442740193294</v>
      </c>
      <c r="K81" s="11">
        <v>11.979147859898063</v>
      </c>
      <c r="L81" s="11">
        <v>2.5677035858787329</v>
      </c>
      <c r="M81" s="11">
        <v>5.0383198525435748</v>
      </c>
      <c r="N81" s="11">
        <v>7.6060234384223069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2.5247571855290314</v>
      </c>
      <c r="C82" s="11">
        <v>5.0274062421274603</v>
      </c>
      <c r="D82" s="11">
        <f t="shared" si="50"/>
        <v>2.502649056598429</v>
      </c>
      <c r="E82" s="11">
        <v>2.3097081816502998</v>
      </c>
      <c r="F82" s="11">
        <f t="shared" si="51"/>
        <v>4.8123572382487287</v>
      </c>
      <c r="G82" s="200">
        <f t="shared" si="52"/>
        <v>4.4259870809351343E-2</v>
      </c>
      <c r="I82" s="11" t="str">
        <f t="shared" si="58"/>
        <v>Elementary occupations</v>
      </c>
      <c r="J82" s="11">
        <v>12.751213991128241</v>
      </c>
      <c r="K82" s="11">
        <v>12.607294735936955</v>
      </c>
      <c r="L82" s="11">
        <v>-0.14391925519128512</v>
      </c>
      <c r="M82" s="11">
        <v>5.9566759765375732</v>
      </c>
      <c r="N82" s="11">
        <v>5.8127567213462878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0.32451959019096077</v>
      </c>
      <c r="C83" s="11">
        <v>0.57600496989643768</v>
      </c>
      <c r="D83" s="11">
        <f t="shared" ref="D83:D84" si="61">C83-B83</f>
        <v>0.25148537970547691</v>
      </c>
      <c r="E83" s="11">
        <v>0.26280086740696385</v>
      </c>
      <c r="F83" s="11">
        <f t="shared" ref="F83:F84" si="62">SUM(D83:E83)</f>
        <v>0.51428624711244075</v>
      </c>
      <c r="G83" s="200">
        <f t="shared" si="52"/>
        <v>4.0340759342753829E-2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2.7775321206288429E-2</v>
      </c>
      <c r="C84" s="11">
        <v>3.7838775646365057E-2</v>
      </c>
      <c r="D84" s="11">
        <f t="shared" si="61"/>
        <v>1.0063454440076627E-2</v>
      </c>
      <c r="E84" s="11">
        <v>1.6244873798134201E-2</v>
      </c>
      <c r="F84" s="11">
        <f t="shared" si="62"/>
        <v>2.6308328238210828E-2</v>
      </c>
      <c r="G84" s="200">
        <f t="shared" si="52"/>
        <v>3.1176146303774743E-2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1.5497147655847017</v>
      </c>
      <c r="C85" s="11">
        <v>2.5750404689846818</v>
      </c>
      <c r="D85" s="11">
        <f t="shared" si="50"/>
        <v>1.0253257033999801</v>
      </c>
      <c r="E85" s="11">
        <v>1.0400253052722817</v>
      </c>
      <c r="F85" s="11">
        <f t="shared" si="51"/>
        <v>2.0653510086722617</v>
      </c>
      <c r="G85" s="200">
        <f t="shared" si="52"/>
        <v>3.4825114914087241E-2</v>
      </c>
      <c r="I85" s="11" t="str">
        <f>I74</f>
        <v>Managers, directors and senior officials</v>
      </c>
      <c r="J85" s="11">
        <f t="array" ref="J85:J93">MMULT(aggregation!$B$13:$AA$21,B210:B235)</f>
        <v>9.8925784129276924</v>
      </c>
      <c r="K85" s="11">
        <f t="array" ref="K85:K93">MMULT(aggregation!$B$13:$AA$21,C210:C235)</f>
        <v>8.5799790167929118</v>
      </c>
      <c r="L85" s="11">
        <f t="array" ref="L85:L93">MMULT(aggregation!$B$13:$AA$21,D210:D235)</f>
        <v>-1.3125993961347806</v>
      </c>
      <c r="M85" s="11">
        <f t="array" ref="M85:M93">MMULT(aggregation!$B$13:$AA$21,E210:E235)</f>
        <v>4.5585675245651176</v>
      </c>
      <c r="N85" s="11">
        <f t="array" ref="N85:N93">MMULT(aggregation!$B$13:$AA$21,F210:F235)</f>
        <v>3.245968128430337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0.52552982921025704</v>
      </c>
      <c r="C86" s="11">
        <v>1.2008234648288993</v>
      </c>
      <c r="D86" s="11">
        <f t="shared" si="50"/>
        <v>0.67529363561864231</v>
      </c>
      <c r="E86" s="11">
        <v>0.46342331051121016</v>
      </c>
      <c r="F86" s="11">
        <f t="shared" si="51"/>
        <v>1.1387169461298525</v>
      </c>
      <c r="G86" s="200">
        <f t="shared" si="52"/>
        <v>4.30502290686956E-2</v>
      </c>
      <c r="I86" s="11" t="str">
        <f>I75</f>
        <v>Professional occupations</v>
      </c>
      <c r="J86" s="11">
        <v>11.130902379358449</v>
      </c>
      <c r="K86" s="11">
        <v>9.4763209739266046</v>
      </c>
      <c r="L86" s="11">
        <v>-1.6545814054318462</v>
      </c>
      <c r="M86" s="11">
        <v>4.2386362720251523</v>
      </c>
      <c r="N86" s="11">
        <v>2.5840548665933056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0.19816124399530571</v>
      </c>
      <c r="C87" s="11">
        <v>0.52933906503293726</v>
      </c>
      <c r="D87" s="11">
        <f t="shared" ref="D87:D88" si="63">C87-B87</f>
        <v>0.33117782103763155</v>
      </c>
      <c r="E87" s="11">
        <v>0.18827571403581844</v>
      </c>
      <c r="F87" s="11">
        <f t="shared" ref="F87:F88" si="64">SUM(D87:E87)</f>
        <v>0.51945353507344993</v>
      </c>
      <c r="G87" s="200">
        <f t="shared" si="52"/>
        <v>4.5531998620183867E-2</v>
      </c>
      <c r="I87" s="11" t="str">
        <f>I76</f>
        <v>Associate professional occupations</v>
      </c>
      <c r="J87" s="11">
        <v>12.780147917860155</v>
      </c>
      <c r="K87" s="11">
        <v>9.5198437309939976</v>
      </c>
      <c r="L87" s="11">
        <v>-3.2603041868661577</v>
      </c>
      <c r="M87" s="11">
        <v>4.3496368377293324</v>
      </c>
      <c r="N87" s="11">
        <v>1.0893326508631747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0.4019328085485952</v>
      </c>
      <c r="C88" s="11">
        <v>0.77742014805506132</v>
      </c>
      <c r="D88" s="11">
        <f t="shared" si="63"/>
        <v>0.37548733950646612</v>
      </c>
      <c r="E88" s="11">
        <v>0.38709008726831451</v>
      </c>
      <c r="F88" s="11">
        <f t="shared" si="64"/>
        <v>0.76257742677478069</v>
      </c>
      <c r="G88" s="200">
        <f t="shared" si="52"/>
        <v>4.5993718637404868E-2</v>
      </c>
      <c r="I88" s="11" t="str">
        <f>I77</f>
        <v>Administrative and secretarial occupations</v>
      </c>
      <c r="J88" s="11">
        <v>20.71489522399191</v>
      </c>
      <c r="K88" s="11">
        <v>11.719838725775615</v>
      </c>
      <c r="L88" s="11">
        <v>-8.9950564982162931</v>
      </c>
      <c r="M88" s="11">
        <v>6.8757464457779536</v>
      </c>
      <c r="N88" s="11">
        <v>-2.1193100524383399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0.11316943979381409</v>
      </c>
      <c r="C89" s="11">
        <v>0.19432222447460096</v>
      </c>
      <c r="D89" s="11">
        <f t="shared" si="50"/>
        <v>8.1152784680786863E-2</v>
      </c>
      <c r="E89" s="11">
        <v>7.6423247551871534E-2</v>
      </c>
      <c r="F89" s="11">
        <f t="shared" si="51"/>
        <v>0.1575760322326584</v>
      </c>
      <c r="G89" s="200">
        <f t="shared" si="52"/>
        <v>3.499796150943868E-2</v>
      </c>
      <c r="I89" s="11" t="str">
        <f t="shared" ref="I89:I93" si="65">I78</f>
        <v>Skilled trades occupations</v>
      </c>
      <c r="J89" s="11">
        <v>15.322000922010233</v>
      </c>
      <c r="K89" s="11">
        <v>14.148885104348398</v>
      </c>
      <c r="L89" s="11">
        <v>-1.1731158176618341</v>
      </c>
      <c r="M89" s="11">
        <v>6.1390490178070367</v>
      </c>
      <c r="N89" s="11">
        <v>4.9659332001452032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1.3264733271635905</v>
      </c>
      <c r="C90" s="11">
        <v>2.7168331692383081</v>
      </c>
      <c r="D90" s="11">
        <f t="shared" ref="D90" si="66">C90-B90</f>
        <v>1.3903598420747176</v>
      </c>
      <c r="E90" s="11">
        <v>1.208902662191933</v>
      </c>
      <c r="F90" s="11">
        <f t="shared" ref="F90" si="67">SUM(D90:E90)</f>
        <v>2.5992625042666506</v>
      </c>
      <c r="G90" s="200">
        <f t="shared" ref="G90:G91" si="68">IF(B90&gt;0,(1+(E90/B90))^(1/($C$6-$B$6))-1,0)</f>
        <v>4.4134045446776238E-2</v>
      </c>
      <c r="I90" s="11" t="str">
        <f t="shared" si="65"/>
        <v>Caring, leisure and other service occupations</v>
      </c>
      <c r="J90" s="11">
        <v>21.049513588074518</v>
      </c>
      <c r="K90" s="11">
        <v>18.851905048695631</v>
      </c>
      <c r="L90" s="11">
        <v>-2.197608539378892</v>
      </c>
      <c r="M90" s="11">
        <v>9.9855030938672584</v>
      </c>
      <c r="N90" s="11">
        <v>7.787894554488366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74.647810272965103</v>
      </c>
      <c r="C91" s="11">
        <f t="shared" ref="C91:F91" si="69">SUM(C65:C90)</f>
        <v>117.66925864697565</v>
      </c>
      <c r="D91" s="11">
        <f t="shared" si="69"/>
        <v>43.021448374010518</v>
      </c>
      <c r="E91" s="11">
        <f t="shared" si="69"/>
        <v>50.739920068576481</v>
      </c>
      <c r="F91" s="11">
        <f t="shared" si="69"/>
        <v>93.761368442586985</v>
      </c>
      <c r="G91" s="200">
        <f t="shared" si="68"/>
        <v>3.5179980631372842E-2</v>
      </c>
      <c r="I91" s="11" t="str">
        <f t="shared" si="65"/>
        <v>Sales and customer service occupations</v>
      </c>
      <c r="J91" s="11">
        <v>16.256333013596389</v>
      </c>
      <c r="K91" s="11">
        <v>14.379044896793353</v>
      </c>
      <c r="L91" s="11">
        <v>-1.8772881168030358</v>
      </c>
      <c r="M91" s="11">
        <v>7.2240808909050402</v>
      </c>
      <c r="N91" s="11">
        <v>5.3467927741020045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13.76752904037941</v>
      </c>
      <c r="K92" s="11">
        <v>16.130437470406591</v>
      </c>
      <c r="L92" s="11">
        <v>2.3629084300271814</v>
      </c>
      <c r="M92" s="11">
        <v>7.7606029495148858</v>
      </c>
      <c r="N92" s="11">
        <v>10.123511379542068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20.452356408433648</v>
      </c>
      <c r="K93" s="11">
        <v>19.914373357983866</v>
      </c>
      <c r="L93" s="11">
        <v>-0.53798305044978334</v>
      </c>
      <c r="M93" s="11">
        <v>9.5975492780079001</v>
      </c>
      <c r="N93" s="11">
        <v>9.0595662275581166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12.185434885991722</v>
      </c>
      <c r="C94" s="11">
        <v>15.217704714160773</v>
      </c>
      <c r="D94" s="11">
        <f>C94-B94</f>
        <v>3.032269828169051</v>
      </c>
      <c r="E94" s="11">
        <v>7.5378315938221601</v>
      </c>
      <c r="F94" s="11">
        <f>SUM(D94:E94)</f>
        <v>10.570101421991211</v>
      </c>
      <c r="G94" s="200">
        <f>IF(B94&gt;0,(1+(E94/B94))^(1/($C$6-$B$6))-1,0)</f>
        <v>3.2624727609206872E-2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4.7180935258844663</v>
      </c>
      <c r="C95" s="11">
        <v>8.6325987324950368</v>
      </c>
      <c r="D95" s="11">
        <f t="shared" ref="D95:D118" si="72">C95-B95</f>
        <v>3.9145052066105706</v>
      </c>
      <c r="E95" s="11">
        <v>4.324105512634886</v>
      </c>
      <c r="F95" s="11">
        <f t="shared" ref="F95:F118" si="73">SUM(D95:E95)</f>
        <v>8.2386107192454574</v>
      </c>
      <c r="G95" s="200">
        <f t="shared" ref="G95:G120" si="74">IF(B95&gt;0,(1+(E95/B95))^(1/($C$6-$B$6))-1,0)</f>
        <v>4.4320574983893524E-2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12.461990593271056</v>
      </c>
      <c r="C96" s="11">
        <v>15.502355406575861</v>
      </c>
      <c r="D96" s="11">
        <f t="shared" si="72"/>
        <v>3.0403648133048051</v>
      </c>
      <c r="E96" s="11">
        <v>5.4059221532855473</v>
      </c>
      <c r="F96" s="11">
        <f t="shared" si="73"/>
        <v>8.4462869665903533</v>
      </c>
      <c r="G96" s="200">
        <f t="shared" si="74"/>
        <v>2.4312392333613708E-2</v>
      </c>
      <c r="I96" s="11" t="str">
        <f>I85</f>
        <v>Managers, directors and senior officials</v>
      </c>
      <c r="J96" s="11">
        <f t="array" ref="J96:J104">MMULT(aggregation!$B$13:$AA$21,B239:B264)</f>
        <v>6.5686820415534211</v>
      </c>
      <c r="K96" s="11">
        <f t="array" ref="K96:K104">MMULT(aggregation!$B$13:$AA$21,C239:C264)</f>
        <v>4.6433201575345171</v>
      </c>
      <c r="L96" s="11">
        <f t="array" ref="L96:L104">MMULT(aggregation!$B$13:$AA$21,D239:D264)</f>
        <v>-1.9253618840189037</v>
      </c>
      <c r="M96" s="11">
        <f t="array" ref="M96:M104">MMULT(aggregation!$B$13:$AA$21,E239:E264)</f>
        <v>2.6215512300593282</v>
      </c>
      <c r="N96" s="11">
        <f t="array" ref="N96:N104">MMULT(aggregation!$B$13:$AA$21,F239:F264)</f>
        <v>0.69618934604042471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15.249008510949604</v>
      </c>
      <c r="C97" s="11">
        <v>21.182501072607423</v>
      </c>
      <c r="D97" s="11">
        <f t="shared" si="72"/>
        <v>5.9334925616578182</v>
      </c>
      <c r="E97" s="11">
        <v>10.51662175692776</v>
      </c>
      <c r="F97" s="11">
        <f t="shared" si="73"/>
        <v>16.450114318585577</v>
      </c>
      <c r="G97" s="200">
        <f t="shared" si="74"/>
        <v>3.5587049900247081E-2</v>
      </c>
      <c r="I97" s="11" t="str">
        <f>I86</f>
        <v>Professional occupations</v>
      </c>
      <c r="J97" s="11">
        <v>6.7579150778343413</v>
      </c>
      <c r="K97" s="11">
        <v>4.4728246321616849</v>
      </c>
      <c r="L97" s="11">
        <v>-2.2850904456726564</v>
      </c>
      <c r="M97" s="11">
        <v>2.2793584484925162</v>
      </c>
      <c r="N97" s="11">
        <v>-5.7319971801402247E-3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10.998184757201797</v>
      </c>
      <c r="C98" s="11">
        <v>8.5545073790573571</v>
      </c>
      <c r="D98" s="11">
        <f t="shared" ref="D98" si="75">C98-B98</f>
        <v>-2.4436773781444394</v>
      </c>
      <c r="E98" s="11">
        <v>5.0326974917566778</v>
      </c>
      <c r="F98" s="11">
        <f t="shared" ref="F98" si="76">SUM(D98:E98)</f>
        <v>2.5890201136122384</v>
      </c>
      <c r="G98" s="200">
        <f t="shared" si="74"/>
        <v>2.5437260968439679E-2</v>
      </c>
      <c r="I98" s="11" t="str">
        <f>I87</f>
        <v>Associate professional occupations</v>
      </c>
      <c r="J98" s="11">
        <v>7.1079503334602752</v>
      </c>
      <c r="K98" s="11">
        <v>4.0117626727044984</v>
      </c>
      <c r="L98" s="11">
        <v>-3.0961876607557768</v>
      </c>
      <c r="M98" s="11">
        <v>2.0298769949580624</v>
      </c>
      <c r="N98" s="11">
        <v>-1.0663106657977148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15.766263040654984</v>
      </c>
      <c r="C99" s="11">
        <v>20.709678917937246</v>
      </c>
      <c r="D99" s="11">
        <f t="shared" si="72"/>
        <v>4.9434158772822627</v>
      </c>
      <c r="E99" s="11">
        <v>9.5850029934469543</v>
      </c>
      <c r="F99" s="11">
        <f t="shared" si="73"/>
        <v>14.528418870729217</v>
      </c>
      <c r="G99" s="200">
        <f t="shared" si="74"/>
        <v>3.2170380649998664E-2</v>
      </c>
      <c r="I99" s="11" t="str">
        <f>I88</f>
        <v>Administrative and secretarial occupations</v>
      </c>
      <c r="J99" s="11">
        <v>11.124776511569927</v>
      </c>
      <c r="K99" s="11">
        <v>2.6274064238747696</v>
      </c>
      <c r="L99" s="11">
        <v>-8.4973700876951579</v>
      </c>
      <c r="M99" s="11">
        <v>2.4351730203371109</v>
      </c>
      <c r="N99" s="11">
        <v>-6.0621970673580465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3.622578786965907</v>
      </c>
      <c r="C100" s="11">
        <v>3.9670434936710595</v>
      </c>
      <c r="D100" s="11">
        <f t="shared" si="72"/>
        <v>0.3444647067051525</v>
      </c>
      <c r="E100" s="11">
        <v>1.5838866305521828</v>
      </c>
      <c r="F100" s="11">
        <f t="shared" si="73"/>
        <v>1.9283513372573353</v>
      </c>
      <c r="G100" s="200">
        <f t="shared" si="74"/>
        <v>2.447573521165114E-2</v>
      </c>
      <c r="I100" s="11" t="str">
        <f t="shared" ref="I100:I104" si="77">I89</f>
        <v>Skilled trades occupations</v>
      </c>
      <c r="J100" s="11">
        <v>8.2362572418243261</v>
      </c>
      <c r="K100" s="11">
        <v>5.5527277340370906</v>
      </c>
      <c r="L100" s="11">
        <v>-2.6835295077872363</v>
      </c>
      <c r="M100" s="11">
        <v>2.7728316459046045</v>
      </c>
      <c r="N100" s="11">
        <v>8.9302138117368479E-2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5.5257726219389811</v>
      </c>
      <c r="C101" s="11">
        <v>8.1872974463212174</v>
      </c>
      <c r="D101" s="11">
        <f t="shared" si="72"/>
        <v>2.6615248243822363</v>
      </c>
      <c r="E101" s="11">
        <v>4.3280960088495375</v>
      </c>
      <c r="F101" s="11">
        <f t="shared" si="73"/>
        <v>6.9896208332317737</v>
      </c>
      <c r="G101" s="200">
        <f t="shared" si="74"/>
        <v>3.9315929790892268E-2</v>
      </c>
      <c r="I101" s="11" t="str">
        <f t="shared" si="77"/>
        <v>Caring, leisure and other service occupations</v>
      </c>
      <c r="J101" s="11">
        <v>4.6201271674538757</v>
      </c>
      <c r="K101" s="11">
        <v>2.8273603537213861</v>
      </c>
      <c r="L101" s="11">
        <v>-1.792766813732489</v>
      </c>
      <c r="M101" s="11">
        <v>1.3683714120785864</v>
      </c>
      <c r="N101" s="11">
        <v>-0.42439540165390266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2.1144223403093538</v>
      </c>
      <c r="C102" s="11">
        <v>4.1007385901786257</v>
      </c>
      <c r="D102" s="11">
        <f t="shared" si="72"/>
        <v>1.9863162498692719</v>
      </c>
      <c r="E102" s="11">
        <v>1.239157720849474</v>
      </c>
      <c r="F102" s="11">
        <f t="shared" si="73"/>
        <v>3.2254739707187459</v>
      </c>
      <c r="G102" s="200">
        <f t="shared" si="74"/>
        <v>3.1227444756175116E-2</v>
      </c>
      <c r="I102" s="11" t="str">
        <f t="shared" si="77"/>
        <v>Sales and customer service occupations</v>
      </c>
      <c r="J102" s="11">
        <v>10.31325264982816</v>
      </c>
      <c r="K102" s="11">
        <v>4.7329855151597213</v>
      </c>
      <c r="L102" s="11">
        <v>-5.5802671346684374</v>
      </c>
      <c r="M102" s="11">
        <v>2.9866910456548799</v>
      </c>
      <c r="N102" s="11">
        <v>-2.593576089013558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3.5148892638910896</v>
      </c>
      <c r="C103" s="11">
        <v>3.9481490392070793</v>
      </c>
      <c r="D103" s="11">
        <f t="shared" ref="D103:D104" si="78">C103-B103</f>
        <v>0.43325977531598969</v>
      </c>
      <c r="E103" s="11">
        <v>1.7394846189879789</v>
      </c>
      <c r="F103" s="11">
        <f t="shared" ref="F103:F104" si="79">SUM(D103:E103)</f>
        <v>2.1727443943039688</v>
      </c>
      <c r="G103" s="200">
        <f t="shared" si="74"/>
        <v>2.7165967380340605E-2</v>
      </c>
      <c r="I103" s="11" t="str">
        <f t="shared" si="77"/>
        <v>Process, plant and machine operatives</v>
      </c>
      <c r="J103" s="11">
        <v>10.805377406193269</v>
      </c>
      <c r="K103" s="11">
        <v>6.9114477207433875</v>
      </c>
      <c r="L103" s="11">
        <v>-3.8939296854498817</v>
      </c>
      <c r="M103" s="11">
        <v>4.153499921596433</v>
      </c>
      <c r="N103" s="11">
        <v>0.25957023614655117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10.196328387436635</v>
      </c>
      <c r="C104" s="11">
        <v>11.60075578243706</v>
      </c>
      <c r="D104" s="11">
        <f t="shared" si="78"/>
        <v>1.4044273950004253</v>
      </c>
      <c r="E104" s="11">
        <v>5.447148355406199</v>
      </c>
      <c r="F104" s="11">
        <f t="shared" si="79"/>
        <v>6.8515757504066244</v>
      </c>
      <c r="G104" s="200">
        <f t="shared" si="74"/>
        <v>2.8946113524602746E-2</v>
      </c>
      <c r="I104" s="11" t="str">
        <f t="shared" si="77"/>
        <v>Elementary occupations</v>
      </c>
      <c r="J104" s="11">
        <v>18.069333930353327</v>
      </c>
      <c r="K104" s="11">
        <v>11.62924124877941</v>
      </c>
      <c r="L104" s="11">
        <v>-6.4400926815739172</v>
      </c>
      <c r="M104" s="11">
        <v>6.2603085096369133</v>
      </c>
      <c r="N104" s="11">
        <v>-0.17978417193700391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15.575377830953881</v>
      </c>
      <c r="C105" s="11">
        <v>20.436950943124771</v>
      </c>
      <c r="D105" s="11">
        <f t="shared" si="72"/>
        <v>4.8615731121708894</v>
      </c>
      <c r="E105" s="11">
        <v>9.6659383318375838</v>
      </c>
      <c r="F105" s="11">
        <f t="shared" si="73"/>
        <v>14.527511444008473</v>
      </c>
      <c r="G105" s="200">
        <f t="shared" si="74"/>
        <v>3.2709630565005865E-2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2.199274009857048</v>
      </c>
      <c r="C106" s="11">
        <v>4.1792841274286765</v>
      </c>
      <c r="D106" s="11">
        <f t="shared" si="72"/>
        <v>1.9800101175716285</v>
      </c>
      <c r="E106" s="11">
        <v>2.1614120949268547</v>
      </c>
      <c r="F106" s="11">
        <f t="shared" si="73"/>
        <v>4.1414222124984832</v>
      </c>
      <c r="G106" s="200">
        <f t="shared" si="74"/>
        <v>4.6690700453621892E-2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0.78043186242059648</v>
      </c>
      <c r="C107" s="11">
        <v>1.2732421399902454</v>
      </c>
      <c r="D107" s="11">
        <f t="shared" si="72"/>
        <v>0.4928102775696489</v>
      </c>
      <c r="E107" s="11">
        <v>0.65809725617951453</v>
      </c>
      <c r="F107" s="11">
        <f t="shared" si="73"/>
        <v>1.1509075337491634</v>
      </c>
      <c r="G107" s="200">
        <f t="shared" si="74"/>
        <v>4.1611048087929925E-2</v>
      </c>
      <c r="I107" s="11" t="str">
        <f>I96</f>
        <v>Managers, directors and senior officials</v>
      </c>
      <c r="J107" s="11">
        <f t="array" ref="J107:J115">MMULT(aggregation!$B$13:$AA$21,B268:B293)</f>
        <v>2.1104495146030247</v>
      </c>
      <c r="K107" s="11">
        <f t="array" ref="K107:K115">MMULT(aggregation!$B$13:$AA$21,C268:C293)</f>
        <v>3.1165408792963349</v>
      </c>
      <c r="L107" s="11">
        <f t="array" ref="L107:L115">MMULT(aggregation!$B$13:$AA$21,D268:D293)</f>
        <v>1.0060913646933105</v>
      </c>
      <c r="M107" s="11">
        <f t="array" ref="M107:M115">MMULT(aggregation!$B$13:$AA$21,E268:E293)</f>
        <v>0.95176923361251109</v>
      </c>
      <c r="N107" s="11">
        <f t="array" ref="N107:N115">MMULT(aggregation!$B$13:$AA$21,F268:F293)</f>
        <v>1.9578605983058215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1.1587237880033578</v>
      </c>
      <c r="C108" s="11">
        <v>1.993475225389423</v>
      </c>
      <c r="D108" s="11">
        <f t="shared" si="72"/>
        <v>0.83475143738606516</v>
      </c>
      <c r="E108" s="11">
        <v>0.74130690509630948</v>
      </c>
      <c r="F108" s="11">
        <f t="shared" si="73"/>
        <v>1.5760583424823746</v>
      </c>
      <c r="G108" s="200">
        <f t="shared" si="74"/>
        <v>3.3519589936484628E-2</v>
      </c>
      <c r="I108" s="11" t="str">
        <f>I97</f>
        <v>Professional occupations</v>
      </c>
      <c r="J108" s="11">
        <v>1.6508060234865722</v>
      </c>
      <c r="K108" s="11">
        <v>2.7747832724676078</v>
      </c>
      <c r="L108" s="11">
        <v>1.1239772489810358</v>
      </c>
      <c r="M108" s="11">
        <v>0.80256972444992591</v>
      </c>
      <c r="N108" s="11">
        <v>1.9265469734309615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0.56449955422017262</v>
      </c>
      <c r="C109" s="11">
        <v>1.0108567472019445</v>
      </c>
      <c r="D109" s="11">
        <f t="shared" ref="D109" si="80">C109-B109</f>
        <v>0.4463571929817719</v>
      </c>
      <c r="E109" s="11">
        <v>0.40184874649371016</v>
      </c>
      <c r="F109" s="11">
        <f t="shared" ref="F109" si="81">SUM(D109:E109)</f>
        <v>0.84820593947548206</v>
      </c>
      <c r="G109" s="200">
        <f t="shared" si="74"/>
        <v>3.6488940028164274E-2</v>
      </c>
      <c r="I109" s="11" t="str">
        <f>I98</f>
        <v>Associate professional occupations</v>
      </c>
      <c r="J109" s="11">
        <v>1.7317222299500092</v>
      </c>
      <c r="K109" s="11">
        <v>2.5550900141680719</v>
      </c>
      <c r="L109" s="11">
        <v>0.82336778421806256</v>
      </c>
      <c r="M109" s="11">
        <v>0.70106483343391268</v>
      </c>
      <c r="N109" s="11">
        <v>1.5244326176519754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1.0016508523374612</v>
      </c>
      <c r="C110" s="11">
        <v>1.6072514050397879</v>
      </c>
      <c r="D110" s="11">
        <f t="shared" si="72"/>
        <v>0.60560055270232671</v>
      </c>
      <c r="E110" s="11">
        <v>0.76802858315723899</v>
      </c>
      <c r="F110" s="11">
        <f t="shared" si="73"/>
        <v>1.3736291358595656</v>
      </c>
      <c r="G110" s="200">
        <f t="shared" si="74"/>
        <v>3.8672298956420104E-2</v>
      </c>
      <c r="I110" s="11" t="str">
        <f>I99</f>
        <v>Administrative and secretarial occupations</v>
      </c>
      <c r="J110" s="11">
        <v>3.4152713464743485</v>
      </c>
      <c r="K110" s="11">
        <v>3.1402334432624128</v>
      </c>
      <c r="L110" s="11">
        <v>-0.27503790321193555</v>
      </c>
      <c r="M110" s="11">
        <v>1.078518069738839</v>
      </c>
      <c r="N110" s="11">
        <v>0.80348016652690335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7.5009430995454061</v>
      </c>
      <c r="C111" s="11">
        <v>12.118056344487108</v>
      </c>
      <c r="D111" s="11">
        <f>C111-B111</f>
        <v>4.6171132449417023</v>
      </c>
      <c r="E111" s="11">
        <v>6.5676820965791141</v>
      </c>
      <c r="F111" s="11">
        <f>SUM(D111:E111)</f>
        <v>11.184795341520816</v>
      </c>
      <c r="G111" s="200">
        <f t="shared" si="74"/>
        <v>4.2819281496930817E-2</v>
      </c>
      <c r="I111" s="11" t="str">
        <f t="shared" ref="I111:I115" si="82">I100</f>
        <v>Skilled trades occupations</v>
      </c>
      <c r="J111" s="11">
        <v>4.4231816203609293</v>
      </c>
      <c r="K111" s="11">
        <v>2.3163906089428035</v>
      </c>
      <c r="L111" s="11">
        <v>-2.1067910114181254</v>
      </c>
      <c r="M111" s="11">
        <v>1.0830269562972261</v>
      </c>
      <c r="N111" s="11">
        <v>-1.0237640551208993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1.4191813870148069</v>
      </c>
      <c r="C112" s="11">
        <v>2.3231282846941377</v>
      </c>
      <c r="D112" s="11">
        <f t="shared" ref="D112:D113" si="83">C112-B112</f>
        <v>0.90394689767933079</v>
      </c>
      <c r="E112" s="11">
        <v>1.1781696359093918</v>
      </c>
      <c r="F112" s="11">
        <f t="shared" ref="F112:F113" si="84">SUM(D112:E112)</f>
        <v>2.0821165335887226</v>
      </c>
      <c r="G112" s="200">
        <f t="shared" si="74"/>
        <v>4.11169474054216E-2</v>
      </c>
      <c r="I112" s="11" t="str">
        <f t="shared" si="82"/>
        <v>Caring, leisure and other service occupations</v>
      </c>
      <c r="J112" s="11">
        <v>1.6664907500224386</v>
      </c>
      <c r="K112" s="11">
        <v>1.6119950261227811</v>
      </c>
      <c r="L112" s="11">
        <v>-5.4495723899657331E-2</v>
      </c>
      <c r="M112" s="11">
        <v>0.47466307547980041</v>
      </c>
      <c r="N112" s="11">
        <v>0.42016735158014318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0.13211569693740222</v>
      </c>
      <c r="C113" s="11">
        <v>0.19739487191168173</v>
      </c>
      <c r="D113" s="11">
        <f t="shared" si="83"/>
        <v>6.5279174974279514E-2</v>
      </c>
      <c r="E113" s="11">
        <v>9.9346480730821377E-2</v>
      </c>
      <c r="F113" s="11">
        <f t="shared" si="84"/>
        <v>0.1646256557051009</v>
      </c>
      <c r="G113" s="200">
        <f t="shared" si="74"/>
        <v>3.8090080093762468E-2</v>
      </c>
      <c r="I113" s="11" t="str">
        <f t="shared" si="82"/>
        <v>Sales and customer service occupations</v>
      </c>
      <c r="J113" s="11">
        <v>4.5562603763913376</v>
      </c>
      <c r="K113" s="11">
        <v>3.304205676440275</v>
      </c>
      <c r="L113" s="11">
        <v>-1.2520546999510631</v>
      </c>
      <c r="M113" s="11">
        <v>1.0466456995780704</v>
      </c>
      <c r="N113" s="11">
        <v>-0.2054090003729927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6.458803808956957</v>
      </c>
      <c r="C114" s="11">
        <v>9.736571292229133</v>
      </c>
      <c r="D114" s="11">
        <f t="shared" si="72"/>
        <v>3.2777674832721759</v>
      </c>
      <c r="E114" s="11">
        <v>4.3369440834850783</v>
      </c>
      <c r="F114" s="11">
        <f t="shared" si="73"/>
        <v>7.6147115667572542</v>
      </c>
      <c r="G114" s="200">
        <f t="shared" si="74"/>
        <v>3.4840402225660094E-2</v>
      </c>
      <c r="I114" s="11" t="str">
        <f t="shared" si="82"/>
        <v>Process, plant and machine operatives</v>
      </c>
      <c r="J114" s="11">
        <v>5.2431372539915841</v>
      </c>
      <c r="K114" s="11">
        <v>2.3327774348736372</v>
      </c>
      <c r="L114" s="11">
        <v>-2.9103598191179474</v>
      </c>
      <c r="M114" s="11">
        <v>1.2612915716763287</v>
      </c>
      <c r="N114" s="11">
        <v>-1.6490682474416185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2.3336045740798368</v>
      </c>
      <c r="C115" s="11">
        <v>4.6738038675930138</v>
      </c>
      <c r="D115" s="11">
        <f t="shared" si="72"/>
        <v>2.340199293513177</v>
      </c>
      <c r="E115" s="11">
        <v>1.8346101299617681</v>
      </c>
      <c r="F115" s="11">
        <f t="shared" si="73"/>
        <v>4.1748094234749455</v>
      </c>
      <c r="G115" s="200">
        <f t="shared" si="74"/>
        <v>3.9429059401353994E-2</v>
      </c>
      <c r="I115" s="11" t="str">
        <f t="shared" si="82"/>
        <v>Elementary occupations</v>
      </c>
      <c r="J115" s="11">
        <v>7.8147048122899623</v>
      </c>
      <c r="K115" s="11">
        <v>4.6587690225860561</v>
      </c>
      <c r="L115" s="11">
        <v>-3.1559357897039066</v>
      </c>
      <c r="M115" s="11">
        <v>1.5422541570433348</v>
      </c>
      <c r="N115" s="11">
        <v>-1.6136816326605716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0.51692932537629277</v>
      </c>
      <c r="C116" s="11">
        <v>1.4795161313948919</v>
      </c>
      <c r="D116" s="11">
        <f t="shared" ref="D116:D117" si="85">C116-B116</f>
        <v>0.96258680601859914</v>
      </c>
      <c r="E116" s="11">
        <v>0.52429034169468725</v>
      </c>
      <c r="F116" s="11">
        <f t="shared" ref="F116:F117" si="86">SUM(D116:E116)</f>
        <v>1.4868771477132863</v>
      </c>
      <c r="G116" s="200">
        <f t="shared" si="74"/>
        <v>4.7789590378642721E-2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1.5424620520669554</v>
      </c>
      <c r="C117" s="11">
        <v>3.0884644219437578</v>
      </c>
      <c r="D117" s="11">
        <f t="shared" si="85"/>
        <v>1.5460023698768024</v>
      </c>
      <c r="E117" s="11">
        <v>1.5068032484557106</v>
      </c>
      <c r="F117" s="11">
        <f t="shared" si="86"/>
        <v>3.052805618332513</v>
      </c>
      <c r="G117" s="200">
        <f t="shared" si="74"/>
        <v>4.6482688106559866E-2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0.40344584659652988</v>
      </c>
      <c r="C118" s="11">
        <v>0.49920690779688914</v>
      </c>
      <c r="D118" s="11">
        <f t="shared" si="72"/>
        <v>9.5761061200359265E-2</v>
      </c>
      <c r="E118" s="11">
        <v>0.24294322824653075</v>
      </c>
      <c r="F118" s="11">
        <f t="shared" si="73"/>
        <v>0.33870428944689002</v>
      </c>
      <c r="G118" s="200">
        <f t="shared" si="74"/>
        <v>3.1922900791448994E-2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4.926933698187165</v>
      </c>
      <c r="C119" s="11">
        <v>8.7969621208684377</v>
      </c>
      <c r="D119" s="11">
        <f t="shared" ref="D119" si="87">C119-B119</f>
        <v>3.8700284226812727</v>
      </c>
      <c r="E119" s="11">
        <v>4.3315035506925179</v>
      </c>
      <c r="F119" s="11">
        <f t="shared" ref="F119" si="88">SUM(D119:E119)</f>
        <v>8.2015319733737897</v>
      </c>
      <c r="G119" s="200">
        <f t="shared" si="74"/>
        <v>4.2951383696035794E-2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142.86734410104944</v>
      </c>
      <c r="C120" s="11">
        <f t="shared" ref="C120:F120" si="89">SUM(C94:C119)</f>
        <v>195.01749540574272</v>
      </c>
      <c r="D120" s="11">
        <f t="shared" si="89"/>
        <v>52.150151304693175</v>
      </c>
      <c r="E120" s="11">
        <f t="shared" si="89"/>
        <v>91.75887954996621</v>
      </c>
      <c r="F120" s="11">
        <f t="shared" si="89"/>
        <v>143.90903085465931</v>
      </c>
      <c r="G120" s="200">
        <f t="shared" si="74"/>
        <v>3.3624762835007926E-2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2.568013464540055</v>
      </c>
      <c r="C123" s="11">
        <v>2.7262706478235303</v>
      </c>
      <c r="D123" s="11">
        <f>C123-B123</f>
        <v>0.15825718328347538</v>
      </c>
      <c r="E123" s="11">
        <v>1.3422367293418505</v>
      </c>
      <c r="F123" s="11">
        <f>SUM(D123:E123)</f>
        <v>1.5004939126253258</v>
      </c>
      <c r="G123" s="200">
        <f>IF(B123&gt;0,(1+(E123/B123))^(1/($C$6-$B$6))-1,0)</f>
        <v>2.8427820995657438E-2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1.3889091024063431</v>
      </c>
      <c r="C124" s="11">
        <v>2.2596845778066936</v>
      </c>
      <c r="D124" s="11">
        <f t="shared" ref="D124:D139" si="92">C124-B124</f>
        <v>0.8707754754003505</v>
      </c>
      <c r="E124" s="11">
        <v>1.1810214881458818</v>
      </c>
      <c r="F124" s="11">
        <f t="shared" ref="F124:F131" si="93">SUM(D124:E124)</f>
        <v>2.0517969635462325</v>
      </c>
      <c r="G124" s="200">
        <f t="shared" ref="G124:G147" si="94">IF(B124&gt;0,(1+(E124/B124))^(1/($C$6-$B$6))-1,0)</f>
        <v>4.1877129076007158E-2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1.3155528688680465</v>
      </c>
      <c r="C125" s="11">
        <v>1.5790464547961895</v>
      </c>
      <c r="D125" s="11">
        <f t="shared" si="92"/>
        <v>0.26349358592814309</v>
      </c>
      <c r="E125" s="11">
        <v>0.54590256917891833</v>
      </c>
      <c r="F125" s="11">
        <f t="shared" si="93"/>
        <v>0.80939615510706142</v>
      </c>
      <c r="G125" s="200">
        <f t="shared" si="94"/>
        <v>2.3409920519631644E-2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4.8874848536835556</v>
      </c>
      <c r="C126" s="11">
        <v>0.90132921978124603</v>
      </c>
      <c r="D126" s="11">
        <f t="shared" si="92"/>
        <v>-3.9861556339023094</v>
      </c>
      <c r="E126" s="11">
        <v>0.89817387594103326</v>
      </c>
      <c r="F126" s="11">
        <f t="shared" si="93"/>
        <v>-3.0879817579612761</v>
      </c>
      <c r="G126" s="200">
        <f t="shared" si="94"/>
        <v>1.13104445930019E-2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0.92091713246171236</v>
      </c>
      <c r="C127" s="11">
        <v>0.75862220253702561</v>
      </c>
      <c r="D127" s="11">
        <f t="shared" si="92"/>
        <v>-0.16229492992468675</v>
      </c>
      <c r="E127" s="11">
        <v>0.23090428286850542</v>
      </c>
      <c r="F127" s="11">
        <f t="shared" si="93"/>
        <v>6.8609352943818674E-2</v>
      </c>
      <c r="G127" s="200">
        <f>IF(B127&gt;0,(1+(E127/B127))^(1/($C$6-$B$6))-1,0)</f>
        <v>1.5027105180540401E-2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1.3738279370292683</v>
      </c>
      <c r="C128" s="11">
        <v>1.5162697244745396</v>
      </c>
      <c r="D128" s="11">
        <f t="shared" si="92"/>
        <v>0.14244178744527125</v>
      </c>
      <c r="E128" s="11">
        <v>0.49962542577485913</v>
      </c>
      <c r="F128" s="11">
        <f t="shared" si="93"/>
        <v>0.64206721322013038</v>
      </c>
      <c r="G128" s="200">
        <f t="shared" si="94"/>
        <v>2.0894120979556563E-2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0.69731849247630506</v>
      </c>
      <c r="C129" s="11">
        <v>0.9554533210967302</v>
      </c>
      <c r="D129" s="11">
        <f t="shared" si="92"/>
        <v>0.25813482862042514</v>
      </c>
      <c r="E129" s="11">
        <v>0.36131257564136959</v>
      </c>
      <c r="F129" s="11">
        <f t="shared" si="93"/>
        <v>0.61944740426179479</v>
      </c>
      <c r="G129" s="200">
        <f t="shared" si="94"/>
        <v>2.8223590175516566E-2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2.7871266945123274</v>
      </c>
      <c r="C130" s="11">
        <v>1.2012784242136079</v>
      </c>
      <c r="D130" s="11">
        <f t="shared" si="92"/>
        <v>-1.5858482702987196</v>
      </c>
      <c r="E130" s="11">
        <v>0.8107830359761925</v>
      </c>
      <c r="F130" s="11">
        <f t="shared" si="93"/>
        <v>-0.77506523432252705</v>
      </c>
      <c r="G130" s="200">
        <f t="shared" si="94"/>
        <v>1.7168502642611605E-2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0.58937546894336779</v>
      </c>
      <c r="C131" s="11">
        <v>1.0941368497067163</v>
      </c>
      <c r="D131" s="11">
        <f t="shared" si="92"/>
        <v>0.50476138076334853</v>
      </c>
      <c r="E131" s="11">
        <v>0.3026983535879671</v>
      </c>
      <c r="F131" s="11">
        <f t="shared" si="93"/>
        <v>0.80745973435131568</v>
      </c>
      <c r="G131" s="200">
        <f t="shared" si="94"/>
        <v>2.801767731765703E-2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0.45902172392593227</v>
      </c>
      <c r="C132" s="11">
        <v>0.58836629299093157</v>
      </c>
      <c r="D132" s="11">
        <f t="shared" si="92"/>
        <v>0.1293445690649993</v>
      </c>
      <c r="E132" s="11">
        <v>0.23064528064603118</v>
      </c>
      <c r="F132" s="11">
        <f t="shared" ref="F132:F133" si="95">SUM(D132:E132)</f>
        <v>0.35998984971103049</v>
      </c>
      <c r="G132" s="200">
        <f t="shared" si="94"/>
        <v>2.7512421211094651E-2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2.9258191156196882</v>
      </c>
      <c r="C133" s="11">
        <v>3.3968132922682757</v>
      </c>
      <c r="D133" s="11">
        <f t="shared" si="92"/>
        <v>0.47099417664858745</v>
      </c>
      <c r="E133" s="11">
        <v>1.4854931564476002</v>
      </c>
      <c r="F133" s="11">
        <f t="shared" si="95"/>
        <v>1.9564873330961876</v>
      </c>
      <c r="G133" s="200">
        <f t="shared" si="94"/>
        <v>2.7751269587939609E-2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5.2111679940993492</v>
      </c>
      <c r="C134" s="11">
        <v>6.342509104316747</v>
      </c>
      <c r="D134" s="11">
        <f t="shared" si="92"/>
        <v>1.1313411102173978</v>
      </c>
      <c r="E134" s="11">
        <v>3.3379970063866891</v>
      </c>
      <c r="F134" s="11">
        <f t="shared" ref="F134:F137" si="96">SUM(D134:E134)</f>
        <v>4.4693381166040869</v>
      </c>
      <c r="G134" s="200">
        <f t="shared" si="94"/>
        <v>3.3552579034492158E-2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1.042753146834742</v>
      </c>
      <c r="C135" s="11">
        <v>1.2939319343166984</v>
      </c>
      <c r="D135" s="11">
        <f t="shared" si="92"/>
        <v>0.25117878748195643</v>
      </c>
      <c r="E135" s="11">
        <v>0.773688197416882</v>
      </c>
      <c r="F135" s="11">
        <f t="shared" si="96"/>
        <v>1.0248669848988383</v>
      </c>
      <c r="G135" s="200">
        <f t="shared" si="94"/>
        <v>3.7694045367803408E-2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0.38292128198642772</v>
      </c>
      <c r="C136" s="11">
        <v>0.61701652343928959</v>
      </c>
      <c r="D136" s="11">
        <f t="shared" si="92"/>
        <v>0.23409524145286187</v>
      </c>
      <c r="E136" s="11">
        <v>0.3447640108208902</v>
      </c>
      <c r="F136" s="11">
        <f t="shared" si="96"/>
        <v>0.57885925227375212</v>
      </c>
      <c r="G136" s="200">
        <f t="shared" si="94"/>
        <v>4.3731857618197978E-2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0.41254697441824473</v>
      </c>
      <c r="C137" s="11">
        <v>0.61122096764943223</v>
      </c>
      <c r="D137" s="11">
        <f t="shared" si="92"/>
        <v>0.19867399323118751</v>
      </c>
      <c r="E137" s="11">
        <v>0.21431759188710398</v>
      </c>
      <c r="F137" s="11">
        <f t="shared" si="96"/>
        <v>0.41299158511829148</v>
      </c>
      <c r="G137" s="200">
        <f t="shared" si="94"/>
        <v>2.8284653705968443E-2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0.36782297649279277</v>
      </c>
      <c r="C138" s="11">
        <v>0.67950392002806548</v>
      </c>
      <c r="D138" s="11">
        <f t="shared" si="92"/>
        <v>0.3116809435352727</v>
      </c>
      <c r="E138" s="11">
        <v>0.27290697499272837</v>
      </c>
      <c r="F138" s="11">
        <f t="shared" ref="F138" si="97">SUM(D138:E138)</f>
        <v>0.58458791852800107</v>
      </c>
      <c r="G138" s="200">
        <f t="shared" si="94"/>
        <v>3.7693456345962106E-2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0.36703553048139737</v>
      </c>
      <c r="C139" s="11">
        <v>0.52015478207343169</v>
      </c>
      <c r="D139" s="11">
        <f t="shared" si="92"/>
        <v>0.15311925159203432</v>
      </c>
      <c r="E139" s="11">
        <v>0.25560487578442548</v>
      </c>
      <c r="F139" s="11">
        <f t="shared" ref="F139" si="98">SUM(D139:E139)</f>
        <v>0.4087241273764598</v>
      </c>
      <c r="G139" s="200">
        <f t="shared" si="94"/>
        <v>3.5862106590021314E-2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6.2274131659208685</v>
      </c>
      <c r="C140" s="11">
        <v>7.3925962016558264</v>
      </c>
      <c r="D140" s="11">
        <f>C140-B140</f>
        <v>1.165183035734958</v>
      </c>
      <c r="E140" s="11">
        <v>4.1145797028263882</v>
      </c>
      <c r="F140" s="11">
        <f>SUM(D140:E140)</f>
        <v>5.2797627385613461</v>
      </c>
      <c r="G140" s="200">
        <f t="shared" si="94"/>
        <v>3.4395057847972588E-2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0.87505835589010417</v>
      </c>
      <c r="C141" s="11">
        <v>1.4048670633735933</v>
      </c>
      <c r="D141" s="11">
        <f t="shared" ref="D141:D147" si="99">C141-B141</f>
        <v>0.52980870748348918</v>
      </c>
      <c r="E141" s="11">
        <v>0.72467271699819047</v>
      </c>
      <c r="F141" s="11">
        <f t="shared" ref="F141:F142" si="100">SUM(D141:E141)</f>
        <v>1.2544814244816798</v>
      </c>
      <c r="G141" s="200">
        <f t="shared" si="94"/>
        <v>4.1039794275320229E-2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4.0306297662876731E-2</v>
      </c>
      <c r="C142" s="11">
        <v>5.0960268583954908E-2</v>
      </c>
      <c r="D142" s="11">
        <f t="shared" si="99"/>
        <v>1.0653970921078178E-2</v>
      </c>
      <c r="E142" s="11">
        <v>2.4112670763050081E-2</v>
      </c>
      <c r="F142" s="11">
        <f t="shared" si="100"/>
        <v>3.4766641684128255E-2</v>
      </c>
      <c r="G142" s="200">
        <f t="shared" si="94"/>
        <v>3.1753752788659773E-2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2.2075825116037691</v>
      </c>
      <c r="C143" s="11">
        <v>3.0019474472706529</v>
      </c>
      <c r="D143" s="11">
        <f t="shared" si="99"/>
        <v>0.79436493566688382</v>
      </c>
      <c r="E143" s="11">
        <v>1.4182995820254678</v>
      </c>
      <c r="F143" s="11">
        <f t="shared" ref="F143:F144" si="101">SUM(D143:E143)</f>
        <v>2.2126645176923514</v>
      </c>
      <c r="G143" s="200">
        <f t="shared" si="94"/>
        <v>3.3633196563566781E-2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0.70798326272334999</v>
      </c>
      <c r="C144" s="11">
        <v>1.3503117177132038</v>
      </c>
      <c r="D144" s="11">
        <f t="shared" si="99"/>
        <v>0.6423284549898538</v>
      </c>
      <c r="E144" s="11">
        <v>0.57782536889344205</v>
      </c>
      <c r="F144" s="11">
        <f t="shared" si="101"/>
        <v>1.2201538238832959</v>
      </c>
      <c r="G144" s="200">
        <f t="shared" si="94"/>
        <v>4.0583391005869496E-2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0.27221760124770839</v>
      </c>
      <c r="C145" s="11">
        <v>0.70426258170352762</v>
      </c>
      <c r="D145" s="11">
        <f t="shared" si="99"/>
        <v>0.43204498045581924</v>
      </c>
      <c r="E145" s="11">
        <v>0.23608144582952026</v>
      </c>
      <c r="F145" s="11">
        <f t="shared" ref="F145:F146" si="102">SUM(D145:E145)</f>
        <v>0.66812642628533947</v>
      </c>
      <c r="G145" s="200">
        <f t="shared" si="94"/>
        <v>4.2509943990223897E-2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0.74804101393889022</v>
      </c>
      <c r="C146" s="11">
        <v>1.4372599060047229</v>
      </c>
      <c r="D146" s="11">
        <f t="shared" si="99"/>
        <v>0.68921889206583264</v>
      </c>
      <c r="E146" s="11">
        <v>0.69341513372287145</v>
      </c>
      <c r="F146" s="11">
        <f t="shared" si="102"/>
        <v>1.382634025788704</v>
      </c>
      <c r="G146" s="200">
        <f t="shared" si="94"/>
        <v>4.470033739857171E-2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0.26162029104761403</v>
      </c>
      <c r="C147" s="11">
        <v>0.38145256414674578</v>
      </c>
      <c r="D147" s="11">
        <f t="shared" si="99"/>
        <v>0.11983227309913175</v>
      </c>
      <c r="E147" s="11">
        <v>0.17499792818248575</v>
      </c>
      <c r="F147" s="11">
        <f t="shared" ref="F147" si="103">SUM(D147:E147)</f>
        <v>0.29483020128161752</v>
      </c>
      <c r="G147" s="200">
        <f t="shared" si="94"/>
        <v>3.4733941949831371E-2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2.3127126747311606</v>
      </c>
      <c r="C148" s="11">
        <v>4.1639206143155718</v>
      </c>
      <c r="D148" s="11">
        <f t="shared" ref="D148" si="104">C148-B148</f>
        <v>1.8512079395844112</v>
      </c>
      <c r="E148" s="11">
        <v>1.9517403166986986</v>
      </c>
      <c r="F148" s="11">
        <f t="shared" ref="F148" si="105">SUM(D148:E148)</f>
        <v>3.8029482562831101</v>
      </c>
      <c r="G148" s="200">
        <f t="shared" ref="G148:G149" si="106">IF(B148&gt;0,(1+(E148/B148))^(1/($C$6-$B$6))-1,0)</f>
        <v>4.1636309196120269E-2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41.350549933545885</v>
      </c>
      <c r="C149" s="11">
        <f t="shared" ref="C149:F149" si="107">SUM(C123:C148)</f>
        <v>46.929186604086958</v>
      </c>
      <c r="D149" s="11">
        <f t="shared" si="107"/>
        <v>5.5786366705410533</v>
      </c>
      <c r="E149" s="11">
        <f t="shared" si="107"/>
        <v>23.003800296779044</v>
      </c>
      <c r="F149" s="11">
        <f t="shared" si="107"/>
        <v>28.582436967320092</v>
      </c>
      <c r="G149" s="200">
        <f t="shared" si="106"/>
        <v>2.9926994808449958E-2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3.2958036227441081</v>
      </c>
      <c r="C152" s="11">
        <v>3.6945990859437869</v>
      </c>
      <c r="D152" s="11">
        <f>C152-B152</f>
        <v>0.39879546319967885</v>
      </c>
      <c r="E152" s="11">
        <v>1.7174704886910201</v>
      </c>
      <c r="F152" s="11">
        <f>SUM(D152:E152)</f>
        <v>2.116265951890699</v>
      </c>
      <c r="G152" s="200">
        <f>IF(B152&gt;0,(1+(E152/B152))^(1/($C$6-$B$6))-1,0)</f>
        <v>2.8357235969859174E-2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1.5060700620863541</v>
      </c>
      <c r="C153" s="11">
        <v>2.4948510434361379</v>
      </c>
      <c r="D153" s="11">
        <f t="shared" ref="D153:D168" si="110">C153-B153</f>
        <v>0.98878098134978387</v>
      </c>
      <c r="E153" s="11">
        <v>1.2348615481223737</v>
      </c>
      <c r="F153" s="11">
        <f t="shared" ref="F153:F160" si="111">SUM(D153:E153)</f>
        <v>2.2236425294721576</v>
      </c>
      <c r="G153" s="200">
        <f t="shared" ref="G153:G155" si="112">IF(B153&gt;0,(1+(E153/B153))^(1/($C$6-$B$6))-1,0)</f>
        <v>4.0727111361526402E-2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3.3336261898654058</v>
      </c>
      <c r="C154" s="11">
        <v>3.4850236968967674</v>
      </c>
      <c r="D154" s="11">
        <f t="shared" si="110"/>
        <v>0.15139750703136157</v>
      </c>
      <c r="E154" s="11">
        <v>1.1280910980092405</v>
      </c>
      <c r="F154" s="11">
        <f t="shared" si="111"/>
        <v>1.279488605040602</v>
      </c>
      <c r="G154" s="200">
        <f t="shared" si="112"/>
        <v>1.9621559589927395E-2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0.93905241940296191</v>
      </c>
      <c r="C155" s="11">
        <v>1.2690914667280773</v>
      </c>
      <c r="D155" s="11">
        <f t="shared" si="110"/>
        <v>0.33003904732511535</v>
      </c>
      <c r="E155" s="11">
        <v>0.54055207584237552</v>
      </c>
      <c r="F155" s="11">
        <f t="shared" si="111"/>
        <v>0.87059112316749088</v>
      </c>
      <c r="G155" s="200">
        <f t="shared" si="112"/>
        <v>3.0774628805857684E-2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0.4225324880532918</v>
      </c>
      <c r="C156" s="11">
        <v>0.36763432255700712</v>
      </c>
      <c r="D156" s="11">
        <f t="shared" si="110"/>
        <v>-5.4898165496284679E-2</v>
      </c>
      <c r="E156" s="11">
        <v>0.18347468050825619</v>
      </c>
      <c r="F156" s="11">
        <f t="shared" si="111"/>
        <v>0.12857651501197151</v>
      </c>
      <c r="G156" s="200">
        <f>IF(B156&gt;0,(1+(E156/B156))^(1/($C$6-$B$6))-1,0)</f>
        <v>2.4333030094081387E-2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2.526299677087994</v>
      </c>
      <c r="C157" s="11">
        <v>3.5761388025325318</v>
      </c>
      <c r="D157" s="11">
        <f t="shared" si="110"/>
        <v>1.0498391254445378</v>
      </c>
      <c r="E157" s="11">
        <v>1.4725761180477532</v>
      </c>
      <c r="F157" s="11">
        <f t="shared" si="111"/>
        <v>2.5224152434922908</v>
      </c>
      <c r="G157" s="200">
        <f t="shared" ref="G157:G178" si="113">IF(B157&gt;0,(1+(E157/B157))^(1/($C$6-$B$6))-1,0)</f>
        <v>3.1090700439220686E-2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1.5826178703969416</v>
      </c>
      <c r="C158" s="11">
        <v>1.3777249337741435</v>
      </c>
      <c r="D158" s="11">
        <f t="shared" si="110"/>
        <v>-0.20489293662279806</v>
      </c>
      <c r="E158" s="11">
        <v>0.52018948911200824</v>
      </c>
      <c r="F158" s="11">
        <f t="shared" si="111"/>
        <v>0.31529655248921018</v>
      </c>
      <c r="G158" s="200">
        <f t="shared" si="113"/>
        <v>1.9126813628241202E-2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0.80524200503698773</v>
      </c>
      <c r="C159" s="11">
        <v>0.97915773959316366</v>
      </c>
      <c r="D159" s="11">
        <f t="shared" si="110"/>
        <v>0.17391573455617593</v>
      </c>
      <c r="E159" s="11">
        <v>0.48899871645938342</v>
      </c>
      <c r="F159" s="11">
        <f t="shared" si="111"/>
        <v>0.66291445101555935</v>
      </c>
      <c r="G159" s="200">
        <f t="shared" si="113"/>
        <v>3.2141505241281676E-2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0.44864713278644069</v>
      </c>
      <c r="C160" s="11">
        <v>0.55206644186689746</v>
      </c>
      <c r="D160" s="11">
        <f t="shared" si="110"/>
        <v>0.10341930908045677</v>
      </c>
      <c r="E160" s="11">
        <v>0.18290432984762772</v>
      </c>
      <c r="F160" s="11">
        <f t="shared" si="111"/>
        <v>0.28632363892808449</v>
      </c>
      <c r="G160" s="200">
        <f t="shared" si="113"/>
        <v>2.305800190134355E-2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0.58756587373679281</v>
      </c>
      <c r="C161" s="11">
        <v>0.56924170508668614</v>
      </c>
      <c r="D161" s="11">
        <f t="shared" si="110"/>
        <v>-1.8324168650106665E-2</v>
      </c>
      <c r="E161" s="11">
        <v>0.25048823548929466</v>
      </c>
      <c r="F161" s="11">
        <f t="shared" ref="F161:F162" si="114">SUM(D161:E161)</f>
        <v>0.232164066839188</v>
      </c>
      <c r="G161" s="200">
        <f t="shared" si="113"/>
        <v>2.3955382109340118E-2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2.4581582856892412</v>
      </c>
      <c r="C162" s="11">
        <v>2.8110909370354453</v>
      </c>
      <c r="D162" s="11">
        <f t="shared" si="110"/>
        <v>0.35293265134620411</v>
      </c>
      <c r="E162" s="11">
        <v>1.2141332389177846</v>
      </c>
      <c r="F162" s="11">
        <f t="shared" si="114"/>
        <v>1.5670658902639887</v>
      </c>
      <c r="G162" s="200">
        <f t="shared" si="113"/>
        <v>2.7121500700670653E-2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5.1108897333295396</v>
      </c>
      <c r="C163" s="11">
        <v>6.0760168166874537</v>
      </c>
      <c r="D163" s="11">
        <f t="shared" si="110"/>
        <v>0.9651270833579142</v>
      </c>
      <c r="E163" s="11">
        <v>2.9317606130457579</v>
      </c>
      <c r="F163" s="11">
        <f t="shared" ref="F163:F166" si="115">SUM(D163:E163)</f>
        <v>3.8968876964036721</v>
      </c>
      <c r="G163" s="200">
        <f t="shared" si="113"/>
        <v>3.0687111030156977E-2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0.77367702827927998</v>
      </c>
      <c r="C164" s="11">
        <v>0.79617376230315928</v>
      </c>
      <c r="D164" s="11">
        <f t="shared" si="110"/>
        <v>2.2496734023879306E-2</v>
      </c>
      <c r="E164" s="11">
        <v>0.49941576534905296</v>
      </c>
      <c r="F164" s="11">
        <f t="shared" si="115"/>
        <v>0.52191249937293227</v>
      </c>
      <c r="G164" s="200">
        <f t="shared" si="113"/>
        <v>3.3760714449942331E-2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0.51772105389973344</v>
      </c>
      <c r="C165" s="11">
        <v>0.83355644177319055</v>
      </c>
      <c r="D165" s="11">
        <f t="shared" si="110"/>
        <v>0.31583538787345711</v>
      </c>
      <c r="E165" s="11">
        <v>0.41919505456919859</v>
      </c>
      <c r="F165" s="11">
        <f t="shared" si="115"/>
        <v>0.7350304424426557</v>
      </c>
      <c r="G165" s="200">
        <f t="shared" si="113"/>
        <v>4.0336075353499146E-2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1.6844205282929374</v>
      </c>
      <c r="C166" s="11">
        <v>2.401684288460086</v>
      </c>
      <c r="D166" s="11">
        <f t="shared" si="110"/>
        <v>0.71726376016714855</v>
      </c>
      <c r="E166" s="11">
        <v>0.84855456258724715</v>
      </c>
      <c r="F166" s="11">
        <f t="shared" si="115"/>
        <v>1.5658183227543958</v>
      </c>
      <c r="G166" s="200">
        <f t="shared" si="113"/>
        <v>2.7571442624984899E-2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0.54524836407087629</v>
      </c>
      <c r="C167" s="11">
        <v>0.90941368466054917</v>
      </c>
      <c r="D167" s="11">
        <f t="shared" si="110"/>
        <v>0.36416532058967288</v>
      </c>
      <c r="E167" s="11">
        <v>0.37924394696741459</v>
      </c>
      <c r="F167" s="11">
        <f t="shared" ref="F167" si="116">SUM(D167:E167)</f>
        <v>0.74340926755708747</v>
      </c>
      <c r="G167" s="200">
        <f t="shared" si="113"/>
        <v>3.5827083350547184E-2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0.42396819179109196</v>
      </c>
      <c r="C168" s="11">
        <v>0.64344428599744286</v>
      </c>
      <c r="D168" s="11">
        <f t="shared" si="110"/>
        <v>0.21947609420635089</v>
      </c>
      <c r="E168" s="11">
        <v>0.29813545252831836</v>
      </c>
      <c r="F168" s="11">
        <f t="shared" ref="F168" si="117">SUM(D168:E168)</f>
        <v>0.51761154673466925</v>
      </c>
      <c r="G168" s="200">
        <f t="shared" si="113"/>
        <v>3.6138355963804658E-2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3.7707375684980677</v>
      </c>
      <c r="C169" s="11">
        <v>5.1521506881323278</v>
      </c>
      <c r="D169" s="11">
        <f>C169-B169</f>
        <v>1.3814131196342601</v>
      </c>
      <c r="E169" s="11">
        <v>2.7543654748400352</v>
      </c>
      <c r="F169" s="11">
        <f>SUM(D169:E169)</f>
        <v>4.1357785944742957</v>
      </c>
      <c r="G169" s="200">
        <f t="shared" si="113"/>
        <v>3.7235576645846535E-2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1.1919719091614063</v>
      </c>
      <c r="C170" s="11">
        <v>2.0812586819130301</v>
      </c>
      <c r="D170" s="11">
        <f t="shared" ref="D170:D176" si="118">C170-B170</f>
        <v>0.88928677275162382</v>
      </c>
      <c r="E170" s="11">
        <v>1.0145094093638432</v>
      </c>
      <c r="F170" s="11">
        <f t="shared" ref="F170:F171" si="119">SUM(D170:E170)</f>
        <v>1.903796182115467</v>
      </c>
      <c r="G170" s="200">
        <f t="shared" si="113"/>
        <v>4.1906983487440597E-2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3.5605243502071879E-2</v>
      </c>
      <c r="C171" s="11">
        <v>3.4726840951517908E-2</v>
      </c>
      <c r="D171" s="11">
        <f t="shared" si="118"/>
        <v>-8.7840255055397082E-4</v>
      </c>
      <c r="E171" s="11">
        <v>1.8842068407329222E-2</v>
      </c>
      <c r="F171" s="11">
        <f t="shared" si="119"/>
        <v>1.7963665856775252E-2</v>
      </c>
      <c r="G171" s="200">
        <f t="shared" si="113"/>
        <v>2.8720747468809593E-2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1.7323446667858806</v>
      </c>
      <c r="C172" s="11">
        <v>2.2484312752297422</v>
      </c>
      <c r="D172" s="11">
        <f t="shared" si="118"/>
        <v>0.51608660844386156</v>
      </c>
      <c r="E172" s="11">
        <v>0.94497471499262831</v>
      </c>
      <c r="F172" s="11">
        <f t="shared" ref="F172:F173" si="120">SUM(D172:E172)</f>
        <v>1.46106132343649</v>
      </c>
      <c r="G172" s="200">
        <f t="shared" si="113"/>
        <v>2.944794714339638E-2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1.0151634671316403</v>
      </c>
      <c r="C173" s="11">
        <v>1.8064932960708415</v>
      </c>
      <c r="D173" s="11">
        <f t="shared" si="118"/>
        <v>0.79132982893920123</v>
      </c>
      <c r="E173" s="11">
        <v>0.68158906662558738</v>
      </c>
      <c r="F173" s="11">
        <f t="shared" si="120"/>
        <v>1.4729188955647885</v>
      </c>
      <c r="G173" s="200">
        <f t="shared" si="113"/>
        <v>3.4837524533603448E-2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0.51591667222755877</v>
      </c>
      <c r="C174" s="11">
        <v>1.1375192071123539</v>
      </c>
      <c r="D174" s="11">
        <f t="shared" si="118"/>
        <v>0.62160253488479511</v>
      </c>
      <c r="E174" s="11">
        <v>0.38886006370339532</v>
      </c>
      <c r="F174" s="11">
        <f t="shared" ref="F174:F175" si="121">SUM(D174:E174)</f>
        <v>1.0104625985881905</v>
      </c>
      <c r="G174" s="200">
        <f t="shared" si="113"/>
        <v>3.8159599714862491E-2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1.2121063105245378</v>
      </c>
      <c r="C175" s="11">
        <v>2.246298431029158</v>
      </c>
      <c r="D175" s="11">
        <f t="shared" si="118"/>
        <v>1.0341921205046203</v>
      </c>
      <c r="E175" s="11">
        <v>1.1160430215700925</v>
      </c>
      <c r="F175" s="11">
        <f t="shared" si="121"/>
        <v>2.1502351420747128</v>
      </c>
      <c r="G175" s="200">
        <f t="shared" si="113"/>
        <v>4.4474900613449719E-2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0.29385196820912712</v>
      </c>
      <c r="C176" s="11">
        <v>0.34670274611123542</v>
      </c>
      <c r="D176" s="11">
        <f t="shared" si="118"/>
        <v>5.2850777902108292E-2</v>
      </c>
      <c r="E176" s="11">
        <v>0.14775669319058285</v>
      </c>
      <c r="F176" s="11">
        <f t="shared" ref="F176" si="122">SUM(D176:E176)</f>
        <v>0.20060747109269114</v>
      </c>
      <c r="G176" s="200">
        <f t="shared" si="113"/>
        <v>2.7528631109704271E-2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2.1115003922412123</v>
      </c>
      <c r="C177" s="11">
        <v>3.5829811074958884</v>
      </c>
      <c r="D177" s="11">
        <f t="shared" ref="D177" si="123">C177-B177</f>
        <v>1.4714807152546761</v>
      </c>
      <c r="E177" s="11">
        <v>1.7121463481556318</v>
      </c>
      <c r="F177" s="11">
        <f t="shared" ref="F177" si="124">SUM(D177:E177)</f>
        <v>3.1836270634103077</v>
      </c>
      <c r="G177" s="200">
        <f t="shared" si="113"/>
        <v>4.0381065674473859E-2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38.840738724831482</v>
      </c>
      <c r="C178" s="11">
        <f t="shared" ref="C178:F178" si="125">SUM(C152:C177)</f>
        <v>51.473471729378616</v>
      </c>
      <c r="D178" s="11">
        <f t="shared" si="125"/>
        <v>12.63273300454714</v>
      </c>
      <c r="E178" s="11">
        <f t="shared" si="125"/>
        <v>23.089132274943236</v>
      </c>
      <c r="F178" s="11">
        <f t="shared" si="125"/>
        <v>35.721865279490366</v>
      </c>
      <c r="G178" s="200">
        <f t="shared" si="113"/>
        <v>3.1590924961002242E-2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7.9324717701290712</v>
      </c>
      <c r="C181" s="11">
        <v>6.6978365550678785</v>
      </c>
      <c r="D181" s="11">
        <f>C181-B181</f>
        <v>-1.2346352150611928</v>
      </c>
      <c r="E181" s="11">
        <v>3.0401361183742344</v>
      </c>
      <c r="F181" s="11">
        <f>SUM(D181:E181)</f>
        <v>1.8055009033130416</v>
      </c>
      <c r="G181" s="200">
        <f>IF(B181&gt;0,(1+(E181/B181))^(1/($C$6-$B$6))-1,0)</f>
        <v>2.1864758336321177E-2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4.0351815039906374</v>
      </c>
      <c r="C182" s="11">
        <v>4.5860085206681207</v>
      </c>
      <c r="D182" s="11">
        <f t="shared" ref="D182:D197" si="128">C182-B182</f>
        <v>0.55082701667748335</v>
      </c>
      <c r="E182" s="11">
        <v>2.172214022675961</v>
      </c>
      <c r="F182" s="11">
        <f t="shared" ref="F182:F189" si="129">SUM(D182:E182)</f>
        <v>2.7230410393534443</v>
      </c>
      <c r="G182" s="200">
        <f t="shared" ref="G182:G184" si="130">IF(B182&gt;0,(1+(E182/B182))^(1/($C$6-$B$6))-1,0)</f>
        <v>2.9128857539677533E-2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4.6979284235927299</v>
      </c>
      <c r="C183" s="11">
        <v>3.6050232614306013</v>
      </c>
      <c r="D183" s="11">
        <f t="shared" si="128"/>
        <v>-1.0929051621621286</v>
      </c>
      <c r="E183" s="11">
        <v>1.2024494366581238</v>
      </c>
      <c r="F183" s="11">
        <f t="shared" si="129"/>
        <v>0.10954427449599513</v>
      </c>
      <c r="G183" s="200">
        <f t="shared" si="130"/>
        <v>1.5308982905202662E-2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3.9256526378824423</v>
      </c>
      <c r="C184" s="11">
        <v>4.6466737404500664</v>
      </c>
      <c r="D184" s="11">
        <f t="shared" si="128"/>
        <v>0.72102110256762408</v>
      </c>
      <c r="E184" s="11">
        <v>2.3380477560721022</v>
      </c>
      <c r="F184" s="11">
        <f t="shared" si="129"/>
        <v>3.0590688586397263</v>
      </c>
      <c r="G184" s="200">
        <f t="shared" si="130"/>
        <v>3.1639448296514772E-2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2.1433849688787672</v>
      </c>
      <c r="C185" s="11">
        <v>2.4931684687243236</v>
      </c>
      <c r="D185" s="11">
        <f t="shared" si="128"/>
        <v>0.34978349984555646</v>
      </c>
      <c r="E185" s="11">
        <v>0.99210981387437069</v>
      </c>
      <c r="F185" s="11">
        <f t="shared" si="129"/>
        <v>1.3418933137199271</v>
      </c>
      <c r="G185" s="200">
        <f>IF(B185&gt;0,(1+(E185/B185))^(1/($C$6-$B$6))-1,0)</f>
        <v>2.5684344626341504E-2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5.8042318971354403</v>
      </c>
      <c r="C186" s="11">
        <v>5.9431011256608564</v>
      </c>
      <c r="D186" s="11">
        <f t="shared" si="128"/>
        <v>0.13886922852541606</v>
      </c>
      <c r="E186" s="11">
        <v>2.4977865291517412</v>
      </c>
      <c r="F186" s="11">
        <f t="shared" si="129"/>
        <v>2.6366557576771572</v>
      </c>
      <c r="G186" s="200">
        <f t="shared" ref="G186:G205" si="131">IF(B186&gt;0,(1+(E186/B186))^(1/($C$6-$B$6))-1,0)</f>
        <v>2.4147704283412619E-2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2.4581501271150614</v>
      </c>
      <c r="C187" s="11">
        <v>1.3298558936056102</v>
      </c>
      <c r="D187" s="11">
        <f t="shared" si="128"/>
        <v>-1.1282942335094512</v>
      </c>
      <c r="E187" s="11">
        <v>0.58134451236842732</v>
      </c>
      <c r="F187" s="11">
        <f t="shared" si="129"/>
        <v>-0.54694972114102391</v>
      </c>
      <c r="G187" s="200">
        <f t="shared" si="131"/>
        <v>1.4252760914211793E-2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3.5886191660916351</v>
      </c>
      <c r="C188" s="11">
        <v>4.3176094757388226</v>
      </c>
      <c r="D188" s="11">
        <f t="shared" si="128"/>
        <v>0.72899030964718747</v>
      </c>
      <c r="E188" s="11">
        <v>2.2112437741694637</v>
      </c>
      <c r="F188" s="11">
        <f t="shared" si="129"/>
        <v>2.9402340838166512</v>
      </c>
      <c r="G188" s="200">
        <f t="shared" si="131"/>
        <v>3.2522102852483359E-2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1.7551125766728572</v>
      </c>
      <c r="C189" s="11">
        <v>1.5124961305148759</v>
      </c>
      <c r="D189" s="11">
        <f t="shared" si="128"/>
        <v>-0.24261644615798139</v>
      </c>
      <c r="E189" s="11">
        <v>0.41983574280918118</v>
      </c>
      <c r="F189" s="11">
        <f t="shared" si="129"/>
        <v>0.17721929665119979</v>
      </c>
      <c r="G189" s="200">
        <f t="shared" si="131"/>
        <v>1.4400833936919932E-2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1.3996362252188832</v>
      </c>
      <c r="C190" s="11">
        <v>1.1123468534958196</v>
      </c>
      <c r="D190" s="11">
        <f t="shared" si="128"/>
        <v>-0.28728937172306357</v>
      </c>
      <c r="E190" s="11">
        <v>0.45074439594617477</v>
      </c>
      <c r="F190" s="11">
        <f t="shared" ref="F190:F191" si="132">SUM(D190:E190)</f>
        <v>0.1634550242231112</v>
      </c>
      <c r="G190" s="200">
        <f t="shared" si="131"/>
        <v>1.8786214610178043E-2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7.6304247238906653</v>
      </c>
      <c r="C191" s="11">
        <v>6.1328145084723564</v>
      </c>
      <c r="D191" s="11">
        <f t="shared" si="128"/>
        <v>-1.4976102154183089</v>
      </c>
      <c r="E191" s="11">
        <v>2.7993959312014942</v>
      </c>
      <c r="F191" s="11">
        <f t="shared" si="132"/>
        <v>1.3017857157831854</v>
      </c>
      <c r="G191" s="200">
        <f t="shared" si="131"/>
        <v>2.1053602360952439E-2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17.235030232030688</v>
      </c>
      <c r="C192" s="11">
        <v>12.776842532677918</v>
      </c>
      <c r="D192" s="11">
        <f t="shared" si="128"/>
        <v>-4.45818769935277</v>
      </c>
      <c r="E192" s="11">
        <v>6.5940644792180603</v>
      </c>
      <c r="F192" s="11">
        <f t="shared" ref="F192:F195" si="133">SUM(D192:E192)</f>
        <v>2.1358767798652902</v>
      </c>
      <c r="G192" s="200">
        <f t="shared" si="131"/>
        <v>2.1832471830842026E-2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3.2405729856610299</v>
      </c>
      <c r="C193" s="11">
        <v>1.1592720499616098</v>
      </c>
      <c r="D193" s="11">
        <f t="shared" si="128"/>
        <v>-2.0813009356994199</v>
      </c>
      <c r="E193" s="11">
        <v>1.2769111777849422</v>
      </c>
      <c r="F193" s="11">
        <f t="shared" si="133"/>
        <v>-0.80438975791447764</v>
      </c>
      <c r="G193" s="200">
        <f t="shared" si="131"/>
        <v>2.2394070551476908E-2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0.82287303818628676</v>
      </c>
      <c r="C194" s="11">
        <v>0.80133483039285547</v>
      </c>
      <c r="D194" s="11">
        <f t="shared" si="128"/>
        <v>-2.1538207793431297E-2</v>
      </c>
      <c r="E194" s="11">
        <v>0.42578956387876477</v>
      </c>
      <c r="F194" s="11">
        <f t="shared" si="133"/>
        <v>0.40425135608533347</v>
      </c>
      <c r="G194" s="200">
        <f t="shared" si="131"/>
        <v>2.8191836665913739E-2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8.7386772279496441</v>
      </c>
      <c r="C195" s="11">
        <v>7.2075755952434211</v>
      </c>
      <c r="D195" s="11">
        <f t="shared" si="128"/>
        <v>-1.531101632706223</v>
      </c>
      <c r="E195" s="11">
        <v>2.7715547042958377</v>
      </c>
      <c r="F195" s="11">
        <f t="shared" si="133"/>
        <v>1.2404530715896147</v>
      </c>
      <c r="G195" s="200">
        <f t="shared" si="131"/>
        <v>1.8534846296378582E-2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5.8486824532709516</v>
      </c>
      <c r="C196" s="11">
        <v>5.4274910997184165</v>
      </c>
      <c r="D196" s="11">
        <f t="shared" si="128"/>
        <v>-0.42119135355253512</v>
      </c>
      <c r="E196" s="11">
        <v>2.1784177942145808</v>
      </c>
      <c r="F196" s="11">
        <f t="shared" ref="F196" si="134">SUM(D196:E196)</f>
        <v>1.7572264406620457</v>
      </c>
      <c r="G196" s="200">
        <f t="shared" si="131"/>
        <v>2.1331459902602878E-2</v>
      </c>
    </row>
    <row r="197" spans="1:14" x14ac:dyDescent="0.2">
      <c r="A197" t="str">
        <f t="shared" si="127"/>
        <v>54 Textiles, printing and other skilled trades</v>
      </c>
      <c r="B197" s="11">
        <v>2.8786947713427367</v>
      </c>
      <c r="C197" s="11">
        <v>2.8415767925383433</v>
      </c>
      <c r="D197" s="11">
        <f t="shared" si="128"/>
        <v>-3.7117978804393381E-2</v>
      </c>
      <c r="E197" s="11">
        <v>1.2532211221010903</v>
      </c>
      <c r="F197" s="11">
        <f t="shared" ref="F197" si="135">SUM(D197:E197)</f>
        <v>1.2161031432966969</v>
      </c>
      <c r="G197" s="200">
        <f t="shared" si="131"/>
        <v>2.4386210231270411E-2</v>
      </c>
    </row>
    <row r="198" spans="1:14" x14ac:dyDescent="0.2">
      <c r="A198" t="str">
        <f t="shared" si="127"/>
        <v>61 Caring personal service occupations</v>
      </c>
      <c r="B198" s="11">
        <v>26.517832893250873</v>
      </c>
      <c r="C198" s="11">
        <v>34.382372104022259</v>
      </c>
      <c r="D198" s="11">
        <f>C198-B198</f>
        <v>7.8645392107713867</v>
      </c>
      <c r="E198" s="11">
        <v>17.098809026815065</v>
      </c>
      <c r="F198" s="11">
        <f>SUM(D198:E198)</f>
        <v>24.963348237586452</v>
      </c>
      <c r="G198" s="200">
        <f t="shared" si="131"/>
        <v>3.373117327989994E-2</v>
      </c>
    </row>
    <row r="199" spans="1:14" x14ac:dyDescent="0.2">
      <c r="A199" t="str">
        <f t="shared" si="127"/>
        <v>62 Leisure, travel and related personal service occupations</v>
      </c>
      <c r="B199" s="11">
        <v>3.8318921138786113</v>
      </c>
      <c r="C199" s="11">
        <v>3.2453485887499398</v>
      </c>
      <c r="D199" s="11">
        <f t="shared" ref="D199:D205" si="136">C199-B199</f>
        <v>-0.58654352512867147</v>
      </c>
      <c r="E199" s="11">
        <v>1.5789948043668178</v>
      </c>
      <c r="F199" s="11">
        <f t="shared" ref="F199:F200" si="137">SUM(D199:E199)</f>
        <v>0.99245127923814636</v>
      </c>
      <c r="G199" s="200">
        <f t="shared" si="131"/>
        <v>2.3270244749780566E-2</v>
      </c>
    </row>
    <row r="200" spans="1:14" x14ac:dyDescent="0.2">
      <c r="A200" t="str">
        <f t="shared" si="127"/>
        <v>63 Community and civil enforcement occupations</v>
      </c>
      <c r="B200" s="11">
        <v>0.13590062730593128</v>
      </c>
      <c r="C200" s="11">
        <v>8.7030126773989566E-2</v>
      </c>
      <c r="D200" s="11">
        <f t="shared" si="136"/>
        <v>-4.887050053194171E-2</v>
      </c>
      <c r="E200" s="11">
        <v>3.2791918532522127E-2</v>
      </c>
      <c r="F200" s="11">
        <f t="shared" si="137"/>
        <v>-1.6078581999419583E-2</v>
      </c>
      <c r="G200" s="200">
        <f t="shared" si="131"/>
        <v>1.4514585999763963E-2</v>
      </c>
    </row>
    <row r="201" spans="1:14" x14ac:dyDescent="0.2">
      <c r="A201" t="str">
        <f t="shared" si="127"/>
        <v>71 Sales occupations</v>
      </c>
      <c r="B201" s="11">
        <v>13.90296931969857</v>
      </c>
      <c r="C201" s="11">
        <v>13.31701894093127</v>
      </c>
      <c r="D201" s="11">
        <f t="shared" si="136"/>
        <v>-0.58595037876730061</v>
      </c>
      <c r="E201" s="11">
        <v>6.1966237613560526</v>
      </c>
      <c r="F201" s="11">
        <f t="shared" ref="F201:F202" si="138">SUM(D201:E201)</f>
        <v>5.610673382588752</v>
      </c>
      <c r="G201" s="200">
        <f t="shared" si="131"/>
        <v>2.487755014347659E-2</v>
      </c>
    </row>
    <row r="202" spans="1:14" x14ac:dyDescent="0.2">
      <c r="A202" t="str">
        <f t="shared" si="127"/>
        <v>72 Customer service occupations</v>
      </c>
      <c r="B202" s="11">
        <v>3.6619996819291343</v>
      </c>
      <c r="C202" s="11">
        <v>5.0904684063216816</v>
      </c>
      <c r="D202" s="11">
        <f t="shared" si="136"/>
        <v>1.4284687243925474</v>
      </c>
      <c r="E202" s="11">
        <v>1.953108803792365</v>
      </c>
      <c r="F202" s="11">
        <f t="shared" si="138"/>
        <v>3.3815775281849123</v>
      </c>
      <c r="G202" s="200">
        <f t="shared" si="131"/>
        <v>2.890668741302016E-2</v>
      </c>
    </row>
    <row r="203" spans="1:14" x14ac:dyDescent="0.2">
      <c r="A203" t="str">
        <f t="shared" si="127"/>
        <v>81 Process, plant and machine operatives</v>
      </c>
      <c r="B203" s="11">
        <v>3.301350942163177</v>
      </c>
      <c r="C203" s="11">
        <v>4.5457209280419661</v>
      </c>
      <c r="D203" s="11">
        <f t="shared" si="136"/>
        <v>1.2443699858787891</v>
      </c>
      <c r="E203" s="11">
        <v>1.5464223298940136</v>
      </c>
      <c r="F203" s="11">
        <f t="shared" ref="F203:F204" si="139">SUM(D203:E203)</f>
        <v>2.7907923157728027</v>
      </c>
      <c r="G203" s="200">
        <f t="shared" si="131"/>
        <v>2.5943333397212553E-2</v>
      </c>
    </row>
    <row r="204" spans="1:14" x14ac:dyDescent="0.2">
      <c r="A204" t="str">
        <f t="shared" si="127"/>
        <v>82 Transport and mobile machine drivers and operatives</v>
      </c>
      <c r="B204" s="11">
        <v>6.1100933318561523</v>
      </c>
      <c r="C204" s="11">
        <v>7.4334269318560962</v>
      </c>
      <c r="D204" s="11">
        <f t="shared" si="136"/>
        <v>1.3233335999999438</v>
      </c>
      <c r="E204" s="11">
        <v>3.4918975226495608</v>
      </c>
      <c r="F204" s="11">
        <f t="shared" si="139"/>
        <v>4.8152311226495046</v>
      </c>
      <c r="G204" s="200">
        <f t="shared" si="131"/>
        <v>3.059388894773063E-2</v>
      </c>
    </row>
    <row r="205" spans="1:14" x14ac:dyDescent="0.2">
      <c r="A205" t="str">
        <f t="shared" si="127"/>
        <v>91 Elementary trades and related occupations</v>
      </c>
      <c r="B205" s="11">
        <v>1.2798477286311198</v>
      </c>
      <c r="C205" s="11">
        <v>1.1649670462102293</v>
      </c>
      <c r="D205" s="11">
        <f t="shared" si="136"/>
        <v>-0.11488068242089056</v>
      </c>
      <c r="E205" s="11">
        <v>0.41247601594144379</v>
      </c>
      <c r="F205" s="11">
        <f t="shared" ref="F205" si="140">SUM(D205:E205)</f>
        <v>0.29759533352055323</v>
      </c>
      <c r="G205" s="200">
        <f t="shared" si="131"/>
        <v>1.8798608359918534E-2</v>
      </c>
    </row>
    <row r="206" spans="1:14" x14ac:dyDescent="0.2">
      <c r="A206" t="str">
        <f t="shared" si="127"/>
        <v>92 Elementary administration and service occupations</v>
      </c>
      <c r="B206" s="11">
        <v>11.471366262497121</v>
      </c>
      <c r="C206" s="11">
        <v>11.442327689726726</v>
      </c>
      <c r="D206" s="11">
        <f t="shared" ref="D206" si="141">C206-B206</f>
        <v>-2.9038572770394566E-2</v>
      </c>
      <c r="E206" s="11">
        <v>5.5441999605961296</v>
      </c>
      <c r="F206" s="11">
        <f t="shared" ref="F206" si="142">SUM(D206:E206)</f>
        <v>5.5151613878257351</v>
      </c>
      <c r="G206" s="200">
        <f t="shared" ref="G206:G207" si="143">IF(B206&gt;0,(1+(E206/B206))^(1/($C$6-$B$6))-1,0)</f>
        <v>2.663346619269058E-2</v>
      </c>
    </row>
    <row r="207" spans="1:14" x14ac:dyDescent="0.2">
      <c r="A207" t="str">
        <f t="shared" si="127"/>
        <v>All occupations</v>
      </c>
      <c r="B207" s="11">
        <f>SUM(B181:B206)</f>
        <v>154.34857763025022</v>
      </c>
      <c r="C207" s="11">
        <f t="shared" ref="C207:F207" si="144">SUM(C181:C206)</f>
        <v>153.29970819699608</v>
      </c>
      <c r="D207" s="11">
        <f t="shared" si="144"/>
        <v>-1.0488694332541664</v>
      </c>
      <c r="E207" s="11">
        <f t="shared" si="144"/>
        <v>71.060591018738535</v>
      </c>
      <c r="F207" s="11">
        <f t="shared" si="144"/>
        <v>70.011721585484366</v>
      </c>
      <c r="G207" s="200">
        <f t="shared" si="143"/>
        <v>2.5568318650209143E-2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5.9834525365113302</v>
      </c>
      <c r="C210" s="11">
        <v>4.1161615481285523</v>
      </c>
      <c r="D210" s="11">
        <f>C210-B210</f>
        <v>-1.867290988382778</v>
      </c>
      <c r="E210" s="11">
        <v>2.1794463404226962</v>
      </c>
      <c r="F210" s="11">
        <f>SUM(D210:E210)</f>
        <v>0.31215535203991829</v>
      </c>
      <c r="G210" s="200">
        <f>IF(B210&gt;0,(1+(E210/B210))^(1/($C$6-$B$6))-1,0)</f>
        <v>2.0922646802201239E-2</v>
      </c>
    </row>
    <row r="211" spans="1:7" x14ac:dyDescent="0.2">
      <c r="A211" t="str">
        <f t="shared" si="146"/>
        <v>12 Other managers and proprietors</v>
      </c>
      <c r="B211" s="11">
        <v>3.9091258764163621</v>
      </c>
      <c r="C211" s="11">
        <v>4.4638174686643595</v>
      </c>
      <c r="D211" s="11">
        <f t="shared" ref="D211:D226" si="147">C211-B211</f>
        <v>0.55469159224799736</v>
      </c>
      <c r="E211" s="11">
        <v>2.3791211841424214</v>
      </c>
      <c r="F211" s="11">
        <f t="shared" ref="F211:F218" si="148">SUM(D211:E211)</f>
        <v>2.9338127763904187</v>
      </c>
      <c r="G211" s="200">
        <f t="shared" ref="G211:G213" si="149">IF(B211&gt;0,(1+(E211/B211))^(1/($C$6-$B$6))-1,0)</f>
        <v>3.2198751464302067E-2</v>
      </c>
    </row>
    <row r="212" spans="1:7" x14ac:dyDescent="0.2">
      <c r="A212" t="str">
        <f t="shared" si="146"/>
        <v>21 Science, research, engineering and technology professionals</v>
      </c>
      <c r="B212" s="11">
        <v>3.5461774373395496</v>
      </c>
      <c r="C212" s="11">
        <v>2.9888831221051562</v>
      </c>
      <c r="D212" s="11">
        <f t="shared" si="147"/>
        <v>-0.55729431523439343</v>
      </c>
      <c r="E212" s="11">
        <v>1.1257429339025762</v>
      </c>
      <c r="F212" s="11">
        <f t="shared" si="148"/>
        <v>0.56844861866818275</v>
      </c>
      <c r="G212" s="200">
        <f t="shared" si="149"/>
        <v>1.8549948882485845E-2</v>
      </c>
    </row>
    <row r="213" spans="1:7" x14ac:dyDescent="0.2">
      <c r="A213" t="str">
        <f t="shared" si="146"/>
        <v>22 Health professionals</v>
      </c>
      <c r="B213" s="11">
        <v>2.5772450121324124</v>
      </c>
      <c r="C213" s="11">
        <v>2.1583831788974721</v>
      </c>
      <c r="D213" s="11">
        <f t="shared" si="147"/>
        <v>-0.41886183323494031</v>
      </c>
      <c r="E213" s="11">
        <v>1.1267271610524137</v>
      </c>
      <c r="F213" s="11">
        <f t="shared" si="148"/>
        <v>0.70786532781747336</v>
      </c>
      <c r="G213" s="200">
        <f t="shared" si="149"/>
        <v>2.4473668640530466E-2</v>
      </c>
    </row>
    <row r="214" spans="1:7" x14ac:dyDescent="0.2">
      <c r="A214" t="str">
        <f t="shared" si="146"/>
        <v>23 Teaching and other educational professionals</v>
      </c>
      <c r="B214" s="11">
        <v>1.2835099909008409</v>
      </c>
      <c r="C214" s="11">
        <v>1.1260641812370289</v>
      </c>
      <c r="D214" s="11">
        <f t="shared" si="147"/>
        <v>-0.15744580966381205</v>
      </c>
      <c r="E214" s="11">
        <v>0.55804752952092729</v>
      </c>
      <c r="F214" s="11">
        <f t="shared" si="148"/>
        <v>0.40060171985711523</v>
      </c>
      <c r="G214" s="200">
        <f>IF(B214&gt;0,(1+(E214/B214))^(1/($C$6-$B$6))-1,0)</f>
        <v>2.4359506711996159E-2</v>
      </c>
    </row>
    <row r="215" spans="1:7" x14ac:dyDescent="0.2">
      <c r="A215" t="str">
        <f t="shared" si="146"/>
        <v>24 Business, media and public service professionals</v>
      </c>
      <c r="B215" s="11">
        <v>3.7239699389856473</v>
      </c>
      <c r="C215" s="11">
        <v>3.2029904916869469</v>
      </c>
      <c r="D215" s="11">
        <f t="shared" si="147"/>
        <v>-0.52097944729870038</v>
      </c>
      <c r="E215" s="11">
        <v>1.4281186475492349</v>
      </c>
      <c r="F215" s="11">
        <f t="shared" si="148"/>
        <v>0.90713920025053452</v>
      </c>
      <c r="G215" s="200">
        <f t="shared" ref="G215:G234" si="150">IF(B215&gt;0,(1+(E215/B215))^(1/($C$6-$B$6))-1,0)</f>
        <v>2.1876653364375276E-2</v>
      </c>
    </row>
    <row r="216" spans="1:7" x14ac:dyDescent="0.2">
      <c r="A216" t="str">
        <f t="shared" si="146"/>
        <v>31 Science, engineering and technology associate professionals</v>
      </c>
      <c r="B216" s="11">
        <v>2.005463328469351</v>
      </c>
      <c r="C216" s="11">
        <v>1.4770326239868867</v>
      </c>
      <c r="D216" s="11">
        <f t="shared" si="147"/>
        <v>-0.52843070448246432</v>
      </c>
      <c r="E216" s="11">
        <v>0.60723454354312134</v>
      </c>
      <c r="F216" s="11">
        <f t="shared" si="148"/>
        <v>7.8803839060657022E-2</v>
      </c>
      <c r="G216" s="200">
        <f t="shared" si="150"/>
        <v>1.7790277120871112E-2</v>
      </c>
    </row>
    <row r="217" spans="1:7" x14ac:dyDescent="0.2">
      <c r="A217" t="str">
        <f t="shared" si="146"/>
        <v>32 Health and social care associate professionals</v>
      </c>
      <c r="B217" s="11">
        <v>2.4610541707064959</v>
      </c>
      <c r="C217" s="11">
        <v>2.0993664441784508</v>
      </c>
      <c r="D217" s="11">
        <f t="shared" si="147"/>
        <v>-0.36168772652804515</v>
      </c>
      <c r="E217" s="11">
        <v>1.1749374273174178</v>
      </c>
      <c r="F217" s="11">
        <f t="shared" si="148"/>
        <v>0.81324970078937264</v>
      </c>
      <c r="G217" s="200">
        <f t="shared" si="150"/>
        <v>2.6360933764177474E-2</v>
      </c>
    </row>
    <row r="218" spans="1:7" x14ac:dyDescent="0.2">
      <c r="A218" t="str">
        <f t="shared" si="146"/>
        <v>33 Protective service occupations</v>
      </c>
      <c r="B218" s="11">
        <v>1.9074627634156265</v>
      </c>
      <c r="C218" s="11">
        <v>1.577487181384623</v>
      </c>
      <c r="D218" s="11">
        <f t="shared" si="147"/>
        <v>-0.32997558203100352</v>
      </c>
      <c r="E218" s="11">
        <v>0.52503219418157909</v>
      </c>
      <c r="F218" s="11">
        <f t="shared" si="148"/>
        <v>0.19505661215057557</v>
      </c>
      <c r="G218" s="200">
        <f t="shared" si="150"/>
        <v>1.6341654375323422E-2</v>
      </c>
    </row>
    <row r="219" spans="1:7" x14ac:dyDescent="0.2">
      <c r="A219" t="str">
        <f t="shared" si="146"/>
        <v>34 Culture, media and sports occupations</v>
      </c>
      <c r="B219" s="11">
        <v>0.66964010067160573</v>
      </c>
      <c r="C219" s="11">
        <v>0.34993551594178718</v>
      </c>
      <c r="D219" s="11">
        <f t="shared" si="147"/>
        <v>-0.31970458472981855</v>
      </c>
      <c r="E219" s="11">
        <v>0.17124571642971378</v>
      </c>
      <c r="F219" s="11">
        <f t="shared" ref="F219:F220" si="151">SUM(D219:E219)</f>
        <v>-0.14845886830010477</v>
      </c>
      <c r="G219" s="200">
        <f t="shared" si="150"/>
        <v>1.5296848893034065E-2</v>
      </c>
    </row>
    <row r="220" spans="1:7" x14ac:dyDescent="0.2">
      <c r="A220" t="str">
        <f t="shared" si="146"/>
        <v>35 Business and public service associate professionals</v>
      </c>
      <c r="B220" s="11">
        <v>5.7365275545970755</v>
      </c>
      <c r="C220" s="11">
        <v>4.0160219655022491</v>
      </c>
      <c r="D220" s="11">
        <f t="shared" si="147"/>
        <v>-1.7205055890948264</v>
      </c>
      <c r="E220" s="11">
        <v>1.8711869562575005</v>
      </c>
      <c r="F220" s="11">
        <f t="shared" si="151"/>
        <v>0.15068136716267411</v>
      </c>
      <c r="G220" s="200">
        <f t="shared" si="150"/>
        <v>1.8998805355123105E-2</v>
      </c>
    </row>
    <row r="221" spans="1:7" x14ac:dyDescent="0.2">
      <c r="A221" t="str">
        <f t="shared" si="146"/>
        <v>41 Administrative occupations</v>
      </c>
      <c r="B221" s="11">
        <v>17.561964371210887</v>
      </c>
      <c r="C221" s="11">
        <v>10.861754615301455</v>
      </c>
      <c r="D221" s="11">
        <f t="shared" si="147"/>
        <v>-6.700209755909432</v>
      </c>
      <c r="E221" s="11">
        <v>5.9290381092502171</v>
      </c>
      <c r="F221" s="11">
        <f t="shared" ref="F221:F224" si="152">SUM(D221:E221)</f>
        <v>-0.77117164665921489</v>
      </c>
      <c r="G221" s="200">
        <f t="shared" si="150"/>
        <v>1.958138388313535E-2</v>
      </c>
    </row>
    <row r="222" spans="1:7" x14ac:dyDescent="0.2">
      <c r="A222" t="str">
        <f t="shared" si="146"/>
        <v>42 Secretarial and related occupations</v>
      </c>
      <c r="B222" s="11">
        <v>3.1529308527810209</v>
      </c>
      <c r="C222" s="11">
        <v>0.85808411047415911</v>
      </c>
      <c r="D222" s="11">
        <f t="shared" si="147"/>
        <v>-2.2948467423068619</v>
      </c>
      <c r="E222" s="11">
        <v>0.94670833652773678</v>
      </c>
      <c r="F222" s="11">
        <f t="shared" si="152"/>
        <v>-1.348138405779125</v>
      </c>
      <c r="G222" s="200">
        <f t="shared" si="150"/>
        <v>1.7658534948854276E-2</v>
      </c>
    </row>
    <row r="223" spans="1:7" x14ac:dyDescent="0.2">
      <c r="A223" t="str">
        <f t="shared" si="146"/>
        <v>51 Skilled agricultural and related trades</v>
      </c>
      <c r="B223" s="11">
        <v>1.3874328007803229</v>
      </c>
      <c r="C223" s="11">
        <v>1.3576126522755729</v>
      </c>
      <c r="D223" s="11">
        <f t="shared" si="147"/>
        <v>-2.982014850475001E-2</v>
      </c>
      <c r="E223" s="11">
        <v>0.74613648757910112</v>
      </c>
      <c r="F223" s="11">
        <f t="shared" si="152"/>
        <v>0.7163163390743511</v>
      </c>
      <c r="G223" s="200">
        <f t="shared" si="150"/>
        <v>2.9104916228650302E-2</v>
      </c>
    </row>
    <row r="224" spans="1:7" x14ac:dyDescent="0.2">
      <c r="A224" t="str">
        <f t="shared" si="146"/>
        <v>52 Skilled metal, electrical and electronic trades</v>
      </c>
      <c r="B224" s="11">
        <v>5.1998311521602121</v>
      </c>
      <c r="C224" s="11">
        <v>4.0321588704976286</v>
      </c>
      <c r="D224" s="11">
        <f t="shared" si="147"/>
        <v>-1.1676722816625835</v>
      </c>
      <c r="E224" s="11">
        <v>1.6506673011140698</v>
      </c>
      <c r="F224" s="11">
        <f t="shared" si="152"/>
        <v>0.48299501945148626</v>
      </c>
      <c r="G224" s="200">
        <f t="shared" si="150"/>
        <v>1.8549630129584438E-2</v>
      </c>
    </row>
    <row r="225" spans="1:7" x14ac:dyDescent="0.2">
      <c r="A225" t="str">
        <f t="shared" si="146"/>
        <v>53 Skilled construction and building trades</v>
      </c>
      <c r="B225" s="11">
        <v>5.5411701933859865</v>
      </c>
      <c r="C225" s="11">
        <v>5.9899582984199027</v>
      </c>
      <c r="D225" s="11">
        <f t="shared" si="147"/>
        <v>0.4487881050339162</v>
      </c>
      <c r="E225" s="11">
        <v>2.6160083946260912</v>
      </c>
      <c r="F225" s="11">
        <f t="shared" ref="F225" si="153">SUM(D225:E225)</f>
        <v>3.0647964996600074</v>
      </c>
      <c r="G225" s="200">
        <f t="shared" si="150"/>
        <v>2.6114675040066926E-2</v>
      </c>
    </row>
    <row r="226" spans="1:7" x14ac:dyDescent="0.2">
      <c r="A226" t="str">
        <f t="shared" si="146"/>
        <v>54 Textiles, printing and other skilled trades</v>
      </c>
      <c r="B226" s="11">
        <v>3.1935667756837107</v>
      </c>
      <c r="C226" s="11">
        <v>2.7691552831552939</v>
      </c>
      <c r="D226" s="11">
        <f t="shared" si="147"/>
        <v>-0.42441149252841681</v>
      </c>
      <c r="E226" s="11">
        <v>1.1262368344877745</v>
      </c>
      <c r="F226" s="11">
        <f t="shared" ref="F226" si="154">SUM(D226:E226)</f>
        <v>0.70182534195935764</v>
      </c>
      <c r="G226" s="200">
        <f t="shared" si="150"/>
        <v>2.0342242073394523E-2</v>
      </c>
    </row>
    <row r="227" spans="1:7" x14ac:dyDescent="0.2">
      <c r="A227" t="str">
        <f t="shared" si="146"/>
        <v>61 Caring personal service occupations</v>
      </c>
      <c r="B227" s="11">
        <v>17.399018952611623</v>
      </c>
      <c r="C227" s="11">
        <v>16.053358358301381</v>
      </c>
      <c r="D227" s="11">
        <f>C227-B227</f>
        <v>-1.3456605943102424</v>
      </c>
      <c r="E227" s="11">
        <v>8.5209964617491529</v>
      </c>
      <c r="F227" s="11">
        <f>SUM(D227:E227)</f>
        <v>7.1753358674389105</v>
      </c>
      <c r="G227" s="200">
        <f t="shared" si="150"/>
        <v>2.6929665190144281E-2</v>
      </c>
    </row>
    <row r="228" spans="1:7" x14ac:dyDescent="0.2">
      <c r="A228" t="str">
        <f t="shared" si="146"/>
        <v>62 Leisure, travel and related personal service occupations</v>
      </c>
      <c r="B228" s="11">
        <v>3.4504327812453837</v>
      </c>
      <c r="C228" s="11">
        <v>2.656394710065245</v>
      </c>
      <c r="D228" s="11">
        <f t="shared" ref="D228:D234" si="155">C228-B228</f>
        <v>-0.79403807118013869</v>
      </c>
      <c r="E228" s="11">
        <v>1.4010417447482111</v>
      </c>
      <c r="F228" s="11">
        <f t="shared" ref="F228:F229" si="156">SUM(D228:E228)</f>
        <v>0.60700367356807239</v>
      </c>
      <c r="G228" s="200">
        <f t="shared" si="150"/>
        <v>2.2978906855211756E-2</v>
      </c>
    </row>
    <row r="229" spans="1:7" x14ac:dyDescent="0.2">
      <c r="A229" t="str">
        <f t="shared" si="146"/>
        <v>63 Community and civil enforcement occupations</v>
      </c>
      <c r="B229" s="11">
        <v>0.20006185421751377</v>
      </c>
      <c r="C229" s="11">
        <v>0.14215198032900309</v>
      </c>
      <c r="D229" s="11">
        <f t="shared" si="155"/>
        <v>-5.7909873888510682E-2</v>
      </c>
      <c r="E229" s="11">
        <v>6.3464887369893891E-2</v>
      </c>
      <c r="F229" s="11">
        <f t="shared" si="156"/>
        <v>5.5550134813832086E-3</v>
      </c>
      <c r="G229" s="200">
        <f t="shared" si="150"/>
        <v>1.8538290129987089E-2</v>
      </c>
    </row>
    <row r="230" spans="1:7" x14ac:dyDescent="0.2">
      <c r="A230" t="str">
        <f t="shared" si="146"/>
        <v>71 Sales occupations</v>
      </c>
      <c r="B230" s="11">
        <v>12.731730937295151</v>
      </c>
      <c r="C230" s="11">
        <v>10.074795524014872</v>
      </c>
      <c r="D230" s="11">
        <f t="shared" si="155"/>
        <v>-2.6569354132802783</v>
      </c>
      <c r="E230" s="11">
        <v>5.2781117247145675</v>
      </c>
      <c r="F230" s="11">
        <f t="shared" ref="F230:F231" si="157">SUM(D230:E230)</f>
        <v>2.6211763114342892</v>
      </c>
      <c r="G230" s="200">
        <f t="shared" si="150"/>
        <v>2.3390774825112315E-2</v>
      </c>
    </row>
    <row r="231" spans="1:7" x14ac:dyDescent="0.2">
      <c r="A231" t="str">
        <f t="shared" si="146"/>
        <v>72 Customer service occupations</v>
      </c>
      <c r="B231" s="11">
        <v>3.524602076301238</v>
      </c>
      <c r="C231" s="11">
        <v>4.3042493727784805</v>
      </c>
      <c r="D231" s="11">
        <f t="shared" si="155"/>
        <v>0.77964729647724251</v>
      </c>
      <c r="E231" s="11">
        <v>1.9459691661904728</v>
      </c>
      <c r="F231" s="11">
        <f t="shared" si="157"/>
        <v>2.7256164626677153</v>
      </c>
      <c r="G231" s="200">
        <f t="shared" si="150"/>
        <v>2.9741397101720857E-2</v>
      </c>
    </row>
    <row r="232" spans="1:7" x14ac:dyDescent="0.2">
      <c r="A232" t="str">
        <f t="shared" si="146"/>
        <v>81 Process, plant and machine operatives</v>
      </c>
      <c r="B232" s="11">
        <v>3.9819516763564873</v>
      </c>
      <c r="C232" s="11">
        <v>4.8267248113341612</v>
      </c>
      <c r="D232" s="11">
        <f t="shared" si="155"/>
        <v>0.84477313497767392</v>
      </c>
      <c r="E232" s="11">
        <v>1.887054502268394</v>
      </c>
      <c r="F232" s="11">
        <f t="shared" ref="F232:F233" si="158">SUM(D232:E232)</f>
        <v>2.7318276372460679</v>
      </c>
      <c r="G232" s="200">
        <f t="shared" si="150"/>
        <v>2.6198176881932822E-2</v>
      </c>
    </row>
    <row r="233" spans="1:7" x14ac:dyDescent="0.2">
      <c r="A233" t="str">
        <f t="shared" si="146"/>
        <v>82 Transport and mobile machine drivers and operatives</v>
      </c>
      <c r="B233" s="11">
        <v>9.785577364022922</v>
      </c>
      <c r="C233" s="11">
        <v>11.30371265907243</v>
      </c>
      <c r="D233" s="11">
        <f t="shared" si="155"/>
        <v>1.5181352950495075</v>
      </c>
      <c r="E233" s="11">
        <v>5.8735484472464918</v>
      </c>
      <c r="F233" s="11">
        <f t="shared" si="158"/>
        <v>7.3916837422959993</v>
      </c>
      <c r="G233" s="200">
        <f t="shared" si="150"/>
        <v>3.1839313321237572E-2</v>
      </c>
    </row>
    <row r="234" spans="1:7" x14ac:dyDescent="0.2">
      <c r="A234" t="str">
        <f t="shared" si="146"/>
        <v>91 Elementary trades and related occupations</v>
      </c>
      <c r="B234" s="11">
        <v>2.3665830773623364</v>
      </c>
      <c r="C234" s="11">
        <v>1.9376453576277577</v>
      </c>
      <c r="D234" s="11">
        <f t="shared" si="155"/>
        <v>-0.42893771973457873</v>
      </c>
      <c r="E234" s="11">
        <v>0.74978318471697802</v>
      </c>
      <c r="F234" s="11">
        <f t="shared" ref="F234" si="159">SUM(D234:E234)</f>
        <v>0.3208454649823993</v>
      </c>
      <c r="G234" s="200">
        <f t="shared" si="150"/>
        <v>1.8517391910983338E-2</v>
      </c>
    </row>
    <row r="235" spans="1:7" x14ac:dyDescent="0.2">
      <c r="A235" t="str">
        <f t="shared" si="146"/>
        <v>92 Elementary administration and service occupations</v>
      </c>
      <c r="B235" s="11">
        <v>18.085773331071312</v>
      </c>
      <c r="C235" s="11">
        <v>17.976728000356108</v>
      </c>
      <c r="D235" s="11">
        <f t="shared" ref="D235" si="160">C235-B235</f>
        <v>-0.10904533071520461</v>
      </c>
      <c r="E235" s="11">
        <v>8.8477660932909217</v>
      </c>
      <c r="F235" s="11">
        <f t="shared" ref="F235" si="161">SUM(D235:E235)</f>
        <v>8.7387207625757171</v>
      </c>
      <c r="G235" s="200">
        <f t="shared" ref="G235:G236" si="162">IF(B235&gt;0,(1+(E235/B235))^(1/($C$6-$B$6))-1,0)</f>
        <v>2.6905365565970341E-2</v>
      </c>
    </row>
    <row r="236" spans="1:7" x14ac:dyDescent="0.2">
      <c r="A236" t="str">
        <f t="shared" si="146"/>
        <v>All occupations</v>
      </c>
      <c r="B236" s="11">
        <f>SUM(B210:B235)</f>
        <v>141.3662569066324</v>
      </c>
      <c r="C236" s="11">
        <f t="shared" ref="C236:F236" si="163">SUM(C210:C235)</f>
        <v>122.72062832571696</v>
      </c>
      <c r="D236" s="11">
        <f t="shared" si="163"/>
        <v>-18.645628580915442</v>
      </c>
      <c r="E236" s="11">
        <f t="shared" si="163"/>
        <v>60.729372310199679</v>
      </c>
      <c r="F236" s="11">
        <f t="shared" si="163"/>
        <v>42.083743729284237</v>
      </c>
      <c r="G236" s="200">
        <f t="shared" si="162"/>
        <v>2.4111895783001991E-2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4.0822051737175205</v>
      </c>
      <c r="C239" s="11">
        <v>2.6984989077935393</v>
      </c>
      <c r="D239" s="11">
        <f>C239-B239</f>
        <v>-1.3837062659239812</v>
      </c>
      <c r="E239" s="11">
        <v>1.4872496765971046</v>
      </c>
      <c r="F239" s="11">
        <f>SUM(D239:E239)</f>
        <v>0.10354341067312345</v>
      </c>
      <c r="G239" s="200">
        <f>IF(B239&gt;0,(1+(E239/B239))^(1/($C$6-$B$6))-1,0)</f>
        <v>2.0926610623947184E-2</v>
      </c>
    </row>
    <row r="240" spans="1:7" x14ac:dyDescent="0.2">
      <c r="A240" t="str">
        <f t="shared" si="165"/>
        <v>12 Other managers and proprietors</v>
      </c>
      <c r="B240" s="11">
        <v>2.4864768678359002</v>
      </c>
      <c r="C240" s="11">
        <v>1.9448212497409776</v>
      </c>
      <c r="D240" s="11">
        <f t="shared" ref="D240:D255" si="166">C240-B240</f>
        <v>-0.54165561809492258</v>
      </c>
      <c r="E240" s="11">
        <v>1.1343015534622238</v>
      </c>
      <c r="F240" s="11">
        <f t="shared" ref="F240:F247" si="167">SUM(D240:E240)</f>
        <v>0.59264593536730126</v>
      </c>
      <c r="G240" s="200">
        <f t="shared" ref="G240:G242" si="168">IF(B240&gt;0,(1+(E240/B240))^(1/($C$6-$B$6))-1,0)</f>
        <v>2.5371325752346907E-2</v>
      </c>
    </row>
    <row r="241" spans="1:7" x14ac:dyDescent="0.2">
      <c r="A241" t="str">
        <f t="shared" si="165"/>
        <v>21 Science, research, engineering and technology professionals</v>
      </c>
      <c r="B241" s="11">
        <v>1.9998555452081861</v>
      </c>
      <c r="C241" s="11">
        <v>1.30271722182032</v>
      </c>
      <c r="D241" s="11">
        <f t="shared" si="166"/>
        <v>-0.69713832338786608</v>
      </c>
      <c r="E241" s="11">
        <v>0.53174522291584014</v>
      </c>
      <c r="F241" s="11">
        <f t="shared" si="167"/>
        <v>-0.16539310047202593</v>
      </c>
      <c r="G241" s="200">
        <f t="shared" si="168"/>
        <v>1.5842642553935748E-2</v>
      </c>
    </row>
    <row r="242" spans="1:7" x14ac:dyDescent="0.2">
      <c r="A242" t="str">
        <f t="shared" si="165"/>
        <v>22 Health professionals</v>
      </c>
      <c r="B242" s="11">
        <v>1.4917475258184436</v>
      </c>
      <c r="C242" s="11">
        <v>0.99901504407657327</v>
      </c>
      <c r="D242" s="11">
        <f t="shared" si="166"/>
        <v>-0.49273248174187034</v>
      </c>
      <c r="E242" s="11">
        <v>0.58504642418455044</v>
      </c>
      <c r="F242" s="11">
        <f t="shared" si="167"/>
        <v>9.2313942442680097E-2</v>
      </c>
      <c r="G242" s="200">
        <f t="shared" si="168"/>
        <v>2.2303557871534041E-2</v>
      </c>
    </row>
    <row r="243" spans="1:7" x14ac:dyDescent="0.2">
      <c r="A243" t="str">
        <f t="shared" si="165"/>
        <v>23 Teaching and other educational professionals</v>
      </c>
      <c r="B243" s="11">
        <v>1.0126984344023888</v>
      </c>
      <c r="C243" s="11">
        <v>0.72072767881496347</v>
      </c>
      <c r="D243" s="11">
        <f t="shared" si="166"/>
        <v>-0.29197075558742536</v>
      </c>
      <c r="E243" s="11">
        <v>0.39204841103751115</v>
      </c>
      <c r="F243" s="11">
        <f t="shared" si="167"/>
        <v>0.10007765545008579</v>
      </c>
      <c r="G243" s="200">
        <f>IF(B243&gt;0,(1+(E243/B243))^(1/($C$6-$B$6))-1,0)</f>
        <v>2.2055614886993258E-2</v>
      </c>
    </row>
    <row r="244" spans="1:7" x14ac:dyDescent="0.2">
      <c r="A244" t="str">
        <f t="shared" si="165"/>
        <v>24 Business, media and public service professionals</v>
      </c>
      <c r="B244" s="11">
        <v>2.2536135724053228</v>
      </c>
      <c r="C244" s="11">
        <v>1.4503646874498279</v>
      </c>
      <c r="D244" s="11">
        <f t="shared" si="166"/>
        <v>-0.80324888495549485</v>
      </c>
      <c r="E244" s="11">
        <v>0.77051839035461467</v>
      </c>
      <c r="F244" s="11">
        <f t="shared" si="167"/>
        <v>-3.2730494600880178E-2</v>
      </c>
      <c r="G244" s="200">
        <f t="shared" ref="G244:G263" si="169">IF(B244&gt;0,(1+(E244/B244))^(1/($C$6-$B$6))-1,0)</f>
        <v>1.979940111611489E-2</v>
      </c>
    </row>
    <row r="245" spans="1:7" x14ac:dyDescent="0.2">
      <c r="A245" t="str">
        <f t="shared" si="165"/>
        <v>31 Science, engineering and technology associate professionals</v>
      </c>
      <c r="B245" s="11">
        <v>1.4560583559876377</v>
      </c>
      <c r="C245" s="11">
        <v>0.87363582713994192</v>
      </c>
      <c r="D245" s="11">
        <f t="shared" si="166"/>
        <v>-0.58242252884769574</v>
      </c>
      <c r="E245" s="11">
        <v>0.39301219338320309</v>
      </c>
      <c r="F245" s="11">
        <f t="shared" si="167"/>
        <v>-0.18941033546449265</v>
      </c>
      <c r="G245" s="200">
        <f>IF(B245&gt;0,(1+(E245/B245))^(1/($C$6-$B$6))-1,0)</f>
        <v>1.6057564202470731E-2</v>
      </c>
    </row>
    <row r="246" spans="1:7" x14ac:dyDescent="0.2">
      <c r="A246" t="str">
        <f t="shared" si="165"/>
        <v>32 Health and social care associate professionals</v>
      </c>
      <c r="B246" s="11">
        <v>0.71162912626460195</v>
      </c>
      <c r="C246" s="11">
        <v>0.39657504564350876</v>
      </c>
      <c r="D246" s="11">
        <f t="shared" si="166"/>
        <v>-0.31505408062109319</v>
      </c>
      <c r="E246" s="11">
        <v>0.24888344943488261</v>
      </c>
      <c r="F246" s="11">
        <f t="shared" si="167"/>
        <v>-6.6170631186210582E-2</v>
      </c>
      <c r="G246" s="200">
        <f t="shared" si="169"/>
        <v>2.0195231716490181E-2</v>
      </c>
    </row>
    <row r="247" spans="1:7" x14ac:dyDescent="0.2">
      <c r="A247" t="str">
        <f t="shared" si="165"/>
        <v>33 Protective service occupations</v>
      </c>
      <c r="B247" s="11">
        <v>1.0304421670297701</v>
      </c>
      <c r="C247" s="11">
        <v>0.81921895890250518</v>
      </c>
      <c r="D247" s="11">
        <f t="shared" si="166"/>
        <v>-0.21122320812726492</v>
      </c>
      <c r="E247" s="11">
        <v>0.35052846995780246</v>
      </c>
      <c r="F247" s="11">
        <f t="shared" si="167"/>
        <v>0.13930526183053754</v>
      </c>
      <c r="G247" s="200">
        <f t="shared" si="169"/>
        <v>1.9711666640739756E-2</v>
      </c>
    </row>
    <row r="248" spans="1:7" x14ac:dyDescent="0.2">
      <c r="A248" t="str">
        <f t="shared" si="165"/>
        <v>34 Culture, media and sports occupations</v>
      </c>
      <c r="B248" s="11">
        <v>0.60524642226996106</v>
      </c>
      <c r="C248" s="11">
        <v>0.32752567710348607</v>
      </c>
      <c r="D248" s="11">
        <f t="shared" si="166"/>
        <v>-0.27772074516647499</v>
      </c>
      <c r="E248" s="11">
        <v>0.1721525761753136</v>
      </c>
      <c r="F248" s="11">
        <f t="shared" ref="F248:F249" si="170">SUM(D248:E248)</f>
        <v>-0.10556816899116139</v>
      </c>
      <c r="G248" s="200">
        <f t="shared" si="169"/>
        <v>1.6827889989162514E-2</v>
      </c>
    </row>
    <row r="249" spans="1:7" x14ac:dyDescent="0.2">
      <c r="A249" t="str">
        <f t="shared" si="165"/>
        <v>35 Business and public service associate professionals</v>
      </c>
      <c r="B249" s="11">
        <v>3.3045742619083045</v>
      </c>
      <c r="C249" s="11">
        <v>1.5948071639150563</v>
      </c>
      <c r="D249" s="11">
        <f t="shared" si="166"/>
        <v>-1.7097670979932482</v>
      </c>
      <c r="E249" s="11">
        <v>0.86530030600686048</v>
      </c>
      <c r="F249" s="11">
        <f t="shared" si="170"/>
        <v>-0.84446679198638774</v>
      </c>
      <c r="G249" s="200">
        <f t="shared" si="169"/>
        <v>1.5626050091975374E-2</v>
      </c>
    </row>
    <row r="250" spans="1:7" x14ac:dyDescent="0.2">
      <c r="A250" t="str">
        <f t="shared" si="165"/>
        <v>41 Administrative occupations</v>
      </c>
      <c r="B250" s="11">
        <v>8.1583930482181763</v>
      </c>
      <c r="C250" s="11">
        <v>2.1912611942337663</v>
      </c>
      <c r="D250" s="11">
        <f t="shared" si="166"/>
        <v>-5.9671318539844105</v>
      </c>
      <c r="E250" s="11">
        <v>1.7567994971084768</v>
      </c>
      <c r="F250" s="11">
        <f t="shared" ref="F250:F253" si="171">SUM(D250:E250)</f>
        <v>-4.2103323568759334</v>
      </c>
      <c r="G250" s="200">
        <f t="shared" si="169"/>
        <v>1.3086283124288167E-2</v>
      </c>
    </row>
    <row r="251" spans="1:7" x14ac:dyDescent="0.2">
      <c r="A251" t="str">
        <f t="shared" si="165"/>
        <v>42 Secretarial and related occupations</v>
      </c>
      <c r="B251" s="11">
        <v>2.9663834633517503</v>
      </c>
      <c r="C251" s="11">
        <v>0.43614522964100322</v>
      </c>
      <c r="D251" s="11">
        <f t="shared" si="166"/>
        <v>-2.530238233710747</v>
      </c>
      <c r="E251" s="11">
        <v>0.67837352322863409</v>
      </c>
      <c r="F251" s="11">
        <f t="shared" si="171"/>
        <v>-1.8518647104821129</v>
      </c>
      <c r="G251" s="200">
        <f t="shared" si="169"/>
        <v>1.3824430530884557E-2</v>
      </c>
    </row>
    <row r="252" spans="1:7" x14ac:dyDescent="0.2">
      <c r="A252" t="str">
        <f t="shared" si="165"/>
        <v>51 Skilled agricultural and related trades</v>
      </c>
      <c r="B252" s="11">
        <v>1.0481286677866108</v>
      </c>
      <c r="C252" s="11">
        <v>0.95446845478065179</v>
      </c>
      <c r="D252" s="11">
        <f t="shared" si="166"/>
        <v>-9.3660213005959059E-2</v>
      </c>
      <c r="E252" s="11">
        <v>0.45639123689496569</v>
      </c>
      <c r="F252" s="11">
        <f t="shared" si="171"/>
        <v>0.36273102388900663</v>
      </c>
      <c r="G252" s="200">
        <f t="shared" si="169"/>
        <v>2.4390532127906761E-2</v>
      </c>
    </row>
    <row r="253" spans="1:7" x14ac:dyDescent="0.2">
      <c r="A253" t="str">
        <f t="shared" si="165"/>
        <v>52 Skilled metal, electrical and electronic trades</v>
      </c>
      <c r="B253" s="11">
        <v>2.268444268494425</v>
      </c>
      <c r="C253" s="11">
        <v>1.0787114744747086</v>
      </c>
      <c r="D253" s="11">
        <f t="shared" si="166"/>
        <v>-1.1897327940197164</v>
      </c>
      <c r="E253" s="11">
        <v>0.62812258977389179</v>
      </c>
      <c r="F253" s="11">
        <f t="shared" si="171"/>
        <v>-0.56161020424582464</v>
      </c>
      <c r="G253" s="200">
        <f t="shared" si="169"/>
        <v>1.6428957953528389E-2</v>
      </c>
    </row>
    <row r="254" spans="1:7" x14ac:dyDescent="0.2">
      <c r="A254" t="str">
        <f t="shared" si="165"/>
        <v>53 Skilled construction and building trades</v>
      </c>
      <c r="B254" s="11">
        <v>2.5194832124481708</v>
      </c>
      <c r="C254" s="11">
        <v>2.0353394114041303</v>
      </c>
      <c r="D254" s="11">
        <f t="shared" si="166"/>
        <v>-0.48414380104404042</v>
      </c>
      <c r="E254" s="11">
        <v>0.92863467201120198</v>
      </c>
      <c r="F254" s="11">
        <f t="shared" ref="F254" si="172">SUM(D254:E254)</f>
        <v>0.44449087096716156</v>
      </c>
      <c r="G254" s="200">
        <f t="shared" si="169"/>
        <v>2.1138637227660517E-2</v>
      </c>
    </row>
    <row r="255" spans="1:7" x14ac:dyDescent="0.2">
      <c r="A255" t="str">
        <f t="shared" si="165"/>
        <v>54 Textiles, printing and other skilled trades</v>
      </c>
      <c r="B255" s="11">
        <v>2.400201093095121</v>
      </c>
      <c r="C255" s="11">
        <v>1.4842083933776007</v>
      </c>
      <c r="D255" s="11">
        <f t="shared" si="166"/>
        <v>-0.91599269971752029</v>
      </c>
      <c r="E255" s="11">
        <v>0.75968314722454522</v>
      </c>
      <c r="F255" s="11">
        <f t="shared" ref="F255" si="173">SUM(D255:E255)</f>
        <v>-0.15630955249297507</v>
      </c>
      <c r="G255" s="200">
        <f t="shared" si="169"/>
        <v>1.8501257591158726E-2</v>
      </c>
    </row>
    <row r="256" spans="1:7" x14ac:dyDescent="0.2">
      <c r="A256" t="str">
        <f t="shared" si="165"/>
        <v>61 Caring personal service occupations</v>
      </c>
      <c r="B256" s="11">
        <v>2.1382170819402142</v>
      </c>
      <c r="C256" s="11">
        <v>1.1370834592888401</v>
      </c>
      <c r="D256" s="11">
        <f>C256-B256</f>
        <v>-1.0011336226513741</v>
      </c>
      <c r="E256" s="11">
        <v>0.46034532027112379</v>
      </c>
      <c r="F256" s="11">
        <f>SUM(D256:E256)</f>
        <v>-0.54078830238025022</v>
      </c>
      <c r="G256" s="200">
        <f t="shared" si="169"/>
        <v>1.3083923663798958E-2</v>
      </c>
    </row>
    <row r="257" spans="1:7" x14ac:dyDescent="0.2">
      <c r="A257" t="str">
        <f t="shared" si="165"/>
        <v>62 Leisure, travel and related personal service occupations</v>
      </c>
      <c r="B257" s="11">
        <v>2.3210342625517906</v>
      </c>
      <c r="C257" s="11">
        <v>1.5852843564352841</v>
      </c>
      <c r="D257" s="11">
        <f t="shared" ref="D257:D263" si="174">C257-B257</f>
        <v>-0.73574990611650648</v>
      </c>
      <c r="E257" s="11">
        <v>0.85763544273134018</v>
      </c>
      <c r="F257" s="11">
        <f t="shared" ref="F257:F258" si="175">SUM(D257:E257)</f>
        <v>0.1218855366148337</v>
      </c>
      <c r="G257" s="200">
        <f t="shared" si="169"/>
        <v>2.118459992010191E-2</v>
      </c>
    </row>
    <row r="258" spans="1:7" x14ac:dyDescent="0.2">
      <c r="A258" t="str">
        <f t="shared" si="165"/>
        <v>63 Community and civil enforcement occupations</v>
      </c>
      <c r="B258" s="11">
        <v>0.1608758229618707</v>
      </c>
      <c r="C258" s="11">
        <v>0.10499253799726221</v>
      </c>
      <c r="D258" s="11">
        <f t="shared" si="174"/>
        <v>-5.5883284964608482E-2</v>
      </c>
      <c r="E258" s="11">
        <v>5.0390649076122361E-2</v>
      </c>
      <c r="F258" s="11">
        <f t="shared" si="175"/>
        <v>-5.4926358884861207E-3</v>
      </c>
      <c r="G258" s="200">
        <f t="shared" si="169"/>
        <v>1.8331832757187083E-2</v>
      </c>
    </row>
    <row r="259" spans="1:7" x14ac:dyDescent="0.2">
      <c r="A259" t="str">
        <f t="shared" si="165"/>
        <v>71 Sales occupations</v>
      </c>
      <c r="B259" s="11">
        <v>8.5428669624532141</v>
      </c>
      <c r="C259" s="11">
        <v>2.9018758402463507</v>
      </c>
      <c r="D259" s="11">
        <f t="shared" si="174"/>
        <v>-5.6409911222068629</v>
      </c>
      <c r="E259" s="11">
        <v>2.3225695685064482</v>
      </c>
      <c r="F259" s="11">
        <f t="shared" ref="F259:F260" si="176">SUM(D259:E259)</f>
        <v>-3.3184215537004147</v>
      </c>
      <c r="G259" s="200">
        <f t="shared" si="169"/>
        <v>1.6161888242775424E-2</v>
      </c>
    </row>
    <row r="260" spans="1:7" x14ac:dyDescent="0.2">
      <c r="A260" t="str">
        <f t="shared" si="165"/>
        <v>72 Customer service occupations</v>
      </c>
      <c r="B260" s="11">
        <v>1.7703856873749455</v>
      </c>
      <c r="C260" s="11">
        <v>1.8311096749133706</v>
      </c>
      <c r="D260" s="11">
        <f t="shared" si="174"/>
        <v>6.0723987538425117E-2</v>
      </c>
      <c r="E260" s="11">
        <v>0.6641214771484315</v>
      </c>
      <c r="F260" s="11">
        <f t="shared" si="176"/>
        <v>0.72484546468685662</v>
      </c>
      <c r="G260" s="200">
        <f t="shared" si="169"/>
        <v>2.1463559325088699E-2</v>
      </c>
    </row>
    <row r="261" spans="1:7" x14ac:dyDescent="0.2">
      <c r="A261" t="str">
        <f t="shared" si="165"/>
        <v>81 Process, plant and machine operatives</v>
      </c>
      <c r="B261" s="11">
        <v>3.1669622231968648</v>
      </c>
      <c r="C261" s="11">
        <v>1.2292069859869064</v>
      </c>
      <c r="D261" s="11">
        <f t="shared" si="174"/>
        <v>-1.9377552372099585</v>
      </c>
      <c r="E261" s="11">
        <v>0.94212102048326141</v>
      </c>
      <c r="F261" s="11">
        <f t="shared" ref="F261:F262" si="177">SUM(D261:E261)</f>
        <v>-0.99563421672669705</v>
      </c>
      <c r="G261" s="200">
        <f t="shared" si="169"/>
        <v>1.7513399499508031E-2</v>
      </c>
    </row>
    <row r="262" spans="1:7" x14ac:dyDescent="0.2">
      <c r="A262" t="str">
        <f t="shared" si="165"/>
        <v>82 Transport and mobile machine drivers and operatives</v>
      </c>
      <c r="B262" s="11">
        <v>7.638415182996404</v>
      </c>
      <c r="C262" s="11">
        <v>5.6822407347564807</v>
      </c>
      <c r="D262" s="11">
        <f t="shared" si="174"/>
        <v>-1.9561744482399233</v>
      </c>
      <c r="E262" s="11">
        <v>3.2113789011131715</v>
      </c>
      <c r="F262" s="11">
        <f t="shared" si="177"/>
        <v>1.2552044528732482</v>
      </c>
      <c r="G262" s="200">
        <f t="shared" si="169"/>
        <v>2.3672922288539677E-2</v>
      </c>
    </row>
    <row r="263" spans="1:7" x14ac:dyDescent="0.2">
      <c r="A263" t="str">
        <f t="shared" si="165"/>
        <v>91 Elementary trades and related occupations</v>
      </c>
      <c r="B263" s="11">
        <v>2.8751694548604858</v>
      </c>
      <c r="C263" s="11">
        <v>1.8149664243387751</v>
      </c>
      <c r="D263" s="11">
        <f t="shared" si="174"/>
        <v>-1.0602030305217107</v>
      </c>
      <c r="E263" s="11">
        <v>0.86029560540249483</v>
      </c>
      <c r="F263" s="11">
        <f t="shared" ref="F263" si="178">SUM(D263:E263)</f>
        <v>-0.19990742511921589</v>
      </c>
      <c r="G263" s="200">
        <f t="shared" si="169"/>
        <v>1.7603867400962647E-2</v>
      </c>
    </row>
    <row r="264" spans="1:7" x14ac:dyDescent="0.2">
      <c r="A264" t="str">
        <f t="shared" si="165"/>
        <v>92 Elementary administration and service occupations</v>
      </c>
      <c r="B264" s="11">
        <v>15.19416447549284</v>
      </c>
      <c r="C264" s="11">
        <v>9.8142748244406341</v>
      </c>
      <c r="D264" s="11">
        <f t="shared" ref="D264" si="179">C264-B264</f>
        <v>-5.3798896510522063</v>
      </c>
      <c r="E264" s="11">
        <v>5.4000129042344183</v>
      </c>
      <c r="F264" s="11">
        <f>SUM(D264:E264)</f>
        <v>2.0123253182211975E-2</v>
      </c>
      <c r="G264" s="200">
        <f t="shared" ref="G264:G265" si="180">IF(B264&gt;0,(1+(E264/B264))^(1/($C$6-$B$6))-1,0)</f>
        <v>2.0480025425436921E-2</v>
      </c>
    </row>
    <row r="265" spans="1:7" x14ac:dyDescent="0.2">
      <c r="A265" t="str">
        <f t="shared" si="165"/>
        <v>All occupations</v>
      </c>
      <c r="B265" s="11">
        <f>SUM(B239:B264)</f>
        <v>83.603672360070917</v>
      </c>
      <c r="C265" s="11">
        <f t="shared" ref="C265:F265" si="181">SUM(C239:C264)</f>
        <v>47.40907645871647</v>
      </c>
      <c r="D265" s="11">
        <f t="shared" si="181"/>
        <v>-36.194595901354461</v>
      </c>
      <c r="E265" s="11">
        <f t="shared" si="181"/>
        <v>26.907662228718433</v>
      </c>
      <c r="F265" s="11">
        <f t="shared" si="181"/>
        <v>-9.2869336726360245</v>
      </c>
      <c r="G265" s="200">
        <f t="shared" si="180"/>
        <v>1.8776138790488561E-2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1.0292993257726737</v>
      </c>
      <c r="C268" s="11">
        <v>1.2379423495475641</v>
      </c>
      <c r="D268" s="11">
        <f>C268-B268</f>
        <v>0.20864302377489041</v>
      </c>
      <c r="E268" s="11">
        <v>0.35267792294549405</v>
      </c>
      <c r="F268" s="11">
        <f>SUM(D268:E268)</f>
        <v>0.56132094672038446</v>
      </c>
      <c r="G268" s="200">
        <f>IF(B268&gt;0,(1+(E268/B268))^(1/($C$6-$B$6))-1,0)</f>
        <v>1.9836646391859336E-2</v>
      </c>
    </row>
    <row r="269" spans="1:7" x14ac:dyDescent="0.2">
      <c r="A269" t="str">
        <f t="shared" si="183"/>
        <v>12 Other managers and proprietors</v>
      </c>
      <c r="B269" s="11">
        <v>1.081150188830351</v>
      </c>
      <c r="C269" s="11">
        <v>1.8785985297487711</v>
      </c>
      <c r="D269" s="11">
        <f t="shared" ref="D269:D284" si="184">C269-B269</f>
        <v>0.7974483409184201</v>
      </c>
      <c r="E269" s="11">
        <v>0.59909131066701704</v>
      </c>
      <c r="F269" s="11">
        <f t="shared" ref="F269:F276" si="185">SUM(D269:E269)</f>
        <v>1.3965396515854371</v>
      </c>
      <c r="G269" s="200">
        <f t="shared" ref="G269:G271" si="186">IF(B269&gt;0,(1+(E269/B269))^(1/($C$6-$B$6))-1,0)</f>
        <v>2.9830409704395322E-2</v>
      </c>
    </row>
    <row r="270" spans="1:7" x14ac:dyDescent="0.2">
      <c r="A270" t="str">
        <f t="shared" si="183"/>
        <v>21 Science, research, engineering and technology professionals</v>
      </c>
      <c r="B270" s="11">
        <v>0.507369085068749</v>
      </c>
      <c r="C270" s="11">
        <v>0.88550432666464574</v>
      </c>
      <c r="D270" s="11">
        <f t="shared" si="184"/>
        <v>0.37813524159589673</v>
      </c>
      <c r="E270" s="11">
        <v>0.22815568968865174</v>
      </c>
      <c r="F270" s="11">
        <f t="shared" si="185"/>
        <v>0.60629093128454847</v>
      </c>
      <c r="G270" s="200">
        <f t="shared" si="186"/>
        <v>2.5065350457584623E-2</v>
      </c>
    </row>
    <row r="271" spans="1:7" x14ac:dyDescent="0.2">
      <c r="A271" t="str">
        <f t="shared" si="183"/>
        <v>22 Health professionals</v>
      </c>
      <c r="B271" s="11">
        <v>0.19682252371178091</v>
      </c>
      <c r="C271" s="11">
        <v>0.42870467174284288</v>
      </c>
      <c r="D271" s="11">
        <f t="shared" si="184"/>
        <v>0.23188214803106197</v>
      </c>
      <c r="E271" s="11">
        <v>0.11686731023175269</v>
      </c>
      <c r="F271" s="11">
        <f t="shared" si="185"/>
        <v>0.34874945826281467</v>
      </c>
      <c r="G271" s="200">
        <f t="shared" si="186"/>
        <v>3.1561305721487853E-2</v>
      </c>
    </row>
    <row r="272" spans="1:7" x14ac:dyDescent="0.2">
      <c r="A272" t="str">
        <f t="shared" si="183"/>
        <v>23 Teaching and other educational professionals</v>
      </c>
      <c r="B272" s="11">
        <v>0.29389755925167582</v>
      </c>
      <c r="C272" s="11">
        <v>0.44404344268236251</v>
      </c>
      <c r="D272" s="11">
        <f t="shared" si="184"/>
        <v>0.15014588343068669</v>
      </c>
      <c r="E272" s="11">
        <v>0.15282889307540468</v>
      </c>
      <c r="F272" s="11">
        <f t="shared" si="185"/>
        <v>0.30297477650609139</v>
      </c>
      <c r="G272" s="200">
        <f>IF(B272&gt;0,(1+(E272/B272))^(1/($C$6-$B$6))-1,0)</f>
        <v>2.8307600969255997E-2</v>
      </c>
    </row>
    <row r="273" spans="1:7" x14ac:dyDescent="0.2">
      <c r="A273" t="str">
        <f t="shared" si="183"/>
        <v>24 Business, media and public service professionals</v>
      </c>
      <c r="B273" s="11">
        <v>0.65271685545436653</v>
      </c>
      <c r="C273" s="11">
        <v>1.0165308313777568</v>
      </c>
      <c r="D273" s="11">
        <f t="shared" si="184"/>
        <v>0.36381397592339026</v>
      </c>
      <c r="E273" s="11">
        <v>0.30471783145411679</v>
      </c>
      <c r="F273" s="11">
        <f t="shared" si="185"/>
        <v>0.66853180737750706</v>
      </c>
      <c r="G273" s="200">
        <f t="shared" ref="G273" si="187">IF(B273&gt;0,(1+(E273/B273))^(1/($C$6-$B$6))-1,0)</f>
        <v>2.5869902959557489E-2</v>
      </c>
    </row>
    <row r="274" spans="1:7" x14ac:dyDescent="0.2">
      <c r="A274" t="str">
        <f t="shared" si="183"/>
        <v>31 Science, engineering and technology associate professionals</v>
      </c>
      <c r="B274" s="11">
        <v>0.35993637602831857</v>
      </c>
      <c r="C274" s="11">
        <v>0.62132353816930597</v>
      </c>
      <c r="D274" s="11">
        <f t="shared" si="184"/>
        <v>0.26138716214098739</v>
      </c>
      <c r="E274" s="11">
        <v>0.18164149199557408</v>
      </c>
      <c r="F274" s="11">
        <f t="shared" si="185"/>
        <v>0.44302865413656145</v>
      </c>
      <c r="G274" s="200">
        <f>IF(B274&gt;0,(1+(E274/B274))^(1/($C$6-$B$6))-1,0)</f>
        <v>2.7611631149659699E-2</v>
      </c>
    </row>
    <row r="275" spans="1:7" x14ac:dyDescent="0.2">
      <c r="A275" t="str">
        <f t="shared" si="183"/>
        <v>32 Health and social care associate professionals</v>
      </c>
      <c r="B275" s="11">
        <v>0.13186418057593757</v>
      </c>
      <c r="C275" s="11">
        <v>0.25440981097569038</v>
      </c>
      <c r="D275" s="11">
        <f t="shared" si="184"/>
        <v>0.1225456303997528</v>
      </c>
      <c r="E275" s="11">
        <v>7.505497614133555E-2</v>
      </c>
      <c r="F275" s="11">
        <f t="shared" si="185"/>
        <v>0.19760060654108835</v>
      </c>
      <c r="G275" s="200">
        <f t="shared" ref="G275:G292" si="188">IF(B275&gt;0,(1+(E275/B275))^(1/($C$6-$B$6))-1,0)</f>
        <v>3.0492710382699517E-2</v>
      </c>
    </row>
    <row r="276" spans="1:7" x14ac:dyDescent="0.2">
      <c r="A276" t="str">
        <f t="shared" si="183"/>
        <v>33 Protective service occupations</v>
      </c>
      <c r="B276" s="11">
        <v>0.15495994723997894</v>
      </c>
      <c r="C276" s="11">
        <v>0.11771038584021255</v>
      </c>
      <c r="D276" s="11">
        <f t="shared" si="184"/>
        <v>-3.7249561399766387E-2</v>
      </c>
      <c r="E276" s="11">
        <v>2.7130728557239414E-2</v>
      </c>
      <c r="F276" s="11">
        <f t="shared" si="185"/>
        <v>-1.0118832842526973E-2</v>
      </c>
      <c r="G276" s="200">
        <f t="shared" si="188"/>
        <v>1.0813925892312781E-2</v>
      </c>
    </row>
    <row r="277" spans="1:7" x14ac:dyDescent="0.2">
      <c r="A277" t="str">
        <f t="shared" si="183"/>
        <v>34 Culture, media and sports occupations</v>
      </c>
      <c r="B277" s="11">
        <v>0.22658429429590562</v>
      </c>
      <c r="C277" s="11">
        <v>0.36807473703892096</v>
      </c>
      <c r="D277" s="11">
        <f t="shared" si="184"/>
        <v>0.14149044274301534</v>
      </c>
      <c r="E277" s="11">
        <v>9.5794495323066983E-2</v>
      </c>
      <c r="F277" s="11">
        <f t="shared" ref="F277:F278" si="189">SUM(D277:E277)</f>
        <v>0.23728493806608231</v>
      </c>
      <c r="G277" s="200">
        <f t="shared" si="188"/>
        <v>2.3785821006676811E-2</v>
      </c>
    </row>
    <row r="278" spans="1:7" x14ac:dyDescent="0.2">
      <c r="A278" t="str">
        <f t="shared" si="183"/>
        <v>35 Business and public service associate professionals</v>
      </c>
      <c r="B278" s="11">
        <v>0.85837743180986847</v>
      </c>
      <c r="C278" s="11">
        <v>1.1935715421439419</v>
      </c>
      <c r="D278" s="11">
        <f t="shared" si="184"/>
        <v>0.33519411033407343</v>
      </c>
      <c r="E278" s="11">
        <v>0.32144314141669672</v>
      </c>
      <c r="F278" s="11">
        <f t="shared" si="189"/>
        <v>0.65663725175077015</v>
      </c>
      <c r="G278" s="200">
        <f t="shared" si="188"/>
        <v>2.143133845340528E-2</v>
      </c>
    </row>
    <row r="279" spans="1:7" x14ac:dyDescent="0.2">
      <c r="A279" t="str">
        <f t="shared" si="183"/>
        <v>41 Administrative occupations</v>
      </c>
      <c r="B279" s="11">
        <v>2.4548949163048861</v>
      </c>
      <c r="C279" s="11">
        <v>2.1505295881004369</v>
      </c>
      <c r="D279" s="11">
        <f t="shared" si="184"/>
        <v>-0.30436532820444917</v>
      </c>
      <c r="E279" s="11">
        <v>0.6740135063821836</v>
      </c>
      <c r="F279" s="11">
        <f t="shared" ref="F279:F282" si="190">SUM(D279:E279)</f>
        <v>0.36964817817773443</v>
      </c>
      <c r="G279" s="200">
        <f t="shared" si="188"/>
        <v>1.63048459450994E-2</v>
      </c>
    </row>
    <row r="280" spans="1:7" x14ac:dyDescent="0.2">
      <c r="A280" t="str">
        <f t="shared" si="183"/>
        <v>42 Secretarial and related occupations</v>
      </c>
      <c r="B280" s="11">
        <v>0.96037643016946228</v>
      </c>
      <c r="C280" s="11">
        <v>0.9897038551619759</v>
      </c>
      <c r="D280" s="11">
        <f t="shared" si="184"/>
        <v>2.9327424992513618E-2</v>
      </c>
      <c r="E280" s="11">
        <v>0.40450456335665536</v>
      </c>
      <c r="F280" s="11">
        <f t="shared" si="190"/>
        <v>0.43383198834916897</v>
      </c>
      <c r="G280" s="200">
        <f t="shared" si="188"/>
        <v>2.3709859852911963E-2</v>
      </c>
    </row>
    <row r="281" spans="1:7" x14ac:dyDescent="0.2">
      <c r="A281" t="str">
        <f t="shared" si="183"/>
        <v>51 Skilled agricultural and related trades</v>
      </c>
      <c r="B281" s="11">
        <v>0.75112907638963733</v>
      </c>
      <c r="C281" s="11">
        <v>0.50940717975866079</v>
      </c>
      <c r="D281" s="11">
        <f t="shared" si="184"/>
        <v>-0.24172189663097654</v>
      </c>
      <c r="E281" s="11">
        <v>0.25726814206766013</v>
      </c>
      <c r="F281" s="11">
        <f t="shared" si="190"/>
        <v>1.5546245436683592E-2</v>
      </c>
      <c r="G281" s="200">
        <f t="shared" si="188"/>
        <v>1.9830049371086123E-2</v>
      </c>
    </row>
    <row r="282" spans="1:7" x14ac:dyDescent="0.2">
      <c r="A282" t="str">
        <f t="shared" si="183"/>
        <v>52 Skilled metal, electrical and electronic trades</v>
      </c>
      <c r="B282" s="11">
        <v>1.0907456379666305</v>
      </c>
      <c r="C282" s="11">
        <v>0.74333569835545321</v>
      </c>
      <c r="D282" s="11">
        <f t="shared" si="184"/>
        <v>-0.34740993961117728</v>
      </c>
      <c r="E282" s="11">
        <v>0.32320934677185287</v>
      </c>
      <c r="F282" s="11">
        <f t="shared" si="190"/>
        <v>-2.4200592839324409E-2</v>
      </c>
      <c r="G282" s="200">
        <f t="shared" si="188"/>
        <v>1.7452492178503975E-2</v>
      </c>
    </row>
    <row r="283" spans="1:7" x14ac:dyDescent="0.2">
      <c r="A283" t="str">
        <f t="shared" si="183"/>
        <v>53 Skilled construction and building trades</v>
      </c>
      <c r="B283" s="11">
        <v>1.3380041630487798</v>
      </c>
      <c r="C283" s="11">
        <v>0.26891354042437587</v>
      </c>
      <c r="D283" s="11">
        <f t="shared" si="184"/>
        <v>-1.0690906226244039</v>
      </c>
      <c r="E283" s="11">
        <v>0.21870186587515505</v>
      </c>
      <c r="F283" s="11">
        <f t="shared" ref="F283" si="191">SUM(D283:E283)</f>
        <v>-0.85038875674924885</v>
      </c>
      <c r="G283" s="200">
        <f t="shared" si="188"/>
        <v>1.0143971151903797E-2</v>
      </c>
    </row>
    <row r="284" spans="1:7" x14ac:dyDescent="0.2">
      <c r="A284" t="str">
        <f t="shared" si="183"/>
        <v>54 Textiles, printing and other skilled trades</v>
      </c>
      <c r="B284" s="11">
        <v>1.2433027429558814</v>
      </c>
      <c r="C284" s="11">
        <v>0.79473419040431381</v>
      </c>
      <c r="D284" s="11">
        <f t="shared" si="184"/>
        <v>-0.44856855255156758</v>
      </c>
      <c r="E284" s="11">
        <v>0.28384760158255801</v>
      </c>
      <c r="F284" s="11">
        <f t="shared" ref="F284" si="192">SUM(D284:E284)</f>
        <v>-0.16472095096900957</v>
      </c>
      <c r="G284" s="200">
        <f t="shared" si="188"/>
        <v>1.3803205765166027E-2</v>
      </c>
    </row>
    <row r="285" spans="1:7" x14ac:dyDescent="0.2">
      <c r="A285" t="str">
        <f t="shared" si="183"/>
        <v>61 Caring personal service occupations</v>
      </c>
      <c r="B285" s="11">
        <v>0.66831075724586053</v>
      </c>
      <c r="C285" s="11">
        <v>0.97195929053555552</v>
      </c>
      <c r="D285" s="11">
        <f>C285-B285</f>
        <v>0.30364853328969499</v>
      </c>
      <c r="E285" s="11">
        <v>0.22667991025973228</v>
      </c>
      <c r="F285" s="11">
        <f>SUM(D285:E285)</f>
        <v>0.53032844354942732</v>
      </c>
      <c r="G285" s="200">
        <f t="shared" si="188"/>
        <v>1.9661457714339692E-2</v>
      </c>
    </row>
    <row r="286" spans="1:7" x14ac:dyDescent="0.2">
      <c r="A286" t="str">
        <f t="shared" si="183"/>
        <v>62 Leisure, travel and related personal service occupations</v>
      </c>
      <c r="B286" s="11">
        <v>0.94922697926321498</v>
      </c>
      <c r="C286" s="11">
        <v>0.61208537459265266</v>
      </c>
      <c r="D286" s="11">
        <f t="shared" ref="D286:D292" si="193">C286-B286</f>
        <v>-0.33714160467056231</v>
      </c>
      <c r="E286" s="11">
        <v>0.24006085727868162</v>
      </c>
      <c r="F286" s="11">
        <f t="shared" ref="F286:F287" si="194">SUM(D286:E286)</f>
        <v>-9.708074739188069E-2</v>
      </c>
      <c r="G286" s="200">
        <f t="shared" si="188"/>
        <v>1.5144330779518489E-2</v>
      </c>
    </row>
    <row r="287" spans="1:7" x14ac:dyDescent="0.2">
      <c r="A287" t="str">
        <f t="shared" si="183"/>
        <v>63 Community and civil enforcement occupations</v>
      </c>
      <c r="B287" s="11">
        <v>4.8953013513363147E-2</v>
      </c>
      <c r="C287" s="11">
        <v>2.795036099457314E-2</v>
      </c>
      <c r="D287" s="11">
        <f t="shared" si="193"/>
        <v>-2.1002652518790008E-2</v>
      </c>
      <c r="E287" s="11">
        <v>7.9223079413865381E-3</v>
      </c>
      <c r="F287" s="11">
        <f t="shared" si="194"/>
        <v>-1.3080344577403469E-2</v>
      </c>
      <c r="G287" s="200">
        <f t="shared" si="188"/>
        <v>1.0050207421060664E-2</v>
      </c>
    </row>
    <row r="288" spans="1:7" x14ac:dyDescent="0.2">
      <c r="A288" t="str">
        <f t="shared" si="183"/>
        <v>71 Sales occupations</v>
      </c>
      <c r="B288" s="11">
        <v>3.8748885289724821</v>
      </c>
      <c r="C288" s="11">
        <v>1.9224025690407534</v>
      </c>
      <c r="D288" s="11">
        <f t="shared" si="193"/>
        <v>-1.9524859599317288</v>
      </c>
      <c r="E288" s="11">
        <v>0.68709706139088955</v>
      </c>
      <c r="F288" s="11">
        <f t="shared" ref="F288:F289" si="195">SUM(D288:E288)</f>
        <v>-1.2653888985408392</v>
      </c>
      <c r="G288" s="200">
        <f t="shared" si="188"/>
        <v>1.094217036357592E-2</v>
      </c>
    </row>
    <row r="289" spans="1:7" x14ac:dyDescent="0.2">
      <c r="A289" t="str">
        <f t="shared" si="183"/>
        <v>72 Customer service occupations</v>
      </c>
      <c r="B289" s="11">
        <v>0.6813718474188557</v>
      </c>
      <c r="C289" s="11">
        <v>1.3818031073995214</v>
      </c>
      <c r="D289" s="11">
        <f t="shared" si="193"/>
        <v>0.70043125998066569</v>
      </c>
      <c r="E289" s="11">
        <v>0.35954863818718091</v>
      </c>
      <c r="F289" s="11">
        <f t="shared" si="195"/>
        <v>1.0599798981678465</v>
      </c>
      <c r="G289" s="200">
        <f t="shared" si="188"/>
        <v>2.8652986541645387E-2</v>
      </c>
    </row>
    <row r="290" spans="1:7" x14ac:dyDescent="0.2">
      <c r="A290" t="str">
        <f t="shared" si="183"/>
        <v>81 Process, plant and machine operatives</v>
      </c>
      <c r="B290" s="11">
        <v>1.5314964145330756</v>
      </c>
      <c r="C290" s="11">
        <v>0.46158158492194368</v>
      </c>
      <c r="D290" s="11">
        <f t="shared" si="193"/>
        <v>-1.069914829611132</v>
      </c>
      <c r="E290" s="11">
        <v>0.20918824158303923</v>
      </c>
      <c r="F290" s="11">
        <f t="shared" ref="F290:F291" si="196">SUM(D290:E290)</f>
        <v>-0.86072658802809277</v>
      </c>
      <c r="G290" s="200">
        <f t="shared" si="188"/>
        <v>8.5720789974335077E-3</v>
      </c>
    </row>
    <row r="291" spans="1:7" x14ac:dyDescent="0.2">
      <c r="A291" t="str">
        <f t="shared" si="183"/>
        <v>82 Transport and mobile machine drivers and operatives</v>
      </c>
      <c r="B291" s="11">
        <v>3.7116408394585085</v>
      </c>
      <c r="C291" s="11">
        <v>1.8711958499516934</v>
      </c>
      <c r="D291" s="11">
        <f t="shared" si="193"/>
        <v>-1.8404449895068151</v>
      </c>
      <c r="E291" s="11">
        <v>1.0521033300932894</v>
      </c>
      <c r="F291" s="11">
        <f t="shared" si="196"/>
        <v>-0.78834165941352574</v>
      </c>
      <c r="G291" s="200">
        <f t="shared" si="188"/>
        <v>1.6776497431580051E-2</v>
      </c>
    </row>
    <row r="292" spans="1:7" x14ac:dyDescent="0.2">
      <c r="A292" t="str">
        <f t="shared" si="183"/>
        <v>91 Elementary trades and related occupations</v>
      </c>
      <c r="B292" s="11">
        <v>1.5831675407802424</v>
      </c>
      <c r="C292" s="11">
        <v>0.88118709004097096</v>
      </c>
      <c r="D292" s="11">
        <f t="shared" si="193"/>
        <v>-0.7019804507392714</v>
      </c>
      <c r="E292" s="11">
        <v>0.33621822373916893</v>
      </c>
      <c r="F292" s="11">
        <f t="shared" ref="F292" si="197">SUM(D292:E292)</f>
        <v>-0.36576222700010247</v>
      </c>
      <c r="G292" s="200">
        <f t="shared" si="188"/>
        <v>1.2921274639835723E-2</v>
      </c>
    </row>
    <row r="293" spans="1:7" x14ac:dyDescent="0.2">
      <c r="A293" t="str">
        <f t="shared" si="183"/>
        <v>92 Elementary administration and service occupations</v>
      </c>
      <c r="B293" s="11">
        <v>6.2315372715097199</v>
      </c>
      <c r="C293" s="11">
        <v>3.7775819325450848</v>
      </c>
      <c r="D293" s="11">
        <f t="shared" ref="D293" si="198">C293-B293</f>
        <v>-2.4539553389646351</v>
      </c>
      <c r="E293" s="11">
        <v>1.2060359333041659</v>
      </c>
      <c r="F293" s="11">
        <f t="shared" ref="F293" si="199">SUM(D293:E293)</f>
        <v>-1.2479194056604692</v>
      </c>
      <c r="G293" s="200">
        <f t="shared" ref="G293:G294" si="200">IF(B293&gt;0,(1+(E293/B293))^(1/($C$6-$B$6))-1,0)</f>
        <v>1.1864603127425211E-2</v>
      </c>
    </row>
    <row r="294" spans="1:7" x14ac:dyDescent="0.2">
      <c r="A294" s="24" t="str">
        <f t="shared" si="183"/>
        <v>All occupations</v>
      </c>
      <c r="B294" s="34">
        <f>SUM(B268:B293)</f>
        <v>32.612023927570206</v>
      </c>
      <c r="C294" s="34">
        <f t="shared" ref="C294:F294" si="201">SUM(C268:C293)</f>
        <v>25.810785378159981</v>
      </c>
      <c r="D294" s="34">
        <f t="shared" si="201"/>
        <v>-6.8012385494102254</v>
      </c>
      <c r="E294" s="34">
        <f t="shared" si="201"/>
        <v>8.9418033213099495</v>
      </c>
      <c r="F294" s="34">
        <f t="shared" si="201"/>
        <v>2.1405647718997241</v>
      </c>
      <c r="G294" s="234">
        <f t="shared" si="200"/>
        <v>1.6285084824060547E-2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Liverpool City Region</v>
      </c>
    </row>
    <row r="2" spans="1:17" x14ac:dyDescent="0.2">
      <c r="A2" s="364" t="s">
        <v>519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-1.3055073191120528</v>
      </c>
      <c r="Q7" s="11">
        <f>'Occ T1'!J16</f>
        <v>31.936098086922385</v>
      </c>
    </row>
    <row r="8" spans="1:17" x14ac:dyDescent="0.2">
      <c r="O8" t="str">
        <f>name!E11</f>
        <v>Process, plant and machine operatives</v>
      </c>
      <c r="P8" s="11">
        <f>'Occ T1'!H15</f>
        <v>4.2974325602533696</v>
      </c>
      <c r="Q8" s="11">
        <f>'Occ T1'!J15</f>
        <v>27.67336981408776</v>
      </c>
    </row>
    <row r="9" spans="1:17" x14ac:dyDescent="0.2">
      <c r="O9" t="str">
        <f>name!E10</f>
        <v>Sales and customer service occupations</v>
      </c>
      <c r="P9" s="11">
        <f>'Occ T1'!H14</f>
        <v>2.3149121993547936</v>
      </c>
      <c r="Q9" s="11">
        <f>'Occ T1'!J14</f>
        <v>33.132672206901447</v>
      </c>
    </row>
    <row r="10" spans="1:17" x14ac:dyDescent="0.2">
      <c r="O10" t="str">
        <f>name!E9</f>
        <v>Caring, leisure and other service occupations</v>
      </c>
      <c r="P10" s="11">
        <f>'Occ T1'!H13</f>
        <v>15.571276040051444</v>
      </c>
      <c r="Q10" s="11">
        <f>'Occ T1'!J13</f>
        <v>65.253805933676162</v>
      </c>
    </row>
    <row r="11" spans="1:17" x14ac:dyDescent="0.2">
      <c r="O11" t="str">
        <f>name!E8</f>
        <v>Skilled trades occupations</v>
      </c>
      <c r="P11" s="11">
        <f>'Occ T1'!H12</f>
        <v>-2.1855117247175215</v>
      </c>
      <c r="Q11" s="11">
        <f>'Occ T1'!J12</f>
        <v>20.836209061037867</v>
      </c>
    </row>
    <row r="12" spans="1:17" x14ac:dyDescent="0.2">
      <c r="O12" t="str">
        <f>name!E7</f>
        <v>Administrative and secretarial occupations</v>
      </c>
      <c r="P12" s="11">
        <f>'Occ T1'!H11</f>
        <v>-11.025015659543783</v>
      </c>
      <c r="Q12" s="11">
        <f>'Occ T1'!J11</f>
        <v>31.041385707922878</v>
      </c>
    </row>
    <row r="13" spans="1:17" x14ac:dyDescent="0.2">
      <c r="O13" t="str">
        <f>name!E6</f>
        <v>Associate professional occupations</v>
      </c>
      <c r="P13" s="11">
        <f>'Occ T1'!H10</f>
        <v>5.0906246990993509</v>
      </c>
      <c r="Q13" s="11">
        <f>'Occ T1'!J10</f>
        <v>46.269460183404952</v>
      </c>
    </row>
    <row r="14" spans="1:17" x14ac:dyDescent="0.2">
      <c r="O14" t="str">
        <f>name!E5</f>
        <v>Professional occupations</v>
      </c>
      <c r="P14" s="11">
        <f>'Occ T1'!H9</f>
        <v>33.657950898725375</v>
      </c>
      <c r="Q14" s="11">
        <f>'Occ T1'!J9</f>
        <v>117.37175686160228</v>
      </c>
    </row>
    <row r="15" spans="1:17" x14ac:dyDescent="0.2">
      <c r="O15" t="str">
        <f>name!E4</f>
        <v>Managers, directors and senior officials</v>
      </c>
      <c r="P15" s="11">
        <f>'Occ T1'!H8</f>
        <v>10.958838305889302</v>
      </c>
      <c r="Q15" s="11">
        <f>'Occ T1'!J8</f>
        <v>47.622397504648923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Liverpool City Region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1.5074419503860454</v>
      </c>
      <c r="Q37" s="11">
        <f>'Occ T2'!J8</f>
        <v>22.848495563614904</v>
      </c>
    </row>
    <row r="38" spans="1:17" x14ac:dyDescent="0.2">
      <c r="O38" s="10" t="str">
        <f>name!D5</f>
        <v>12 Other managers and proprietors</v>
      </c>
      <c r="P38" s="11">
        <f>'Occ T2'!H9</f>
        <v>9.4513963555032632</v>
      </c>
      <c r="Q38" s="11">
        <f>'Occ T2'!J9</f>
        <v>24.773901941034026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6.4074788700632581</v>
      </c>
      <c r="Q39" s="11">
        <f>'Occ T2'!J10</f>
        <v>21.360562715252165</v>
      </c>
    </row>
    <row r="40" spans="1:17" x14ac:dyDescent="0.2">
      <c r="O40" s="10" t="str">
        <f>name!D7</f>
        <v>22 Health professionals</v>
      </c>
      <c r="P40" s="11">
        <f>'Occ T2'!H11</f>
        <v>8.2671377459861191</v>
      </c>
      <c r="Q40" s="11">
        <f>'Occ T2'!J11</f>
        <v>31.167743144040902</v>
      </c>
    </row>
    <row r="41" spans="1:17" x14ac:dyDescent="0.2">
      <c r="O41" s="10" t="str">
        <f>name!D8</f>
        <v>23 Teaching and other educational professionals</v>
      </c>
      <c r="P41" s="11">
        <f>'Occ T2'!H12</f>
        <v>8.048470165775754</v>
      </c>
      <c r="Q41" s="11">
        <f>'Occ T2'!J12</f>
        <v>30.753531971568943</v>
      </c>
    </row>
    <row r="42" spans="1:17" x14ac:dyDescent="0.2">
      <c r="O42" s="10" t="str">
        <f>name!D9</f>
        <v>24 Business, media and public service professionals</v>
      </c>
      <c r="P42" s="11">
        <f>'Occ T2'!H13</f>
        <v>10.934864116900251</v>
      </c>
      <c r="Q42" s="11">
        <f>'Occ T2'!J13</f>
        <v>34.089919030740262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-0.87871466784233476</v>
      </c>
      <c r="Q43" s="11">
        <f>'Occ T2'!J14</f>
        <v>4.3348735413078412</v>
      </c>
    </row>
    <row r="44" spans="1:17" x14ac:dyDescent="0.2">
      <c r="O44" s="10" t="str">
        <f>name!D11</f>
        <v>32 Health and social care associate professionals</v>
      </c>
      <c r="P44" s="11">
        <f>'Occ T2'!H15</f>
        <v>2.9398685635984201</v>
      </c>
      <c r="Q44" s="11">
        <f>'Occ T2'!J15</f>
        <v>13.865027204827957</v>
      </c>
    </row>
    <row r="45" spans="1:17" x14ac:dyDescent="0.2">
      <c r="O45" s="10" t="str">
        <f>name!D12</f>
        <v>33 Protective service occupations</v>
      </c>
      <c r="P45" s="11">
        <f>'Occ T2'!H16</f>
        <v>2.2638433274619025</v>
      </c>
      <c r="Q45" s="11">
        <f>'Occ T2'!J16</f>
        <v>5.5535574541413801</v>
      </c>
    </row>
    <row r="46" spans="1:17" x14ac:dyDescent="0.2">
      <c r="O46" s="10" t="str">
        <f>name!D13</f>
        <v>34 Culture, media and sports occupations</v>
      </c>
      <c r="P46" s="11">
        <f>'Occ T2'!H17</f>
        <v>0.55472323829098613</v>
      </c>
      <c r="Q46" s="11">
        <f>'Occ T2'!J17</f>
        <v>4.7213929425504384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0.2109042375903698</v>
      </c>
      <c r="Q47" s="11">
        <f>'Occ T2'!J18</f>
        <v>17.794609040577331</v>
      </c>
    </row>
    <row r="48" spans="1:17" x14ac:dyDescent="0.2">
      <c r="O48" s="10" t="str">
        <f>name!D15</f>
        <v>41 Administrative occupations</v>
      </c>
      <c r="P48" s="11">
        <f>'Occ T2'!H19</f>
        <v>-7.3545916387150072</v>
      </c>
      <c r="Q48" s="11">
        <f>'Occ T2'!J19</f>
        <v>27.205744113875376</v>
      </c>
    </row>
    <row r="49" spans="15:17" x14ac:dyDescent="0.2">
      <c r="O49" s="10" t="str">
        <f>name!D16</f>
        <v>42 Secretarial and related occupations</v>
      </c>
      <c r="P49" s="11">
        <f>'Occ T2'!H20</f>
        <v>-3.6704240208287633</v>
      </c>
      <c r="Q49" s="11">
        <f>'Occ T2'!J20</f>
        <v>3.8356415940475133</v>
      </c>
    </row>
    <row r="50" spans="15:17" x14ac:dyDescent="0.2">
      <c r="O50" s="10" t="str">
        <f>name!D17</f>
        <v>51 Skilled agricultural and related trades</v>
      </c>
      <c r="P50" s="11">
        <f>'Occ T2'!H21</f>
        <v>0.71876954723874675</v>
      </c>
      <c r="Q50" s="11">
        <f>'Occ T2'!J21</f>
        <v>4.0918254558642229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-2.0993389317508857</v>
      </c>
      <c r="Q51" s="11">
        <f>'Occ T2'!J22</f>
        <v>5.3609974097911799</v>
      </c>
    </row>
    <row r="52" spans="15:17" x14ac:dyDescent="0.2">
      <c r="O52" s="10" t="str">
        <f>name!D19</f>
        <v>53 Skilled construction and building trades</v>
      </c>
      <c r="P52" s="11">
        <f>'Occ T2'!H23</f>
        <v>-0.29938340322749113</v>
      </c>
      <c r="Q52" s="11">
        <f>'Occ T2'!J23</f>
        <v>6.8013937563021578</v>
      </c>
    </row>
    <row r="53" spans="15:17" x14ac:dyDescent="0.2">
      <c r="O53" s="10" t="str">
        <f>name!D20</f>
        <v>54 Textiles, printing and other skilled trades</v>
      </c>
      <c r="P53" s="11">
        <f>'Occ T2'!H24</f>
        <v>-0.50555893697789323</v>
      </c>
      <c r="Q53" s="11">
        <f>'Occ T2'!J24</f>
        <v>4.5819924390803051</v>
      </c>
    </row>
    <row r="54" spans="15:17" x14ac:dyDescent="0.2">
      <c r="O54" s="10" t="str">
        <f>name!D21</f>
        <v>61 Caring personal service occupations</v>
      </c>
      <c r="P54" s="11">
        <f>'Occ T2'!H25</f>
        <v>15.535041581180437</v>
      </c>
      <c r="Q54" s="11">
        <f>'Occ T2'!J25</f>
        <v>57.632121378931167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0.13380200451204338</v>
      </c>
      <c r="Q55" s="11">
        <f>'Occ T2'!J26</f>
        <v>7.4050608529811566</v>
      </c>
    </row>
    <row r="56" spans="15:17" x14ac:dyDescent="0.2">
      <c r="O56" s="10" t="str">
        <f>name!D23</f>
        <v>63 Community and civil enforcement occupations</v>
      </c>
      <c r="P56" s="11">
        <f>'Occ T2'!H27</f>
        <v>-9.756754564103931E-2</v>
      </c>
      <c r="Q56" s="11">
        <f>'Occ T2'!J27</f>
        <v>0.21662370176383589</v>
      </c>
    </row>
    <row r="57" spans="15:17" x14ac:dyDescent="0.2">
      <c r="O57" s="10" t="str">
        <f>name!D24</f>
        <v>71 Sales occupations</v>
      </c>
      <c r="P57" s="11">
        <f>'Occ T2'!H28</f>
        <v>-5.171933567606203</v>
      </c>
      <c r="Q57" s="11">
        <f>'Occ T2'!J28</f>
        <v>17.123758668300901</v>
      </c>
    </row>
    <row r="58" spans="15:17" x14ac:dyDescent="0.2">
      <c r="O58" s="10" t="str">
        <f>name!D25</f>
        <v>72 Customer service occupations</v>
      </c>
      <c r="P58" s="11">
        <f>'Occ T2'!H29</f>
        <v>7.4868457669609914</v>
      </c>
      <c r="Q58" s="11">
        <f>'Occ T2'!J29</f>
        <v>16.008913538600538</v>
      </c>
    </row>
    <row r="59" spans="15:17" x14ac:dyDescent="0.2">
      <c r="O59" s="10" t="str">
        <f>name!D26</f>
        <v>81 Process, plant and machine operatives</v>
      </c>
      <c r="P59" s="11">
        <f>'Occ T2'!H30</f>
        <v>1.5165160836910587</v>
      </c>
      <c r="Q59" s="11">
        <f>'Occ T2'!J30</f>
        <v>7.4787982060213496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2.7809164765623144</v>
      </c>
      <c r="Q60" s="11">
        <f>'Occ T2'!J31</f>
        <v>20.194571608066415</v>
      </c>
    </row>
    <row r="61" spans="15:17" x14ac:dyDescent="0.2">
      <c r="O61" s="10" t="str">
        <f>name!D28</f>
        <v>91 Elementary trades and related occupations</v>
      </c>
      <c r="P61" s="11">
        <f>'Occ T2'!H32</f>
        <v>-1.9562876372140385</v>
      </c>
      <c r="Q61" s="11">
        <f>'Occ T2'!J32</f>
        <v>1.0449070751173819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0.65078031810197956</v>
      </c>
      <c r="Q62" s="11">
        <f>'Occ T2'!J33</f>
        <v>30.891191011804995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57.375000000000341</v>
      </c>
      <c r="Q64" s="11">
        <f>'Occ T2'!J35</f>
        <v>421.13715536020459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Liverpool City Region</v>
      </c>
    </row>
    <row r="2" spans="1:40" ht="12.75" customHeight="1" x14ac:dyDescent="0.2">
      <c r="A2" s="182" t="s">
        <v>523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721.31799999999987</v>
      </c>
      <c r="C8" s="305">
        <f>SUM(C9:C17)</f>
        <v>743.66300000000012</v>
      </c>
      <c r="D8" s="305">
        <f>SUM(D9:D17)</f>
        <v>778.69299999999987</v>
      </c>
      <c r="E8" s="304"/>
      <c r="F8" s="305">
        <f>SUM(F9:F17)</f>
        <v>11.681026143084118</v>
      </c>
      <c r="G8" s="305">
        <f>SUM(G9:G17)</f>
        <v>14.169920530655856</v>
      </c>
      <c r="H8" s="305">
        <f>SUM(H9:H17)</f>
        <v>18.363389254226465</v>
      </c>
      <c r="I8" s="304"/>
      <c r="J8" s="305">
        <f>SUM(J9:J17)</f>
        <v>74.647810272965117</v>
      </c>
      <c r="K8" s="305">
        <f>SUM(K9:K17)</f>
        <v>89.839131944988338</v>
      </c>
      <c r="L8" s="305">
        <f>SUM(L9:L17)</f>
        <v>117.66925864697566</v>
      </c>
      <c r="M8" s="304"/>
      <c r="N8" s="305">
        <f>SUM(N9:N17)</f>
        <v>142.86734410104944</v>
      </c>
      <c r="O8" s="305">
        <f>SUM(O9:O17)</f>
        <v>160.13232488383991</v>
      </c>
      <c r="P8" s="305">
        <f>SUM(P9:P17)</f>
        <v>195.01749540574264</v>
      </c>
      <c r="Q8" s="306"/>
      <c r="R8" s="305">
        <f>SUM(R9:R17)</f>
        <v>41.350549933545892</v>
      </c>
      <c r="S8" s="305">
        <f>SUM(S9:S17)</f>
        <v>41.87444232036944</v>
      </c>
      <c r="T8" s="305">
        <f>SUM(T9:T17)</f>
        <v>46.929186604086951</v>
      </c>
      <c r="U8" s="306"/>
      <c r="V8" s="305">
        <f>SUM(V9:V17)</f>
        <v>38.840738724831475</v>
      </c>
      <c r="W8" s="305">
        <f>SUM(W9:W17)</f>
        <v>42.178398937669868</v>
      </c>
      <c r="X8" s="305">
        <f>SUM(X9:X17)</f>
        <v>51.473471729378616</v>
      </c>
      <c r="Y8" s="306"/>
      <c r="Z8" s="305">
        <f>SUM(Z9:Z17)</f>
        <v>154.34857763025019</v>
      </c>
      <c r="AA8" s="305">
        <f>SUM(AA9:AA17)</f>
        <v>152.59718299217488</v>
      </c>
      <c r="AB8" s="305">
        <f>SUM(AB9:AB17)</f>
        <v>153.29970819699605</v>
      </c>
      <c r="AC8" s="306"/>
      <c r="AD8" s="305">
        <f>SUM(AD9:AD17)</f>
        <v>141.3662569066324</v>
      </c>
      <c r="AE8" s="305">
        <f>SUM(AE9:AE17)</f>
        <v>141.93819005974368</v>
      </c>
      <c r="AF8" s="305">
        <f>SUM(AF9:AF17)</f>
        <v>122.72062832571696</v>
      </c>
      <c r="AG8" s="306"/>
      <c r="AH8" s="305">
        <f>SUM(AH9:AH17)</f>
        <v>83.603672360070917</v>
      </c>
      <c r="AI8" s="305">
        <f>SUM(AI9:AI17)</f>
        <v>71.971077078171717</v>
      </c>
      <c r="AJ8" s="305">
        <f>SUM(AJ9:AJ17)</f>
        <v>47.409076458716463</v>
      </c>
      <c r="AK8" s="306"/>
      <c r="AL8" s="305">
        <f>SUM(AL9:AL17)</f>
        <v>32.612023927570206</v>
      </c>
      <c r="AM8" s="305">
        <f>SUM(AM9:AM17)</f>
        <v>28.96233125238652</v>
      </c>
      <c r="AN8" s="305">
        <f>SUM(AN9:AN17)</f>
        <v>25.810785378159981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64.259733449598812</v>
      </c>
      <c r="C9" s="304">
        <f t="shared" ref="B9:D17" si="0">SUM(C21,C33,C51,C63,C75,C93)</f>
        <v>66.36297852229508</v>
      </c>
      <c r="D9" s="304">
        <f t="shared" si="0"/>
        <v>75.218571755488014</v>
      </c>
      <c r="E9" s="304"/>
      <c r="F9" s="304">
        <f t="shared" ref="F9:H17" si="1">SUM(F21,F33,F51,F63,F75,F93)</f>
        <v>0.88089258347774924</v>
      </c>
      <c r="G9" s="304">
        <f t="shared" si="1"/>
        <v>1.0454919433336043</v>
      </c>
      <c r="H9" s="304">
        <f t="shared" si="1"/>
        <v>1.3821008216883788</v>
      </c>
      <c r="I9" s="304"/>
      <c r="J9" s="304">
        <f t="shared" ref="J9:L17" si="2">SUM(J21,J33,J51,J63,J75,J93)</f>
        <v>7.1771529592641592</v>
      </c>
      <c r="K9" s="304">
        <f t="shared" si="2"/>
        <v>8.4245737509316498</v>
      </c>
      <c r="L9" s="304">
        <f t="shared" si="2"/>
        <v>11.187077002773911</v>
      </c>
      <c r="M9" s="304"/>
      <c r="N9" s="304">
        <f t="shared" ref="N9:P17" si="3">SUM(N21,N33,N51,N63,N75,N93)</f>
        <v>16.903528411876188</v>
      </c>
      <c r="O9" s="304">
        <f t="shared" si="3"/>
        <v>18.662487296961149</v>
      </c>
      <c r="P9" s="304">
        <f t="shared" si="3"/>
        <v>23.850303446655815</v>
      </c>
      <c r="Q9" s="306"/>
      <c r="R9" s="304">
        <f t="shared" ref="R9:T9" si="4">SUM(R21,R33,R51,R63,R75,R93)</f>
        <v>3.9569225669464001</v>
      </c>
      <c r="S9" s="304">
        <f t="shared" si="4"/>
        <v>4.1691794403876052</v>
      </c>
      <c r="T9" s="304">
        <f t="shared" si="4"/>
        <v>4.9859552256302271</v>
      </c>
      <c r="U9" s="306"/>
      <c r="V9" s="304">
        <f t="shared" ref="V9:X9" si="5">SUM(V21,V33,V51,V63,V75,V93)</f>
        <v>4.8018736848304622</v>
      </c>
      <c r="W9" s="304">
        <f t="shared" si="5"/>
        <v>5.0511979551645831</v>
      </c>
      <c r="X9" s="304">
        <f t="shared" si="5"/>
        <v>6.1894501293799244</v>
      </c>
      <c r="Y9" s="306"/>
      <c r="Z9" s="304">
        <f t="shared" ref="Z9:AB9" si="6">SUM(Z21,Z33,Z51,Z63,Z75,Z93)</f>
        <v>11.967653274119709</v>
      </c>
      <c r="AA9" s="304">
        <f t="shared" si="6"/>
        <v>11.142346891529826</v>
      </c>
      <c r="AB9" s="304">
        <f t="shared" si="6"/>
        <v>11.283845075736004</v>
      </c>
      <c r="AC9" s="306"/>
      <c r="AD9" s="304">
        <f>SUM(AD21,AD33,AD51,AD63,AD75,AD93)</f>
        <v>9.8925784129276924</v>
      </c>
      <c r="AE9" s="304">
        <f t="shared" ref="AE9:AF9" si="7">SUM(AE21,AE33,AE51,AE63,AE75,AE93)</f>
        <v>9.6145074364639562</v>
      </c>
      <c r="AF9" s="304">
        <f t="shared" si="7"/>
        <v>8.5799790167929118</v>
      </c>
      <c r="AG9" s="306"/>
      <c r="AH9" s="304">
        <f t="shared" ref="AH9:AJ9" si="8">SUM(AH21,AH33,AH51,AH63,AH75,AH93)</f>
        <v>6.5686820415534211</v>
      </c>
      <c r="AI9" s="304">
        <f t="shared" si="8"/>
        <v>5.9005108782279159</v>
      </c>
      <c r="AJ9" s="304">
        <f t="shared" si="8"/>
        <v>4.6433201575345162</v>
      </c>
      <c r="AK9" s="306"/>
      <c r="AL9" s="304">
        <f t="shared" ref="AL9:AN9" si="9">SUM(AL21,AL33,AL51,AL63,AL75,AL93)</f>
        <v>2.1104495146030238</v>
      </c>
      <c r="AM9" s="304">
        <f t="shared" si="9"/>
        <v>2.3526829292947857</v>
      </c>
      <c r="AN9" s="304">
        <f t="shared" si="9"/>
        <v>3.1165408792963341</v>
      </c>
    </row>
    <row r="10" spans="1:40" x14ac:dyDescent="0.2">
      <c r="A10" s="13" t="str">
        <f>name!E5</f>
        <v>Professional occupations</v>
      </c>
      <c r="B10" s="304">
        <f t="shared" si="0"/>
        <v>158.50888372948435</v>
      </c>
      <c r="C10" s="304">
        <f t="shared" si="0"/>
        <v>171.83368045347225</v>
      </c>
      <c r="D10" s="304">
        <f t="shared" si="0"/>
        <v>192.16683462820964</v>
      </c>
      <c r="E10" s="304"/>
      <c r="F10" s="304">
        <f t="shared" si="1"/>
        <v>8.8740410172789872</v>
      </c>
      <c r="G10" s="304">
        <f t="shared" si="1"/>
        <v>10.754396462549801</v>
      </c>
      <c r="H10" s="304">
        <f t="shared" si="1"/>
        <v>13.684414840139899</v>
      </c>
      <c r="I10" s="304"/>
      <c r="J10" s="304">
        <f t="shared" si="2"/>
        <v>43.329280835506978</v>
      </c>
      <c r="K10" s="304">
        <f t="shared" si="2"/>
        <v>51.903123188202017</v>
      </c>
      <c r="L10" s="304">
        <f t="shared" si="2"/>
        <v>65.668325646766775</v>
      </c>
      <c r="M10" s="304"/>
      <c r="N10" s="304">
        <f t="shared" si="3"/>
        <v>54.475446902077437</v>
      </c>
      <c r="O10" s="304">
        <f t="shared" si="3"/>
        <v>59.453452288722282</v>
      </c>
      <c r="P10" s="304">
        <f t="shared" si="3"/>
        <v>65.949042776177862</v>
      </c>
      <c r="Q10" s="306"/>
      <c r="R10" s="304">
        <f t="shared" ref="R10:T10" si="10">SUM(R22,R34,R52,R64,R76,R94)</f>
        <v>8.4977827920425817</v>
      </c>
      <c r="S10" s="304">
        <f t="shared" si="10"/>
        <v>6.2783837626797059</v>
      </c>
      <c r="T10" s="304">
        <f t="shared" si="10"/>
        <v>4.7552676015890007</v>
      </c>
      <c r="U10" s="306"/>
      <c r="V10" s="304">
        <f t="shared" ref="V10:X10" si="11">SUM(V22,V34,V52,V64,V76,V94)</f>
        <v>7.2215107744096523</v>
      </c>
      <c r="W10" s="304">
        <f t="shared" si="11"/>
        <v>7.5376932734791726</v>
      </c>
      <c r="X10" s="304">
        <f t="shared" si="11"/>
        <v>8.6978882887143811</v>
      </c>
      <c r="Y10" s="306"/>
      <c r="Z10" s="304">
        <f t="shared" ref="Z10:AB10" si="12">SUM(Z22,Z34,Z52,Z64,Z76,Z94)</f>
        <v>16.57119792748939</v>
      </c>
      <c r="AA10" s="304">
        <f t="shared" si="12"/>
        <v>16.549948955481639</v>
      </c>
      <c r="AB10" s="304">
        <f t="shared" si="12"/>
        <v>16.687966596265849</v>
      </c>
      <c r="AC10" s="306"/>
      <c r="AD10" s="304">
        <f t="shared" ref="AD10:AF10" si="13">SUM(AD22,AD34,AD52,AD64,AD76,AD94)</f>
        <v>11.130902379358453</v>
      </c>
      <c r="AE10" s="304">
        <f t="shared" si="13"/>
        <v>11.068713505742338</v>
      </c>
      <c r="AF10" s="304">
        <f t="shared" si="13"/>
        <v>9.476320973926601</v>
      </c>
      <c r="AG10" s="306"/>
      <c r="AH10" s="304">
        <f t="shared" ref="AH10:AJ10" si="14">SUM(AH22,AH34,AH52,AH64,AH76,AH94)</f>
        <v>6.7579150778343422</v>
      </c>
      <c r="AI10" s="304">
        <f t="shared" si="14"/>
        <v>6.2152655744520962</v>
      </c>
      <c r="AJ10" s="304">
        <f t="shared" si="14"/>
        <v>4.4728246321616849</v>
      </c>
      <c r="AK10" s="306"/>
      <c r="AL10" s="304">
        <f t="shared" ref="AL10:AN10" si="15">SUM(AL22,AL34,AL52,AL64,AL76,AL94)</f>
        <v>1.6508060234865725</v>
      </c>
      <c r="AM10" s="304">
        <f t="shared" si="15"/>
        <v>2.0727034421631854</v>
      </c>
      <c r="AN10" s="304">
        <f t="shared" si="15"/>
        <v>2.7747832724676078</v>
      </c>
    </row>
    <row r="11" spans="1:40" x14ac:dyDescent="0.2">
      <c r="A11" s="13" t="str">
        <f>name!E6</f>
        <v>Associate professional occupations</v>
      </c>
      <c r="B11" s="304">
        <f>SUM(B23,B35,B53,B65,B77,B95)</f>
        <v>88.460061163968959</v>
      </c>
      <c r="C11" s="304">
        <f t="shared" si="0"/>
        <v>86.255582064145827</v>
      </c>
      <c r="D11" s="304">
        <f>SUM(D23,D35,D53,D65,D77,D95)</f>
        <v>93.550685863068253</v>
      </c>
      <c r="E11" s="304"/>
      <c r="F11" s="304">
        <f t="shared" si="1"/>
        <v>0.97296414161987199</v>
      </c>
      <c r="G11" s="304">
        <f t="shared" si="1"/>
        <v>1.1362521837554902</v>
      </c>
      <c r="H11" s="304">
        <f t="shared" si="1"/>
        <v>1.5503004204344455</v>
      </c>
      <c r="I11" s="304"/>
      <c r="J11" s="304">
        <f t="shared" si="2"/>
        <v>10.720449658423554</v>
      </c>
      <c r="K11" s="304">
        <f t="shared" si="2"/>
        <v>12.174418916557684</v>
      </c>
      <c r="L11" s="304">
        <f t="shared" si="2"/>
        <v>16.179251873492099</v>
      </c>
      <c r="M11" s="304"/>
      <c r="N11" s="304">
        <f t="shared" si="3"/>
        <v>24.973991400541969</v>
      </c>
      <c r="O11" s="304">
        <f t="shared" si="3"/>
        <v>26.318507371192133</v>
      </c>
      <c r="P11" s="304">
        <f t="shared" si="3"/>
        <v>31.803984351815046</v>
      </c>
      <c r="Q11" s="306"/>
      <c r="R11" s="304">
        <f t="shared" ref="R11:T11" si="16">SUM(R23,R35,R53,R65,R77,R95)</f>
        <v>7.4586614954776191</v>
      </c>
      <c r="S11" s="304">
        <f t="shared" si="16"/>
        <v>6.9722000843580592</v>
      </c>
      <c r="T11" s="304">
        <f t="shared" si="16"/>
        <v>7.2360481802762635</v>
      </c>
      <c r="U11" s="306"/>
      <c r="V11" s="304">
        <f t="shared" ref="V11:X11" si="17">SUM(V23,V35,V53,V65,V77,V95)</f>
        <v>5.8822311676464034</v>
      </c>
      <c r="W11" s="304">
        <f t="shared" si="17"/>
        <v>5.6190378485279533</v>
      </c>
      <c r="X11" s="304">
        <f t="shared" si="17"/>
        <v>6.2892817573563349</v>
      </c>
      <c r="Y11" s="306"/>
      <c r="Z11" s="304">
        <f t="shared" ref="Z11:AB11" si="18">SUM(Z23,Z35,Z53,Z65,Z77,Z95)</f>
        <v>16.831942818989102</v>
      </c>
      <c r="AA11" s="304">
        <f t="shared" si="18"/>
        <v>14.958869338156081</v>
      </c>
      <c r="AB11" s="304">
        <f t="shared" si="18"/>
        <v>14.405122861827483</v>
      </c>
      <c r="AC11" s="306"/>
      <c r="AD11" s="304">
        <f t="shared" ref="AD11:AF11" si="19">SUM(AD23,AD35,AD53,AD65,AD77,AD95)</f>
        <v>12.780147917860155</v>
      </c>
      <c r="AE11" s="304">
        <f t="shared" si="19"/>
        <v>11.570114029747259</v>
      </c>
      <c r="AF11" s="304">
        <f t="shared" si="19"/>
        <v>9.5198437309939994</v>
      </c>
      <c r="AG11" s="306"/>
      <c r="AH11" s="304">
        <f t="shared" ref="AH11:AJ11" si="20">SUM(AH23,AH35,AH53,AH65,AH77,AH95)</f>
        <v>7.1079503334602743</v>
      </c>
      <c r="AI11" s="304">
        <f t="shared" si="20"/>
        <v>5.7494029914984726</v>
      </c>
      <c r="AJ11" s="304">
        <f t="shared" si="20"/>
        <v>4.0117626727044975</v>
      </c>
      <c r="AK11" s="306"/>
      <c r="AL11" s="304">
        <f t="shared" ref="AL11:AN11" si="21">SUM(AL23,AL35,AL53,AL65,AL77,AL95)</f>
        <v>1.731722229950009</v>
      </c>
      <c r="AM11" s="304">
        <f t="shared" si="21"/>
        <v>1.7567793003526868</v>
      </c>
      <c r="AN11" s="304">
        <f t="shared" si="21"/>
        <v>2.5550900141680719</v>
      </c>
    </row>
    <row r="12" spans="1:40" x14ac:dyDescent="0.2">
      <c r="A12" s="13" t="str">
        <f>name!E7</f>
        <v>Administrative and secretarial occupations</v>
      </c>
      <c r="B12" s="304">
        <f t="shared" si="0"/>
        <v>91.616174800114194</v>
      </c>
      <c r="C12" s="304">
        <f t="shared" si="0"/>
        <v>87.211371619590182</v>
      </c>
      <c r="D12" s="304">
        <f t="shared" si="0"/>
        <v>80.591159140570497</v>
      </c>
      <c r="E12" s="304"/>
      <c r="F12" s="304">
        <f t="shared" si="1"/>
        <v>0.48274670164279287</v>
      </c>
      <c r="G12" s="304">
        <f t="shared" si="1"/>
        <v>0.57810689295868789</v>
      </c>
      <c r="H12" s="304">
        <f t="shared" si="1"/>
        <v>0.81163017634546408</v>
      </c>
      <c r="I12" s="304"/>
      <c r="J12" s="304">
        <f t="shared" si="2"/>
        <v>5.4897420553896588</v>
      </c>
      <c r="K12" s="304">
        <f t="shared" si="2"/>
        <v>6.6944881959448477</v>
      </c>
      <c r="L12" s="304">
        <f t="shared" si="2"/>
        <v>9.2310691004952048</v>
      </c>
      <c r="M12" s="304"/>
      <c r="N12" s="304">
        <f t="shared" si="3"/>
        <v>17.774651840810925</v>
      </c>
      <c r="O12" s="304">
        <f t="shared" si="3"/>
        <v>19.883061160365823</v>
      </c>
      <c r="P12" s="304">
        <f t="shared" si="3"/>
        <v>24.616235070553454</v>
      </c>
      <c r="Q12" s="306"/>
      <c r="R12" s="304">
        <f t="shared" ref="R12:T12" si="22">SUM(R24,R36,R54,R66,R78,R96)</f>
        <v>6.2539211409340911</v>
      </c>
      <c r="S12" s="304">
        <f t="shared" si="22"/>
        <v>6.7578308253214967</v>
      </c>
      <c r="T12" s="304">
        <f t="shared" si="22"/>
        <v>7.6364410386334445</v>
      </c>
      <c r="U12" s="306"/>
      <c r="V12" s="304">
        <f t="shared" ref="V12:X12" si="23">SUM(V24,V36,V54,V66,V78,V96)</f>
        <v>5.8845667616088182</v>
      </c>
      <c r="W12" s="304">
        <f t="shared" si="23"/>
        <v>6.0896263718108035</v>
      </c>
      <c r="X12" s="304">
        <f t="shared" si="23"/>
        <v>6.8721905789906099</v>
      </c>
      <c r="Y12" s="306"/>
      <c r="Z12" s="304">
        <f t="shared" ref="Z12:AA12" si="24">SUM(Z24,Z36,Z54,Z66,Z78,Z96)</f>
        <v>20.475603217691717</v>
      </c>
      <c r="AA12" s="304">
        <f t="shared" si="24"/>
        <v>18.123822420098772</v>
      </c>
      <c r="AB12" s="304">
        <f>SUM(AB24,AB36,AB54,AB66,AB78,AB96)</f>
        <v>13.936114582639526</v>
      </c>
      <c r="AC12" s="306"/>
      <c r="AD12" s="304">
        <f t="shared" ref="AD12:AE12" si="25">SUM(AD24,AD36,AD54,AD66,AD78,AD96)</f>
        <v>20.714895223991917</v>
      </c>
      <c r="AE12" s="304">
        <f t="shared" si="25"/>
        <v>18.319123894355652</v>
      </c>
      <c r="AF12" s="304">
        <f>SUM(AF24,AF36,AF54,AF66,AF78,AF96)</f>
        <v>11.719838725775618</v>
      </c>
      <c r="AG12" s="306"/>
      <c r="AH12" s="304">
        <f t="shared" ref="AH12:AI12" si="26">SUM(AH24,AH36,AH54,AH66,AH78,AH96)</f>
        <v>11.124776511569921</v>
      </c>
      <c r="AI12" s="304">
        <f t="shared" si="26"/>
        <v>7.5170024067792749</v>
      </c>
      <c r="AJ12" s="304">
        <f>SUM(AJ24,AJ36,AJ54,AJ66,AJ78,AJ96)</f>
        <v>2.6274064238747687</v>
      </c>
      <c r="AK12" s="306"/>
      <c r="AL12" s="304">
        <f t="shared" ref="AL12:AM12" si="27">SUM(AL24,AL36,AL54,AL66,AL78,AL96)</f>
        <v>3.4152713464743485</v>
      </c>
      <c r="AM12" s="304">
        <f t="shared" si="27"/>
        <v>3.2483094519548135</v>
      </c>
      <c r="AN12" s="304">
        <f>SUM(AN24,AN36,AN54,AN66,AN78,AN96)</f>
        <v>3.1402334432624128</v>
      </c>
    </row>
    <row r="13" spans="1:40" x14ac:dyDescent="0.2">
      <c r="A13" s="13" t="str">
        <f>name!E8</f>
        <v>Skilled trades occupations</v>
      </c>
      <c r="B13" s="304">
        <f t="shared" si="0"/>
        <v>55.502808263667468</v>
      </c>
      <c r="C13" s="304">
        <f t="shared" si="0"/>
        <v>55.296613001078292</v>
      </c>
      <c r="D13" s="304">
        <f t="shared" si="0"/>
        <v>53.31729653894994</v>
      </c>
      <c r="E13" s="304"/>
      <c r="F13" s="304">
        <f t="shared" si="1"/>
        <v>8.6298777149036388E-2</v>
      </c>
      <c r="G13" s="304">
        <f t="shared" si="1"/>
        <v>0.11193690716712142</v>
      </c>
      <c r="H13" s="304">
        <f t="shared" si="1"/>
        <v>0.15198786686280269</v>
      </c>
      <c r="I13" s="304"/>
      <c r="J13" s="304">
        <f t="shared" si="2"/>
        <v>0.93915125315822889</v>
      </c>
      <c r="K13" s="304">
        <f t="shared" si="2"/>
        <v>1.2347439720118989</v>
      </c>
      <c r="L13" s="304">
        <f t="shared" si="2"/>
        <v>1.7685064951629204</v>
      </c>
      <c r="M13" s="304"/>
      <c r="N13" s="304">
        <f t="shared" si="3"/>
        <v>3.505306056981587</v>
      </c>
      <c r="O13" s="304">
        <f t="shared" si="3"/>
        <v>4.2936648878775427</v>
      </c>
      <c r="P13" s="304">
        <f t="shared" si="3"/>
        <v>5.884825517621401</v>
      </c>
      <c r="Q13" s="306"/>
      <c r="R13" s="304">
        <f t="shared" ref="R13:T13" si="28">SUM(R25,R37,R55,R67,R79,R97)</f>
        <v>1.5303267633788626</v>
      </c>
      <c r="S13" s="304">
        <f t="shared" si="28"/>
        <v>1.7780404275775004</v>
      </c>
      <c r="T13" s="304">
        <f t="shared" si="28"/>
        <v>2.4278961931902185</v>
      </c>
      <c r="U13" s="306"/>
      <c r="V13" s="304">
        <f t="shared" ref="V13:X13" si="29">SUM(V25,V37,V55,V67,V79,V97)</f>
        <v>3.1713581380546403</v>
      </c>
      <c r="W13" s="304">
        <f t="shared" si="29"/>
        <v>3.6285506246531929</v>
      </c>
      <c r="X13" s="304">
        <f t="shared" si="29"/>
        <v>4.788098700891271</v>
      </c>
      <c r="Y13" s="306"/>
      <c r="Z13" s="304">
        <f t="shared" ref="Z13:AB13" si="30">SUM(Z25,Z37,Z55,Z67,Z79,Z97)</f>
        <v>18.288927490749622</v>
      </c>
      <c r="AA13" s="304">
        <f t="shared" si="30"/>
        <v>17.974016967645507</v>
      </c>
      <c r="AB13" s="304">
        <f t="shared" si="30"/>
        <v>16.27797831789303</v>
      </c>
      <c r="AC13" s="306"/>
      <c r="AD13" s="304">
        <f t="shared" ref="AD13:AF13" si="31">SUM(AD25,AD37,AD55,AD67,AD79,AD97)</f>
        <v>15.322000922010234</v>
      </c>
      <c r="AE13" s="304">
        <f t="shared" si="31"/>
        <v>15.157343708052583</v>
      </c>
      <c r="AF13" s="304">
        <f t="shared" si="31"/>
        <v>14.1488851043484</v>
      </c>
      <c r="AG13" s="306"/>
      <c r="AH13" s="304">
        <f t="shared" ref="AH13:AJ13" si="32">SUM(AH25,AH37,AH55,AH67,AH79,AH97)</f>
        <v>8.2362572418243296</v>
      </c>
      <c r="AI13" s="304">
        <f t="shared" si="32"/>
        <v>7.3165159378190898</v>
      </c>
      <c r="AJ13" s="304">
        <f t="shared" si="32"/>
        <v>5.5527277340370924</v>
      </c>
      <c r="AK13" s="306"/>
      <c r="AL13" s="304">
        <f t="shared" ref="AL13:AN13" si="33">SUM(AL25,AL37,AL55,AL67,AL79,AL97)</f>
        <v>4.4231816203609293</v>
      </c>
      <c r="AM13" s="304">
        <f t="shared" si="33"/>
        <v>3.8017995682738568</v>
      </c>
      <c r="AN13" s="304">
        <f t="shared" si="33"/>
        <v>2.3163906089428035</v>
      </c>
    </row>
    <row r="14" spans="1:40" x14ac:dyDescent="0.2">
      <c r="A14" s="13" t="str">
        <f>name!E9</f>
        <v>Caring, leisure and other service occupations</v>
      </c>
      <c r="B14" s="304">
        <f t="shared" si="0"/>
        <v>81.962232106409374</v>
      </c>
      <c r="C14" s="304">
        <f t="shared" si="0"/>
        <v>88.936519167301128</v>
      </c>
      <c r="D14" s="304">
        <f t="shared" si="0"/>
        <v>97.533508146460875</v>
      </c>
      <c r="E14" s="304"/>
      <c r="F14" s="304">
        <f t="shared" si="1"/>
        <v>7.009014536383415E-2</v>
      </c>
      <c r="G14" s="304">
        <f t="shared" si="1"/>
        <v>9.4051796234156562E-2</v>
      </c>
      <c r="H14" s="304">
        <f t="shared" si="1"/>
        <v>0.13110766500144516</v>
      </c>
      <c r="I14" s="304"/>
      <c r="J14" s="304">
        <f t="shared" si="2"/>
        <v>2.8770520969262798</v>
      </c>
      <c r="K14" s="304">
        <f t="shared" si="2"/>
        <v>3.8827855208454944</v>
      </c>
      <c r="L14" s="304">
        <f t="shared" si="2"/>
        <v>5.6412499876702622</v>
      </c>
      <c r="M14" s="304"/>
      <c r="N14" s="304">
        <f t="shared" si="3"/>
        <v>9.0522401834976165</v>
      </c>
      <c r="O14" s="304">
        <f t="shared" si="3"/>
        <v>11.263184349145199</v>
      </c>
      <c r="P14" s="304">
        <f t="shared" si="3"/>
        <v>14.638579501092927</v>
      </c>
      <c r="Q14" s="306"/>
      <c r="R14" s="304">
        <f>SUM(R26,R38,R56,R68,R80,R98)</f>
        <v>7.1427778194738494</v>
      </c>
      <c r="S14" s="304">
        <f t="shared" ref="S14:T14" si="34">SUM(S26,S38,S56,S68,S80,S98)</f>
        <v>7.9300697114952836</v>
      </c>
      <c r="T14" s="304">
        <f t="shared" si="34"/>
        <v>8.8484235336133708</v>
      </c>
      <c r="U14" s="306"/>
      <c r="V14" s="304">
        <f t="shared" ref="V14:X14" si="35">SUM(V26,V38,V56,V68,V80,V98)</f>
        <v>4.9983147211615462</v>
      </c>
      <c r="W14" s="304">
        <f t="shared" si="35"/>
        <v>5.8330114914041395</v>
      </c>
      <c r="X14" s="304">
        <f t="shared" si="35"/>
        <v>7.2681362109968761</v>
      </c>
      <c r="Y14" s="306"/>
      <c r="Z14" s="304">
        <f t="shared" ref="Z14:AB14" si="36">SUM(Z26,Z38,Z56,Z68,Z80,Z98)</f>
        <v>30.485625634435422</v>
      </c>
      <c r="AA14" s="304">
        <f t="shared" si="36"/>
        <v>32.628200334903696</v>
      </c>
      <c r="AB14" s="304">
        <f t="shared" si="36"/>
        <v>37.71475081954619</v>
      </c>
      <c r="AC14" s="306"/>
      <c r="AD14" s="304">
        <f t="shared" ref="AD14:AF14" si="37">SUM(AD26,AD38,AD56,AD68,AD80,AD98)</f>
        <v>21.049513588074518</v>
      </c>
      <c r="AE14" s="304">
        <f t="shared" si="37"/>
        <v>22.014837403193873</v>
      </c>
      <c r="AF14" s="304">
        <f t="shared" si="37"/>
        <v>18.851905048695627</v>
      </c>
      <c r="AG14" s="306"/>
      <c r="AH14" s="304">
        <f t="shared" ref="AH14:AJ14" si="38">SUM(AH26,AH38,AH56,AH68,AH80,AH98)</f>
        <v>4.6201271674538749</v>
      </c>
      <c r="AI14" s="304">
        <f t="shared" si="38"/>
        <v>3.6700190829896338</v>
      </c>
      <c r="AJ14" s="304">
        <f t="shared" si="38"/>
        <v>2.8273603537213869</v>
      </c>
      <c r="AK14" s="306"/>
      <c r="AL14" s="304">
        <f t="shared" ref="AL14:AN14" si="39">SUM(AL26,AL38,AL56,AL68,AL80,AL98)</f>
        <v>1.6664907500224384</v>
      </c>
      <c r="AM14" s="304">
        <f t="shared" si="39"/>
        <v>1.6203594770896506</v>
      </c>
      <c r="AN14" s="304">
        <f t="shared" si="39"/>
        <v>1.6119950261227811</v>
      </c>
    </row>
    <row r="15" spans="1:40" x14ac:dyDescent="0.2">
      <c r="A15" s="13" t="str">
        <f>name!E10</f>
        <v>Sales and customer service occupations</v>
      </c>
      <c r="B15" s="304">
        <f t="shared" si="0"/>
        <v>65.387609231793306</v>
      </c>
      <c r="C15" s="304">
        <f t="shared" si="0"/>
        <v>66.679788493434643</v>
      </c>
      <c r="D15" s="304">
        <f t="shared" si="0"/>
        <v>67.702521431148043</v>
      </c>
      <c r="E15" s="304"/>
      <c r="F15" s="304">
        <f t="shared" si="1"/>
        <v>0.16606730427332747</v>
      </c>
      <c r="G15" s="304">
        <f t="shared" si="1"/>
        <v>0.2170024189630623</v>
      </c>
      <c r="H15" s="304">
        <f t="shared" si="1"/>
        <v>0.28537516558158421</v>
      </c>
      <c r="I15" s="304"/>
      <c r="J15" s="304">
        <f t="shared" si="2"/>
        <v>2.0752445947949587</v>
      </c>
      <c r="K15" s="304">
        <f t="shared" si="2"/>
        <v>2.6706562993506866</v>
      </c>
      <c r="L15" s="304">
        <f t="shared" si="2"/>
        <v>3.7758639338135813</v>
      </c>
      <c r="M15" s="304"/>
      <c r="N15" s="304">
        <f t="shared" si="3"/>
        <v>8.7924083830367934</v>
      </c>
      <c r="O15" s="304">
        <f t="shared" si="3"/>
        <v>10.621684725901684</v>
      </c>
      <c r="P15" s="304">
        <f t="shared" si="3"/>
        <v>14.410375159822149</v>
      </c>
      <c r="Q15" s="306"/>
      <c r="R15" s="304">
        <f t="shared" ref="R15:T15" si="40">SUM(R27,R39,R57,R69,R81,R99)</f>
        <v>2.9155657743271188</v>
      </c>
      <c r="S15" s="304">
        <f t="shared" si="40"/>
        <v>3.3394355286855197</v>
      </c>
      <c r="T15" s="304">
        <f t="shared" si="40"/>
        <v>4.3522591649838551</v>
      </c>
      <c r="U15" s="306"/>
      <c r="V15" s="304">
        <f t="shared" ref="V15:X15" si="41">SUM(V27,V39,V57,V69,V81,V99)</f>
        <v>2.7475081339175205</v>
      </c>
      <c r="W15" s="304">
        <f t="shared" si="41"/>
        <v>3.2048728749750941</v>
      </c>
      <c r="X15" s="304">
        <f t="shared" si="41"/>
        <v>4.0549245713005835</v>
      </c>
      <c r="Y15" s="306"/>
      <c r="Z15" s="304">
        <f t="shared" ref="Z15:AB15" si="42">SUM(Z27,Z39,Z57,Z69,Z81,Z99)</f>
        <v>17.564969001627698</v>
      </c>
      <c r="AA15" s="304">
        <f t="shared" si="42"/>
        <v>17.594594987310039</v>
      </c>
      <c r="AB15" s="304">
        <f t="shared" si="42"/>
        <v>18.407487347252953</v>
      </c>
      <c r="AC15" s="306"/>
      <c r="AD15" s="304">
        <f t="shared" ref="AD15:AF15" si="43">SUM(AD27,AD39,AD57,AD69,AD81,AD99)</f>
        <v>16.256333013596386</v>
      </c>
      <c r="AE15" s="304">
        <f t="shared" si="43"/>
        <v>16.48517625410441</v>
      </c>
      <c r="AF15" s="304">
        <f t="shared" si="43"/>
        <v>14.379044896793353</v>
      </c>
      <c r="AG15" s="306"/>
      <c r="AH15" s="304">
        <f t="shared" ref="AH15:AJ15" si="44">SUM(AH27,AH39,AH57,AH69,AH81,AH99)</f>
        <v>10.313252649828158</v>
      </c>
      <c r="AI15" s="304">
        <f t="shared" si="44"/>
        <v>8.7937583175179874</v>
      </c>
      <c r="AJ15" s="304">
        <f t="shared" si="44"/>
        <v>4.7329855151597213</v>
      </c>
      <c r="AK15" s="306"/>
      <c r="AL15" s="304">
        <f t="shared" ref="AL15:AN15" si="45">SUM(AL27,AL39,AL57,AL69,AL81,AL99)</f>
        <v>4.5562603763913385</v>
      </c>
      <c r="AM15" s="304">
        <f t="shared" si="45"/>
        <v>3.7526070866261545</v>
      </c>
      <c r="AN15" s="304">
        <f t="shared" si="45"/>
        <v>3.3042056764402741</v>
      </c>
    </row>
    <row r="16" spans="1:40" x14ac:dyDescent="0.2">
      <c r="A16" s="13" t="str">
        <f>name!E11</f>
        <v>Process, plant and machine operatives</v>
      </c>
      <c r="B16" s="304">
        <f t="shared" si="0"/>
        <v>44.737114626915464</v>
      </c>
      <c r="C16" s="304">
        <f t="shared" si="0"/>
        <v>49.506998211749412</v>
      </c>
      <c r="D16" s="304">
        <f t="shared" si="0"/>
        <v>49.034547187168755</v>
      </c>
      <c r="E16" s="304"/>
      <c r="F16" s="304">
        <f t="shared" si="1"/>
        <v>0.10185962440603935</v>
      </c>
      <c r="G16" s="304">
        <f t="shared" si="1"/>
        <v>0.16913972806517596</v>
      </c>
      <c r="H16" s="304">
        <f t="shared" si="1"/>
        <v>0.28065680897066675</v>
      </c>
      <c r="I16" s="304"/>
      <c r="J16" s="304">
        <f t="shared" si="2"/>
        <v>0.60009405254390091</v>
      </c>
      <c r="K16" s="304">
        <f t="shared" si="2"/>
        <v>0.86000111917873934</v>
      </c>
      <c r="L16" s="304">
        <f t="shared" si="2"/>
        <v>1.3067592130879988</v>
      </c>
      <c r="M16" s="304"/>
      <c r="N16" s="304">
        <f t="shared" si="3"/>
        <v>2.0593913774432484</v>
      </c>
      <c r="O16" s="304">
        <f t="shared" si="3"/>
        <v>2.880260708651027</v>
      </c>
      <c r="P16" s="304">
        <f t="shared" si="3"/>
        <v>4.5679805533386482</v>
      </c>
      <c r="Q16" s="306"/>
      <c r="R16" s="304">
        <f t="shared" ref="R16:T16" si="46">SUM(R28,R40,R58,R70,R82,R100)</f>
        <v>1.0202586151865984</v>
      </c>
      <c r="S16" s="304">
        <f t="shared" si="46"/>
        <v>1.4197953997412747</v>
      </c>
      <c r="T16" s="304">
        <f t="shared" si="46"/>
        <v>2.1415224877082499</v>
      </c>
      <c r="U16" s="306"/>
      <c r="V16" s="304">
        <f t="shared" ref="V16:X16" si="47">SUM(V28,V40,V58,V70,V82,V100)</f>
        <v>1.7280229827520956</v>
      </c>
      <c r="W16" s="304">
        <f t="shared" si="47"/>
        <v>2.3349458230564397</v>
      </c>
      <c r="X16" s="304">
        <f t="shared" si="47"/>
        <v>3.3838176381415126</v>
      </c>
      <c r="Y16" s="306"/>
      <c r="Z16" s="304">
        <f t="shared" ref="Z16:AB16" si="48">SUM(Z28,Z40,Z58,Z70,Z82,Z100)</f>
        <v>9.4114442740193294</v>
      </c>
      <c r="AA16" s="304">
        <f t="shared" si="48"/>
        <v>11.174336518240514</v>
      </c>
      <c r="AB16" s="304">
        <f t="shared" si="48"/>
        <v>11.979147859898067</v>
      </c>
      <c r="AC16" s="306"/>
      <c r="AD16" s="304">
        <f t="shared" ref="AD16:AF16" si="49">SUM(AD28,AD40,AD58,AD70,AD82,AD100)</f>
        <v>13.767529040379397</v>
      </c>
      <c r="AE16" s="304">
        <f t="shared" si="49"/>
        <v>16.017170023829333</v>
      </c>
      <c r="AF16" s="304">
        <f t="shared" si="49"/>
        <v>16.130437470406594</v>
      </c>
      <c r="AG16" s="306"/>
      <c r="AH16" s="304">
        <f t="shared" ref="AH16:AJ16" si="50">SUM(AH28,AH40,AH58,AH70,AH82,AH100)</f>
        <v>10.805377406193271</v>
      </c>
      <c r="AI16" s="304">
        <f t="shared" si="50"/>
        <v>10.351681319948334</v>
      </c>
      <c r="AJ16" s="304">
        <f t="shared" si="50"/>
        <v>6.9114477207433884</v>
      </c>
      <c r="AK16" s="306"/>
      <c r="AL16" s="304">
        <f t="shared" ref="AL16:AN16" si="51">SUM(AL28,AL40,AL58,AL70,AL82,AL100)</f>
        <v>5.243137253991585</v>
      </c>
      <c r="AM16" s="304">
        <f t="shared" si="51"/>
        <v>4.2996675710385732</v>
      </c>
      <c r="AN16" s="304">
        <f t="shared" si="51"/>
        <v>2.3327774348736368</v>
      </c>
    </row>
    <row r="17" spans="1:40" x14ac:dyDescent="0.2">
      <c r="A17" s="13" t="str">
        <f>name!E12</f>
        <v>Elementary occupations</v>
      </c>
      <c r="B17" s="304">
        <f t="shared" si="0"/>
        <v>70.883382628047869</v>
      </c>
      <c r="C17" s="304">
        <f t="shared" si="0"/>
        <v>71.579468466933392</v>
      </c>
      <c r="D17" s="304">
        <f t="shared" si="0"/>
        <v>69.577875308935759</v>
      </c>
      <c r="E17" s="304"/>
      <c r="F17" s="304">
        <f t="shared" si="1"/>
        <v>4.606584787247988E-2</v>
      </c>
      <c r="G17" s="304">
        <f t="shared" si="1"/>
        <v>6.3542197628757652E-2</v>
      </c>
      <c r="H17" s="304">
        <f t="shared" si="1"/>
        <v>8.5815489201780046E-2</v>
      </c>
      <c r="I17" s="304"/>
      <c r="J17" s="304">
        <f t="shared" si="2"/>
        <v>1.4396427669574041</v>
      </c>
      <c r="K17" s="304">
        <f t="shared" si="2"/>
        <v>1.9943409819653339</v>
      </c>
      <c r="L17" s="304">
        <f t="shared" si="2"/>
        <v>2.9111553937129111</v>
      </c>
      <c r="M17" s="304"/>
      <c r="N17" s="304">
        <f t="shared" si="3"/>
        <v>5.3303795447836944</v>
      </c>
      <c r="O17" s="304">
        <f t="shared" si="3"/>
        <v>6.7560220950230301</v>
      </c>
      <c r="P17" s="304">
        <f t="shared" si="3"/>
        <v>9.2961690286653251</v>
      </c>
      <c r="Q17" s="306"/>
      <c r="R17" s="304">
        <f t="shared" ref="R17:T17" si="52">SUM(R29,R41,R59,R71,R83,R101)</f>
        <v>2.5743329657787752</v>
      </c>
      <c r="S17" s="304">
        <f t="shared" si="52"/>
        <v>3.2295071401229918</v>
      </c>
      <c r="T17" s="304">
        <f t="shared" si="52"/>
        <v>4.5453731784623148</v>
      </c>
      <c r="U17" s="306"/>
      <c r="V17" s="304">
        <f t="shared" ref="V17:X17" si="53">SUM(V29,V41,V59,V71,V83,V101)</f>
        <v>2.40535236045034</v>
      </c>
      <c r="W17" s="304">
        <f t="shared" si="53"/>
        <v>2.879462674598491</v>
      </c>
      <c r="X17" s="304">
        <f t="shared" si="53"/>
        <v>3.9296838536071252</v>
      </c>
      <c r="Y17" s="306"/>
      <c r="Z17" s="304">
        <f t="shared" ref="Z17:AB17" si="54">SUM(Z29,Z41,Z59,Z71,Z83,Z101)</f>
        <v>12.751213991128237</v>
      </c>
      <c r="AA17" s="304">
        <f t="shared" si="54"/>
        <v>12.451046578808787</v>
      </c>
      <c r="AB17" s="304">
        <f t="shared" si="54"/>
        <v>12.607294735936955</v>
      </c>
      <c r="AC17" s="306"/>
      <c r="AD17" s="304">
        <f t="shared" ref="AD17:AF17" si="55">SUM(AD29,AD41,AD59,AD71,AD83,AD101)</f>
        <v>20.452356408433655</v>
      </c>
      <c r="AE17" s="304">
        <f t="shared" si="55"/>
        <v>21.691203804254279</v>
      </c>
      <c r="AF17" s="304">
        <f t="shared" si="55"/>
        <v>19.914373357983866</v>
      </c>
      <c r="AG17" s="306"/>
      <c r="AH17" s="304">
        <f t="shared" ref="AH17:AJ17" si="56">SUM(AH29,AH41,AH59,AH71,AH83,AH101)</f>
        <v>18.06933393035332</v>
      </c>
      <c r="AI17" s="304">
        <f t="shared" si="56"/>
        <v>16.456920568938905</v>
      </c>
      <c r="AJ17" s="304">
        <f t="shared" si="56"/>
        <v>11.62924124877941</v>
      </c>
      <c r="AK17" s="306"/>
      <c r="AL17" s="304">
        <f t="shared" ref="AL17:AN17" si="57">SUM(AL29,AL41,AL59,AL71,AL83,AL101)</f>
        <v>7.8147048122899605</v>
      </c>
      <c r="AM17" s="304">
        <f t="shared" si="57"/>
        <v>6.0574224255928151</v>
      </c>
      <c r="AN17" s="304">
        <f t="shared" si="57"/>
        <v>4.658769022586057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10.101000000000008</v>
      </c>
      <c r="C20" s="305">
        <f>SUM(C21:C29)</f>
        <v>10.155000000000008</v>
      </c>
      <c r="D20" s="305">
        <f>SUM(D21:D29)</f>
        <v>10.157999999999994</v>
      </c>
      <c r="E20" s="304"/>
      <c r="F20" s="305">
        <f>SUM(F21:F29)</f>
        <v>9.8762533131455235E-2</v>
      </c>
      <c r="G20" s="305">
        <f>SUM(G21:G29)</f>
        <v>0.11457438284627522</v>
      </c>
      <c r="H20" s="305">
        <f>SUM(H21:H29)</f>
        <v>0.14541568519693418</v>
      </c>
      <c r="I20" s="304"/>
      <c r="J20" s="305">
        <f>SUM(J21:J29)</f>
        <v>0.57477412247575788</v>
      </c>
      <c r="K20" s="305">
        <f>SUM(K21:K29)</f>
        <v>0.64462136444704787</v>
      </c>
      <c r="L20" s="305">
        <f>SUM(L21:L29)</f>
        <v>0.78366052978319145</v>
      </c>
      <c r="M20" s="304"/>
      <c r="N20" s="305">
        <f>SUM(N21:N29)</f>
        <v>1.5706887513416623</v>
      </c>
      <c r="O20" s="305">
        <f>SUM(O21:O29)</f>
        <v>1.706217216504593</v>
      </c>
      <c r="P20" s="305">
        <f>SUM(P21:P29)</f>
        <v>2.0908388236020978</v>
      </c>
      <c r="Q20" s="306"/>
      <c r="R20" s="305">
        <f>SUM(R21:R29)</f>
        <v>0.33823118226885951</v>
      </c>
      <c r="S20" s="305">
        <f>SUM(S21:S29)</f>
        <v>0.36644558027729768</v>
      </c>
      <c r="T20" s="305">
        <f>SUM(T21:T29)</f>
        <v>0.46324791911926055</v>
      </c>
      <c r="U20" s="306"/>
      <c r="V20" s="305">
        <f>SUM(V21:V29)</f>
        <v>0.82547354481288537</v>
      </c>
      <c r="W20" s="305">
        <f>SUM(W21:W29)</f>
        <v>0.87979769050292245</v>
      </c>
      <c r="X20" s="305">
        <f>SUM(X21:X29)</f>
        <v>1.0643869961876851</v>
      </c>
      <c r="Y20" s="306"/>
      <c r="Z20" s="305">
        <f>SUM(Z21:Z29)</f>
        <v>1.9122852909061838</v>
      </c>
      <c r="AA20" s="305">
        <f>SUM(AA21:AA29)</f>
        <v>1.8144713380540043</v>
      </c>
      <c r="AB20" s="305">
        <f>SUM(AB21:AB29)</f>
        <v>1.7417765682377639</v>
      </c>
      <c r="AC20" s="306"/>
      <c r="AD20" s="305">
        <f>SUM(AD21:AD29)</f>
        <v>2.2500023802313303</v>
      </c>
      <c r="AE20" s="305">
        <f>SUM(AE21:AE29)</f>
        <v>2.2368503641951305</v>
      </c>
      <c r="AF20" s="305">
        <f>SUM(AF21:AF29)</f>
        <v>2.0937598562031088</v>
      </c>
      <c r="AG20" s="306"/>
      <c r="AH20" s="305">
        <f>SUM(AH21:AH29)</f>
        <v>1.4248953426439455</v>
      </c>
      <c r="AI20" s="305">
        <f>SUM(AI21:AI29)</f>
        <v>1.1974000510206733</v>
      </c>
      <c r="AJ20" s="305">
        <f>SUM(AJ21:AJ29)</f>
        <v>0.86156707892444184</v>
      </c>
      <c r="AK20" s="306"/>
      <c r="AL20" s="305">
        <f>SUM(AL21:AL29)</f>
        <v>1.1058868521879284</v>
      </c>
      <c r="AM20" s="305">
        <f>SUM(AM21:AM29)</f>
        <v>1.1946220121520623</v>
      </c>
      <c r="AN20" s="305">
        <f>SUM(AN21:AN29)</f>
        <v>0.91334654274551019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0.92992150815799512</v>
      </c>
      <c r="C21" s="304">
        <f t="shared" ref="C21:D21" si="59">SUM(G21,K21,O21,S21,W21,AA21,AE21,AI21,AM21)</f>
        <v>0.9966170833232102</v>
      </c>
      <c r="D21" s="304">
        <f t="shared" si="59"/>
        <v>1.0601344274367523</v>
      </c>
      <c r="E21" s="304"/>
      <c r="F21" s="304">
        <v>2.3845128633412906E-2</v>
      </c>
      <c r="G21" s="304">
        <v>2.6691879374131582E-2</v>
      </c>
      <c r="H21" s="304">
        <v>3.1884620129350234E-2</v>
      </c>
      <c r="I21" s="304"/>
      <c r="J21" s="304">
        <v>0.13033485615664511</v>
      </c>
      <c r="K21" s="304">
        <v>0.13627864878081972</v>
      </c>
      <c r="L21" s="304">
        <v>0.15006518497639018</v>
      </c>
      <c r="M21" s="304"/>
      <c r="N21" s="304">
        <v>0.21753849141455811</v>
      </c>
      <c r="O21" s="304">
        <v>0.23257737310229581</v>
      </c>
      <c r="P21" s="304">
        <v>0.28274284313656844</v>
      </c>
      <c r="Q21" s="306"/>
      <c r="R21" s="304">
        <v>3.9791877208313793E-2</v>
      </c>
      <c r="S21" s="304">
        <v>4.7925048750501423E-2</v>
      </c>
      <c r="T21" s="304">
        <v>6.0898716821247596E-2</v>
      </c>
      <c r="U21" s="306"/>
      <c r="V21" s="304">
        <v>5.3508714784498354E-2</v>
      </c>
      <c r="W21" s="304">
        <v>4.6485538002642449E-2</v>
      </c>
      <c r="X21" s="304">
        <v>4.6003196646494902E-2</v>
      </c>
      <c r="Y21" s="306"/>
      <c r="Z21" s="304">
        <v>0.14214269142231009</v>
      </c>
      <c r="AA21" s="304">
        <v>0.17413761714181578</v>
      </c>
      <c r="AB21" s="304">
        <v>0.19988013011548367</v>
      </c>
      <c r="AC21" s="306"/>
      <c r="AD21" s="304">
        <v>0.14004463101776696</v>
      </c>
      <c r="AE21" s="304">
        <v>0.14396936566872831</v>
      </c>
      <c r="AF21" s="304">
        <v>0.11556581677817565</v>
      </c>
      <c r="AG21" s="306"/>
      <c r="AH21" s="304">
        <v>9.1861070598634895E-2</v>
      </c>
      <c r="AI21" s="304">
        <v>8.2872851486163523E-2</v>
      </c>
      <c r="AJ21" s="304">
        <v>5.3433946885836602E-2</v>
      </c>
      <c r="AK21" s="306"/>
      <c r="AL21" s="304">
        <v>9.0854046921854809E-2</v>
      </c>
      <c r="AM21" s="304">
        <v>0.10567876101611168</v>
      </c>
      <c r="AN21" s="304">
        <v>0.11965997194720512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1.0508351516591177</v>
      </c>
      <c r="C22" s="304">
        <f t="shared" ref="C22:C29" si="61">SUM(G22,K22,O22,S22,W22,AA22,AE22,AI22,AM22)</f>
        <v>1.102500711271025</v>
      </c>
      <c r="D22" s="304">
        <f t="shared" ref="D22:D29" si="62">SUM(H22,L22,P22,T22,X22,AB22,AF22,AJ22,AN22)</f>
        <v>1.1931762349010304</v>
      </c>
      <c r="E22" s="304"/>
      <c r="F22" s="304">
        <v>4.0250219732957219E-2</v>
      </c>
      <c r="G22" s="304">
        <v>4.8097135515851909E-2</v>
      </c>
      <c r="H22" s="304">
        <v>6.1650713293070071E-2</v>
      </c>
      <c r="I22" s="304"/>
      <c r="J22" s="304">
        <v>0.19127852160788009</v>
      </c>
      <c r="K22" s="304">
        <v>0.22365622980497699</v>
      </c>
      <c r="L22" s="304">
        <v>0.2829243347476042</v>
      </c>
      <c r="M22" s="304"/>
      <c r="N22" s="304">
        <v>0.30988796448824529</v>
      </c>
      <c r="O22" s="304">
        <v>0.31303086896443494</v>
      </c>
      <c r="P22" s="304">
        <v>0.31880885682342652</v>
      </c>
      <c r="Q22" s="306"/>
      <c r="R22" s="304">
        <v>4.0388479124174446E-2</v>
      </c>
      <c r="S22" s="304">
        <v>4.1226976105780203E-2</v>
      </c>
      <c r="T22" s="304">
        <v>4.7336212360103498E-2</v>
      </c>
      <c r="U22" s="306"/>
      <c r="V22" s="304">
        <v>0.13494429372825412</v>
      </c>
      <c r="W22" s="304">
        <v>0.14140992270300651</v>
      </c>
      <c r="X22" s="304">
        <v>0.16070570057258324</v>
      </c>
      <c r="Y22" s="306"/>
      <c r="Z22" s="304">
        <v>0.11525925933531463</v>
      </c>
      <c r="AA22" s="304">
        <v>0.10538522112481834</v>
      </c>
      <c r="AB22" s="304">
        <v>8.5291166756459855E-2</v>
      </c>
      <c r="AC22" s="306"/>
      <c r="AD22" s="304">
        <v>9.6786678725975142E-2</v>
      </c>
      <c r="AE22" s="304">
        <v>9.8640199122045261E-2</v>
      </c>
      <c r="AF22" s="304">
        <v>0.1095578091631966</v>
      </c>
      <c r="AG22" s="306"/>
      <c r="AH22" s="304">
        <v>6.8583241745625773E-2</v>
      </c>
      <c r="AI22" s="304">
        <v>6.6175343124574904E-2</v>
      </c>
      <c r="AJ22" s="304">
        <v>5.6612647926070299E-2</v>
      </c>
      <c r="AK22" s="306"/>
      <c r="AL22" s="304">
        <v>5.3456493170690865E-2</v>
      </c>
      <c r="AM22" s="304">
        <v>6.4878814805535881E-2</v>
      </c>
      <c r="AN22" s="304">
        <v>7.0288793258516072E-2</v>
      </c>
    </row>
    <row r="23" spans="1:40" x14ac:dyDescent="0.2">
      <c r="A23" s="13" t="str">
        <f t="shared" si="58"/>
        <v>Associate professional occupations</v>
      </c>
      <c r="B23" s="304">
        <f t="shared" si="60"/>
        <v>0.88353897740772802</v>
      </c>
      <c r="C23" s="304">
        <f t="shared" si="61"/>
        <v>0.85091072690625313</v>
      </c>
      <c r="D23" s="304">
        <f t="shared" si="62"/>
        <v>0.91611326725708597</v>
      </c>
      <c r="E23" s="304"/>
      <c r="F23" s="304">
        <v>1.6705624603504294E-2</v>
      </c>
      <c r="G23" s="304">
        <v>1.9305723728548534E-2</v>
      </c>
      <c r="H23" s="304">
        <v>2.6095968779192916E-2</v>
      </c>
      <c r="I23" s="304"/>
      <c r="J23" s="304">
        <v>7.5500247816426447E-2</v>
      </c>
      <c r="K23" s="304">
        <v>8.5584888009414273E-2</v>
      </c>
      <c r="L23" s="304">
        <v>0.10705179384034863</v>
      </c>
      <c r="M23" s="304"/>
      <c r="N23" s="304">
        <v>0.21343568318067463</v>
      </c>
      <c r="O23" s="304">
        <v>0.21129866945725143</v>
      </c>
      <c r="P23" s="304">
        <v>0.22516740783172326</v>
      </c>
      <c r="Q23" s="306"/>
      <c r="R23" s="304">
        <v>2.4814851176899452E-2</v>
      </c>
      <c r="S23" s="304">
        <v>2.3541018249555432E-2</v>
      </c>
      <c r="T23" s="304">
        <v>2.6822563748803888E-2</v>
      </c>
      <c r="U23" s="306"/>
      <c r="V23" s="304">
        <v>0.15450561658749518</v>
      </c>
      <c r="W23" s="304">
        <v>0.16615929297322712</v>
      </c>
      <c r="X23" s="304">
        <v>0.19651376526817071</v>
      </c>
      <c r="Y23" s="306"/>
      <c r="Z23" s="304">
        <v>0.18334572848804975</v>
      </c>
      <c r="AA23" s="304">
        <v>0.14441501314760657</v>
      </c>
      <c r="AB23" s="304">
        <v>0.12153808699792602</v>
      </c>
      <c r="AC23" s="306"/>
      <c r="AD23" s="304">
        <v>9.1426434034718937E-2</v>
      </c>
      <c r="AE23" s="304">
        <v>7.4101091256547277E-2</v>
      </c>
      <c r="AF23" s="304">
        <v>6.0656542438571034E-2</v>
      </c>
      <c r="AG23" s="306"/>
      <c r="AH23" s="304">
        <v>8.5186789680217909E-2</v>
      </c>
      <c r="AI23" s="304">
        <v>7.4911409699755127E-2</v>
      </c>
      <c r="AJ23" s="304">
        <v>6.3712443945990793E-2</v>
      </c>
      <c r="AK23" s="306"/>
      <c r="AL23" s="304">
        <v>3.8618001839741421E-2</v>
      </c>
      <c r="AM23" s="304">
        <v>5.1593620384347359E-2</v>
      </c>
      <c r="AN23" s="304">
        <v>8.8554694406358839E-2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0.86190090263164887</v>
      </c>
      <c r="C24" s="304">
        <f t="shared" si="61"/>
        <v>0.80450403201644372</v>
      </c>
      <c r="D24" s="304">
        <f t="shared" si="62"/>
        <v>0.69771522352805482</v>
      </c>
      <c r="E24" s="304"/>
      <c r="F24" s="304">
        <v>2.627853999153427E-3</v>
      </c>
      <c r="G24" s="304">
        <v>2.8204780041541744E-3</v>
      </c>
      <c r="H24" s="304">
        <v>3.1554895411950927E-3</v>
      </c>
      <c r="I24" s="304"/>
      <c r="J24" s="304">
        <v>5.6281452609562549E-2</v>
      </c>
      <c r="K24" s="304">
        <v>6.1460352746509732E-2</v>
      </c>
      <c r="L24" s="304">
        <v>7.0794038364824272E-2</v>
      </c>
      <c r="M24" s="304"/>
      <c r="N24" s="304">
        <v>0.16609880593941595</v>
      </c>
      <c r="O24" s="304">
        <v>0.17087664476453476</v>
      </c>
      <c r="P24" s="304">
        <v>0.18005698387594693</v>
      </c>
      <c r="Q24" s="306"/>
      <c r="R24" s="304">
        <v>2.3698190894583793E-2</v>
      </c>
      <c r="S24" s="304">
        <v>2.1439321269041342E-2</v>
      </c>
      <c r="T24" s="304">
        <v>1.8249090076650355E-2</v>
      </c>
      <c r="U24" s="306"/>
      <c r="V24" s="304">
        <v>6.8230956053311684E-2</v>
      </c>
      <c r="W24" s="304">
        <v>6.7260086408274439E-2</v>
      </c>
      <c r="X24" s="304">
        <v>7.0149729353090245E-2</v>
      </c>
      <c r="Y24" s="306"/>
      <c r="Z24" s="304">
        <v>0.16759639027677767</v>
      </c>
      <c r="AA24" s="304">
        <v>0.13549774253290767</v>
      </c>
      <c r="AB24" s="304">
        <v>8.1597131867985492E-2</v>
      </c>
      <c r="AC24" s="306"/>
      <c r="AD24" s="304">
        <v>0.11741014574654944</v>
      </c>
      <c r="AE24" s="304">
        <v>8.8248456437875503E-2</v>
      </c>
      <c r="AF24" s="304">
        <v>5.2588325386405135E-2</v>
      </c>
      <c r="AG24" s="306"/>
      <c r="AH24" s="304">
        <v>0.16179364054494022</v>
      </c>
      <c r="AI24" s="304">
        <v>0.13300236274010158</v>
      </c>
      <c r="AJ24" s="304">
        <v>6.6783385017999228E-2</v>
      </c>
      <c r="AK24" s="306"/>
      <c r="AL24" s="304">
        <v>9.8163466567354113E-2</v>
      </c>
      <c r="AM24" s="304">
        <v>0.12389858711304444</v>
      </c>
      <c r="AN24" s="304">
        <v>0.15434105004395801</v>
      </c>
    </row>
    <row r="25" spans="1:40" x14ac:dyDescent="0.2">
      <c r="A25" s="13" t="str">
        <f t="shared" si="58"/>
        <v>Skilled trades occupations</v>
      </c>
      <c r="B25" s="304">
        <f t="shared" si="60"/>
        <v>2.9568249088196272</v>
      </c>
      <c r="C25" s="304">
        <f t="shared" si="61"/>
        <v>2.908982334769219</v>
      </c>
      <c r="D25" s="304">
        <f t="shared" si="62"/>
        <v>2.847009478601549</v>
      </c>
      <c r="E25" s="304"/>
      <c r="F25" s="304">
        <v>1.0463847406272651E-2</v>
      </c>
      <c r="G25" s="304">
        <v>1.2400424872310618E-2</v>
      </c>
      <c r="H25" s="304">
        <v>1.6528681338560631E-2</v>
      </c>
      <c r="I25" s="304"/>
      <c r="J25" s="304">
        <v>4.0214672723925031E-2</v>
      </c>
      <c r="K25" s="304">
        <v>4.0014368673739628E-2</v>
      </c>
      <c r="L25" s="304">
        <v>5.2350010156556596E-2</v>
      </c>
      <c r="M25" s="304"/>
      <c r="N25" s="304">
        <v>0.46197364781054856</v>
      </c>
      <c r="O25" s="304">
        <v>0.5435048738883943</v>
      </c>
      <c r="P25" s="304">
        <v>0.79756107829412481</v>
      </c>
      <c r="Q25" s="306"/>
      <c r="R25" s="304">
        <v>0.13684140157060826</v>
      </c>
      <c r="S25" s="304">
        <v>0.14938138484679209</v>
      </c>
      <c r="T25" s="304">
        <v>0.20175086278850779</v>
      </c>
      <c r="U25" s="306"/>
      <c r="V25" s="304">
        <v>0.29903780403623759</v>
      </c>
      <c r="W25" s="304">
        <v>0.32806182801282452</v>
      </c>
      <c r="X25" s="304">
        <v>0.43381682989932863</v>
      </c>
      <c r="Y25" s="306"/>
      <c r="Z25" s="304">
        <v>0.56450535540046431</v>
      </c>
      <c r="AA25" s="304">
        <v>0.48237029147261667</v>
      </c>
      <c r="AB25" s="304">
        <v>0.40609711891714217</v>
      </c>
      <c r="AC25" s="306"/>
      <c r="AD25" s="304">
        <v>0.67098008143752419</v>
      </c>
      <c r="AE25" s="304">
        <v>0.66140771708492252</v>
      </c>
      <c r="AF25" s="304">
        <v>0.61303265528605333</v>
      </c>
      <c r="AG25" s="306"/>
      <c r="AH25" s="304">
        <v>0.39301818955350132</v>
      </c>
      <c r="AI25" s="304">
        <v>0.30275683877886367</v>
      </c>
      <c r="AJ25" s="304">
        <v>0.18326972984372636</v>
      </c>
      <c r="AK25" s="306"/>
      <c r="AL25" s="304">
        <v>0.37978990888054509</v>
      </c>
      <c r="AM25" s="304">
        <v>0.38908460713875498</v>
      </c>
      <c r="AN25" s="304">
        <v>0.1426025120775484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0.25415013138877968</v>
      </c>
      <c r="C26" s="304">
        <f t="shared" si="61"/>
        <v>0.27061415714009701</v>
      </c>
      <c r="D26" s="304">
        <f t="shared" si="62"/>
        <v>0.2960328320790091</v>
      </c>
      <c r="E26" s="304"/>
      <c r="F26" s="304">
        <v>1.6095589799658872E-3</v>
      </c>
      <c r="G26" s="304">
        <v>2.0302660365811992E-3</v>
      </c>
      <c r="H26" s="304">
        <v>2.2732557562038245E-3</v>
      </c>
      <c r="I26" s="304"/>
      <c r="J26" s="304">
        <v>1.6893244364437534E-2</v>
      </c>
      <c r="K26" s="304">
        <v>1.9300500344570808E-2</v>
      </c>
      <c r="L26" s="304">
        <v>2.108067732625013E-2</v>
      </c>
      <c r="M26" s="304"/>
      <c r="N26" s="304">
        <v>5.8660341936787465E-2</v>
      </c>
      <c r="O26" s="304">
        <v>6.4689909082103009E-2</v>
      </c>
      <c r="P26" s="304">
        <v>6.9022002562514437E-2</v>
      </c>
      <c r="Q26" s="306"/>
      <c r="R26" s="304">
        <v>1.1211608489597976E-2</v>
      </c>
      <c r="S26" s="304">
        <v>1.3197520051479301E-2</v>
      </c>
      <c r="T26" s="304">
        <v>1.6794793569988826E-2</v>
      </c>
      <c r="U26" s="306"/>
      <c r="V26" s="304">
        <v>9.9993674845996229E-3</v>
      </c>
      <c r="W26" s="304">
        <v>9.9332767427646081E-3</v>
      </c>
      <c r="X26" s="304">
        <v>1.0269934911617366E-2</v>
      </c>
      <c r="Y26" s="306"/>
      <c r="Z26" s="304">
        <v>4.7120221817151454E-2</v>
      </c>
      <c r="AA26" s="304">
        <v>4.6245613498279041E-2</v>
      </c>
      <c r="AB26" s="304">
        <v>4.9530781610732551E-2</v>
      </c>
      <c r="AC26" s="306"/>
      <c r="AD26" s="304">
        <v>3.217737891361349E-2</v>
      </c>
      <c r="AE26" s="304">
        <v>3.0208082937997666E-2</v>
      </c>
      <c r="AF26" s="304">
        <v>2.5798982452980936E-2</v>
      </c>
      <c r="AG26" s="306"/>
      <c r="AH26" s="304">
        <v>3.7185966750364591E-2</v>
      </c>
      <c r="AI26" s="304">
        <v>3.3601731511345621E-2</v>
      </c>
      <c r="AJ26" s="304">
        <v>2.6205648213536263E-2</v>
      </c>
      <c r="AK26" s="306"/>
      <c r="AL26" s="304">
        <v>3.9292442652261637E-2</v>
      </c>
      <c r="AM26" s="304">
        <v>5.1407256934975734E-2</v>
      </c>
      <c r="AN26" s="304">
        <v>7.50567556751848E-2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0.35932876476494685</v>
      </c>
      <c r="C27" s="304">
        <f t="shared" si="61"/>
        <v>0.39590819212454825</v>
      </c>
      <c r="D27" s="304">
        <f t="shared" si="62"/>
        <v>0.42654910116822542</v>
      </c>
      <c r="E27" s="304"/>
      <c r="F27" s="304">
        <v>3.1723012388862426E-3</v>
      </c>
      <c r="G27" s="304">
        <v>3.1175378124750708E-3</v>
      </c>
      <c r="H27" s="304">
        <v>3.6813291836474073E-3</v>
      </c>
      <c r="I27" s="304"/>
      <c r="J27" s="304">
        <v>1.5624878837100955E-2</v>
      </c>
      <c r="K27" s="304">
        <v>1.7438833417900663E-2</v>
      </c>
      <c r="L27" s="304">
        <v>2.1427095142826858E-2</v>
      </c>
      <c r="M27" s="304"/>
      <c r="N27" s="304">
        <v>5.4176768606844602E-2</v>
      </c>
      <c r="O27" s="304">
        <v>6.5079300305082924E-2</v>
      </c>
      <c r="P27" s="304">
        <v>8.549149116355019E-2</v>
      </c>
      <c r="Q27" s="306"/>
      <c r="R27" s="304">
        <v>1.5891880522687019E-2</v>
      </c>
      <c r="S27" s="304">
        <v>1.7008896321133466E-2</v>
      </c>
      <c r="T27" s="304">
        <v>2.2181004147603985E-2</v>
      </c>
      <c r="U27" s="306"/>
      <c r="V27" s="304">
        <v>2.4903625522701027E-2</v>
      </c>
      <c r="W27" s="304">
        <v>3.1695537662214959E-2</v>
      </c>
      <c r="X27" s="304">
        <v>4.1499388262854285E-2</v>
      </c>
      <c r="Y27" s="306"/>
      <c r="Z27" s="304">
        <v>8.805674974331483E-2</v>
      </c>
      <c r="AA27" s="304">
        <v>0.10196331029033981</v>
      </c>
      <c r="AB27" s="304">
        <v>0.11197840278492589</v>
      </c>
      <c r="AC27" s="306"/>
      <c r="AD27" s="304">
        <v>6.3068248702196308E-2</v>
      </c>
      <c r="AE27" s="304">
        <v>6.7758214252350166E-2</v>
      </c>
      <c r="AF27" s="304">
        <v>6.1775392323488013E-2</v>
      </c>
      <c r="AG27" s="306"/>
      <c r="AH27" s="304">
        <v>6.819001189321261E-2</v>
      </c>
      <c r="AI27" s="304">
        <v>6.1944845741697049E-2</v>
      </c>
      <c r="AJ27" s="304">
        <v>4.7541049502082731E-2</v>
      </c>
      <c r="AK27" s="306"/>
      <c r="AL27" s="304">
        <v>2.6244299698003314E-2</v>
      </c>
      <c r="AM27" s="304">
        <v>2.9901716321354129E-2</v>
      </c>
      <c r="AN27" s="304">
        <v>3.0973948657246085E-2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1.311543679444451</v>
      </c>
      <c r="C28" s="304">
        <f t="shared" si="61"/>
        <v>1.3437102446607918</v>
      </c>
      <c r="D28" s="304">
        <f t="shared" si="62"/>
        <v>1.3319529594196193</v>
      </c>
      <c r="E28" s="304"/>
      <c r="F28" s="304">
        <v>4.470477941950341E-5</v>
      </c>
      <c r="G28" s="304">
        <v>6.056808395415257E-5</v>
      </c>
      <c r="H28" s="304">
        <v>8.1413087604439912E-5</v>
      </c>
      <c r="I28" s="304"/>
      <c r="J28" s="304">
        <v>1.659252698988347E-2</v>
      </c>
      <c r="K28" s="304">
        <v>1.9997200302715287E-2</v>
      </c>
      <c r="L28" s="304">
        <v>2.5323509117439968E-2</v>
      </c>
      <c r="M28" s="304"/>
      <c r="N28" s="304">
        <v>3.361850038520444E-2</v>
      </c>
      <c r="O28" s="304">
        <v>4.1033773772705104E-2</v>
      </c>
      <c r="P28" s="304">
        <v>5.2054247054588047E-2</v>
      </c>
      <c r="Q28" s="306"/>
      <c r="R28" s="304">
        <v>2.3095485760842801E-2</v>
      </c>
      <c r="S28" s="304">
        <v>2.7609987236438718E-2</v>
      </c>
      <c r="T28" s="304">
        <v>3.9460838603648428E-2</v>
      </c>
      <c r="U28" s="306"/>
      <c r="V28" s="304">
        <v>3.0467942437403105E-2</v>
      </c>
      <c r="W28" s="304">
        <v>3.5202150380387286E-2</v>
      </c>
      <c r="X28" s="304">
        <v>4.1994000516020258E-2</v>
      </c>
      <c r="Y28" s="306"/>
      <c r="Z28" s="304">
        <v>0.39449514086840259</v>
      </c>
      <c r="AA28" s="304">
        <v>0.44229383060277017</v>
      </c>
      <c r="AB28" s="304">
        <v>0.55047391067627227</v>
      </c>
      <c r="AC28" s="306"/>
      <c r="AD28" s="304">
        <v>0.50551919136562684</v>
      </c>
      <c r="AE28" s="304">
        <v>0.51176311607314839</v>
      </c>
      <c r="AF28" s="304">
        <v>0.49988994908412926</v>
      </c>
      <c r="AG28" s="306"/>
      <c r="AH28" s="304">
        <v>9.7347943351792851E-2</v>
      </c>
      <c r="AI28" s="304">
        <v>5.9268661882865184E-2</v>
      </c>
      <c r="AJ28" s="304">
        <v>3.4177385289100158E-2</v>
      </c>
      <c r="AK28" s="306"/>
      <c r="AL28" s="304">
        <v>0.21036224350587554</v>
      </c>
      <c r="AM28" s="304">
        <v>0.20648095632580737</v>
      </c>
      <c r="AN28" s="304">
        <v>8.8497705990816536E-2</v>
      </c>
    </row>
    <row r="29" spans="1:40" x14ac:dyDescent="0.2">
      <c r="A29" s="13" t="str">
        <f t="shared" si="58"/>
        <v>Elementary occupations</v>
      </c>
      <c r="B29" s="304">
        <f t="shared" si="60"/>
        <v>1.492955975725714</v>
      </c>
      <c r="C29" s="304">
        <f t="shared" si="61"/>
        <v>1.4812525177884193</v>
      </c>
      <c r="D29" s="304">
        <f t="shared" si="62"/>
        <v>1.3893164756086676</v>
      </c>
      <c r="E29" s="304"/>
      <c r="F29" s="304">
        <v>4.3293757883105164E-5</v>
      </c>
      <c r="G29" s="304">
        <v>5.036941826797669E-5</v>
      </c>
      <c r="H29" s="304">
        <v>6.4214088109588275E-5</v>
      </c>
      <c r="I29" s="304"/>
      <c r="J29" s="304">
        <v>3.2053721369896711E-2</v>
      </c>
      <c r="K29" s="304">
        <v>4.0890342366400906E-2</v>
      </c>
      <c r="L29" s="304">
        <v>5.2643886110950763E-2</v>
      </c>
      <c r="M29" s="304"/>
      <c r="N29" s="304">
        <v>5.5298547579382976E-2</v>
      </c>
      <c r="O29" s="304">
        <v>6.4125803167790804E-2</v>
      </c>
      <c r="P29" s="304">
        <v>7.9933912859655079E-2</v>
      </c>
      <c r="Q29" s="306"/>
      <c r="R29" s="304">
        <v>2.249740752115199E-2</v>
      </c>
      <c r="S29" s="304">
        <v>2.5115427446575758E-2</v>
      </c>
      <c r="T29" s="304">
        <v>2.9753837002706205E-2</v>
      </c>
      <c r="U29" s="306"/>
      <c r="V29" s="304">
        <v>4.9875224178384775E-2</v>
      </c>
      <c r="W29" s="304">
        <v>5.3590057617580664E-2</v>
      </c>
      <c r="X29" s="304">
        <v>6.3434450757525518E-2</v>
      </c>
      <c r="Y29" s="306"/>
      <c r="Z29" s="304">
        <v>0.20976375355439864</v>
      </c>
      <c r="AA29" s="304">
        <v>0.18216269824285009</v>
      </c>
      <c r="AB29" s="304">
        <v>0.135389838510836</v>
      </c>
      <c r="AC29" s="306"/>
      <c r="AD29" s="304">
        <v>0.53258959028735886</v>
      </c>
      <c r="AE29" s="304">
        <v>0.5607541213615157</v>
      </c>
      <c r="AF29" s="304">
        <v>0.55489438329010876</v>
      </c>
      <c r="AG29" s="306"/>
      <c r="AH29" s="304">
        <v>0.42172848852565531</v>
      </c>
      <c r="AI29" s="304">
        <v>0.38286600605530674</v>
      </c>
      <c r="AJ29" s="304">
        <v>0.32983084230009935</v>
      </c>
      <c r="AK29" s="306"/>
      <c r="AL29" s="304">
        <v>0.16910594895160166</v>
      </c>
      <c r="AM29" s="304">
        <v>0.17169769211213082</v>
      </c>
      <c r="AN29" s="304">
        <v>0.14337111068867633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51.643000000000029</v>
      </c>
      <c r="C32" s="305">
        <f>SUM(C33:C41)</f>
        <v>50.02300000000001</v>
      </c>
      <c r="D32" s="305">
        <f>SUM(D33:D41)</f>
        <v>46.780999999999942</v>
      </c>
      <c r="E32" s="304"/>
      <c r="F32" s="305">
        <f>SUM(F33:F41)</f>
        <v>0.67732435307077954</v>
      </c>
      <c r="G32" s="305">
        <f>SUM(G33:G41)</f>
        <v>0.77696750971440343</v>
      </c>
      <c r="H32" s="305">
        <f>SUM(H33:H41)</f>
        <v>0.90568256547082027</v>
      </c>
      <c r="I32" s="304"/>
      <c r="J32" s="305">
        <f>SUM(J33:J41)</f>
        <v>3.2606378228805841</v>
      </c>
      <c r="K32" s="305">
        <f>SUM(K33:K41)</f>
        <v>3.8046141079644973</v>
      </c>
      <c r="L32" s="305">
        <f>SUM(L33:L41)</f>
        <v>4.6491142719787959</v>
      </c>
      <c r="M32" s="304"/>
      <c r="N32" s="305">
        <f>SUM(N33:N41)</f>
        <v>8.1427402407969538</v>
      </c>
      <c r="O32" s="305">
        <f>SUM(O33:O41)</f>
        <v>8.6958801802248029</v>
      </c>
      <c r="P32" s="305">
        <f>SUM(P33:P41)</f>
        <v>9.8207432361889158</v>
      </c>
      <c r="Q32" s="306"/>
      <c r="R32" s="305">
        <f>SUM(R33:R41)</f>
        <v>1.9433758330730857</v>
      </c>
      <c r="S32" s="305">
        <f>SUM(S33:S41)</f>
        <v>2.0900110621448102</v>
      </c>
      <c r="T32" s="305">
        <f>SUM(T33:T41)</f>
        <v>2.3866491862638184</v>
      </c>
      <c r="U32" s="306"/>
      <c r="V32" s="305">
        <f>SUM(V33:V41)</f>
        <v>4.4726901013267977</v>
      </c>
      <c r="W32" s="305">
        <f>SUM(W33:W41)</f>
        <v>4.6434048516586781</v>
      </c>
      <c r="X32" s="305">
        <f>SUM(X33:X41)</f>
        <v>5.1796461077638671</v>
      </c>
      <c r="Y32" s="306"/>
      <c r="Z32" s="305">
        <f>SUM(Z33:Z41)</f>
        <v>12.307259926758505</v>
      </c>
      <c r="AA32" s="305">
        <f>SUM(AA33:AA41)</f>
        <v>11.794483348735803</v>
      </c>
      <c r="AB32" s="305">
        <f>SUM(AB33:AB41)</f>
        <v>10.253322934934017</v>
      </c>
      <c r="AC32" s="306"/>
      <c r="AD32" s="305">
        <f>SUM(AD33:AD41)</f>
        <v>10.694774754068051</v>
      </c>
      <c r="AE32" s="305">
        <f>SUM(AE33:AE41)</f>
        <v>10.184240883839305</v>
      </c>
      <c r="AF32" s="305">
        <f>SUM(AF33:AF41)</f>
        <v>8.1297038007158697</v>
      </c>
      <c r="AG32" s="306"/>
      <c r="AH32" s="305">
        <f>SUM(AH33:AH41)</f>
        <v>7.1719726682583129</v>
      </c>
      <c r="AI32" s="305">
        <f>SUM(AI33:AI41)</f>
        <v>5.8482206951254838</v>
      </c>
      <c r="AJ32" s="305">
        <f>SUM(AJ33:AJ41)</f>
        <v>3.4827522757768525</v>
      </c>
      <c r="AK32" s="306"/>
      <c r="AL32" s="305">
        <f>SUM(AL33:AL41)</f>
        <v>2.9722242997669541</v>
      </c>
      <c r="AM32" s="305">
        <f>SUM(AM33:AM41)</f>
        <v>2.1851773605922307</v>
      </c>
      <c r="AN32" s="305">
        <f>SUM(AN33:AN41)</f>
        <v>1.9733856209069864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6.0756863941512806</v>
      </c>
      <c r="C33" s="304">
        <f t="shared" ref="C33:C41" si="64">SUM(G33,K33,O33,S33,W33,AA33,AE33,AI33,AM33)</f>
        <v>5.7601902320776759</v>
      </c>
      <c r="D33" s="304">
        <f t="shared" ref="D33:D40" si="65">SUM(H33,L33,P33,T33,X33,AB33,AF33,AJ33,AN33)</f>
        <v>5.7526687212819061</v>
      </c>
      <c r="E33" s="304"/>
      <c r="F33" s="304">
        <v>8.4523913172044218E-2</v>
      </c>
      <c r="G33" s="304">
        <v>8.6185283485216327E-2</v>
      </c>
      <c r="H33" s="304">
        <v>9.2699895781753638E-2</v>
      </c>
      <c r="I33" s="304"/>
      <c r="J33" s="304">
        <v>0.5847464868577853</v>
      </c>
      <c r="K33" s="304">
        <v>0.64920114142839436</v>
      </c>
      <c r="L33" s="304">
        <v>0.75004069854394106</v>
      </c>
      <c r="M33" s="304"/>
      <c r="N33" s="304">
        <v>1.6406070949826346</v>
      </c>
      <c r="O33" s="304">
        <v>1.6931510798745601</v>
      </c>
      <c r="P33" s="304">
        <v>1.9082933801586546</v>
      </c>
      <c r="Q33" s="306"/>
      <c r="R33" s="304">
        <v>0.35900436112589423</v>
      </c>
      <c r="S33" s="304">
        <v>0.36626447727206746</v>
      </c>
      <c r="T33" s="304">
        <v>0.40308007183145267</v>
      </c>
      <c r="U33" s="306"/>
      <c r="V33" s="304">
        <v>0.80302757256465473</v>
      </c>
      <c r="W33" s="304">
        <v>0.7942083165140974</v>
      </c>
      <c r="X33" s="304">
        <v>0.89230234602325886</v>
      </c>
      <c r="Y33" s="306"/>
      <c r="Z33" s="304">
        <v>1.0980286830174595</v>
      </c>
      <c r="AA33" s="304">
        <v>0.92682997899673136</v>
      </c>
      <c r="AB33" s="304">
        <v>0.74283878928868574</v>
      </c>
      <c r="AC33" s="306"/>
      <c r="AD33" s="304">
        <v>0.88645174420307615</v>
      </c>
      <c r="AE33" s="304">
        <v>0.75067619434502764</v>
      </c>
      <c r="AF33" s="304">
        <v>0.57712242824878102</v>
      </c>
      <c r="AG33" s="306"/>
      <c r="AH33" s="304">
        <v>0.47548736553213888</v>
      </c>
      <c r="AI33" s="304">
        <v>0.33918002787951457</v>
      </c>
      <c r="AJ33" s="304">
        <v>0.18582058273983962</v>
      </c>
      <c r="AK33" s="306"/>
      <c r="AL33" s="304">
        <v>0.1438091726955926</v>
      </c>
      <c r="AM33" s="304">
        <v>0.15449373228206673</v>
      </c>
      <c r="AN33" s="304">
        <v>0.20047052866553811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11.020981649430871</v>
      </c>
      <c r="C34" s="304">
        <f t="shared" si="64"/>
        <v>11.404294171805457</v>
      </c>
      <c r="D34" s="304">
        <f t="shared" si="65"/>
        <v>11.755158769330857</v>
      </c>
      <c r="E34" s="304"/>
      <c r="F34" s="304">
        <v>0.47211875264032072</v>
      </c>
      <c r="G34" s="304">
        <v>0.56100714748436764</v>
      </c>
      <c r="H34" s="304">
        <v>0.66437574369192176</v>
      </c>
      <c r="I34" s="304"/>
      <c r="J34" s="304">
        <v>1.601065265717555</v>
      </c>
      <c r="K34" s="304">
        <v>1.9155647896174659</v>
      </c>
      <c r="L34" s="304">
        <v>2.3265305607731088</v>
      </c>
      <c r="M34" s="304"/>
      <c r="N34" s="304">
        <v>3.1708022234658557</v>
      </c>
      <c r="O34" s="304">
        <v>3.3666020279753677</v>
      </c>
      <c r="P34" s="304">
        <v>3.6912365557369275</v>
      </c>
      <c r="Q34" s="306"/>
      <c r="R34" s="304">
        <v>0.37917225226761964</v>
      </c>
      <c r="S34" s="304">
        <v>0.39943293954341408</v>
      </c>
      <c r="T34" s="304">
        <v>0.44281370535068809</v>
      </c>
      <c r="U34" s="306"/>
      <c r="V34" s="304">
        <v>1.4459319090453664</v>
      </c>
      <c r="W34" s="304">
        <v>1.4947352858249914</v>
      </c>
      <c r="X34" s="304">
        <v>1.6334775180276213</v>
      </c>
      <c r="Y34" s="306"/>
      <c r="Z34" s="304">
        <v>1.9790423121729708</v>
      </c>
      <c r="AA34" s="304">
        <v>1.8392190564639732</v>
      </c>
      <c r="AB34" s="304">
        <v>1.4632860658303266</v>
      </c>
      <c r="AC34" s="306"/>
      <c r="AD34" s="304">
        <v>1.1065221856732967</v>
      </c>
      <c r="AE34" s="304">
        <v>1.0175694322927906</v>
      </c>
      <c r="AF34" s="304">
        <v>0.76949986605087584</v>
      </c>
      <c r="AG34" s="306"/>
      <c r="AH34" s="304">
        <v>0.72064407008377451</v>
      </c>
      <c r="AI34" s="304">
        <v>0.63150135724961853</v>
      </c>
      <c r="AJ34" s="304">
        <v>0.5301942892359649</v>
      </c>
      <c r="AK34" s="306"/>
      <c r="AL34" s="304">
        <v>0.1456826783641112</v>
      </c>
      <c r="AM34" s="304">
        <v>0.1786621353534695</v>
      </c>
      <c r="AN34" s="304">
        <v>0.2337444646334231</v>
      </c>
    </row>
    <row r="35" spans="1:40" x14ac:dyDescent="0.2">
      <c r="A35" s="13" t="str">
        <f t="shared" si="63"/>
        <v>Associate professional occupations</v>
      </c>
      <c r="B35" s="304">
        <f t="shared" si="66"/>
        <v>6.4330206665098766</v>
      </c>
      <c r="C35" s="304">
        <f t="shared" si="64"/>
        <v>5.763440277216203</v>
      </c>
      <c r="D35" s="304">
        <f t="shared" si="65"/>
        <v>5.5660903198821687</v>
      </c>
      <c r="E35" s="304"/>
      <c r="F35" s="304">
        <v>6.7257354039938044E-2</v>
      </c>
      <c r="G35" s="304">
        <v>7.0563295177885274E-2</v>
      </c>
      <c r="H35" s="304">
        <v>8.1566014205562754E-2</v>
      </c>
      <c r="I35" s="304"/>
      <c r="J35" s="304">
        <v>0.50662627657121972</v>
      </c>
      <c r="K35" s="304">
        <v>0.53299365354687644</v>
      </c>
      <c r="L35" s="304">
        <v>0.61586312442797753</v>
      </c>
      <c r="M35" s="304"/>
      <c r="N35" s="304">
        <v>1.4896107653323227</v>
      </c>
      <c r="O35" s="304">
        <v>1.4885839281811863</v>
      </c>
      <c r="P35" s="304">
        <v>1.6047482166893856</v>
      </c>
      <c r="Q35" s="306"/>
      <c r="R35" s="304">
        <v>0.42547269938278781</v>
      </c>
      <c r="S35" s="304">
        <v>0.43948102199932976</v>
      </c>
      <c r="T35" s="304">
        <v>0.50729075322232986</v>
      </c>
      <c r="U35" s="306"/>
      <c r="V35" s="304">
        <v>0.69316836201842758</v>
      </c>
      <c r="W35" s="304">
        <v>0.62223948392665174</v>
      </c>
      <c r="X35" s="304">
        <v>0.6529075089161156</v>
      </c>
      <c r="Y35" s="306"/>
      <c r="Z35" s="304">
        <v>1.539278615638819</v>
      </c>
      <c r="AA35" s="304">
        <v>1.2875076273441584</v>
      </c>
      <c r="AB35" s="304">
        <v>1.0808074611500949</v>
      </c>
      <c r="AC35" s="306"/>
      <c r="AD35" s="304">
        <v>1.0591967184194504</v>
      </c>
      <c r="AE35" s="304">
        <v>0.86408547932784285</v>
      </c>
      <c r="AF35" s="304">
        <v>0.66621078304547965</v>
      </c>
      <c r="AG35" s="306"/>
      <c r="AH35" s="304">
        <v>0.56519138180146089</v>
      </c>
      <c r="AI35" s="304">
        <v>0.37052617855117626</v>
      </c>
      <c r="AJ35" s="304">
        <v>0.25611501012144744</v>
      </c>
      <c r="AK35" s="306"/>
      <c r="AL35" s="304">
        <v>8.7218493305450021E-2</v>
      </c>
      <c r="AM35" s="304">
        <v>8.7459609161097004E-2</v>
      </c>
      <c r="AN35" s="304">
        <v>0.10058144810377562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4.1019140565430821</v>
      </c>
      <c r="C36" s="304">
        <f t="shared" si="64"/>
        <v>3.7498720862697104</v>
      </c>
      <c r="D36" s="304">
        <f t="shared" si="65"/>
        <v>3.3312935048101076</v>
      </c>
      <c r="E36" s="304"/>
      <c r="F36" s="304">
        <v>1.5358338738413028E-2</v>
      </c>
      <c r="G36" s="304">
        <v>1.7048050528637594E-2</v>
      </c>
      <c r="H36" s="304">
        <v>2.2701161575020109E-2</v>
      </c>
      <c r="I36" s="304"/>
      <c r="J36" s="304">
        <v>0.17594232009201666</v>
      </c>
      <c r="K36" s="304">
        <v>0.20465401512056328</v>
      </c>
      <c r="L36" s="304">
        <v>0.24784821891808176</v>
      </c>
      <c r="M36" s="304"/>
      <c r="N36" s="304">
        <v>0.65040846048302237</v>
      </c>
      <c r="O36" s="304">
        <v>0.69909406780426009</v>
      </c>
      <c r="P36" s="304">
        <v>0.77906623277948439</v>
      </c>
      <c r="Q36" s="306"/>
      <c r="R36" s="304">
        <v>0.22290515655107995</v>
      </c>
      <c r="S36" s="304">
        <v>0.24067902842610567</v>
      </c>
      <c r="T36" s="304">
        <v>0.26748098869836096</v>
      </c>
      <c r="U36" s="306"/>
      <c r="V36" s="304">
        <v>0.28721448504796426</v>
      </c>
      <c r="W36" s="304">
        <v>0.2919285626613915</v>
      </c>
      <c r="X36" s="304">
        <v>0.31573086735395461</v>
      </c>
      <c r="Y36" s="306"/>
      <c r="Z36" s="304">
        <v>0.93738103382498605</v>
      </c>
      <c r="AA36" s="304">
        <v>0.83277629470244141</v>
      </c>
      <c r="AB36" s="304">
        <v>0.70658939063153947</v>
      </c>
      <c r="AC36" s="306"/>
      <c r="AD36" s="304">
        <v>1.2840443099829839</v>
      </c>
      <c r="AE36" s="304">
        <v>1.1588462337279763</v>
      </c>
      <c r="AF36" s="304">
        <v>0.82109890684307885</v>
      </c>
      <c r="AG36" s="306"/>
      <c r="AH36" s="304">
        <v>0.43151920256210358</v>
      </c>
      <c r="AI36" s="304">
        <v>0.21048350101941427</v>
      </c>
      <c r="AJ36" s="304">
        <v>5.6808975457411474E-2</v>
      </c>
      <c r="AK36" s="306"/>
      <c r="AL36" s="304">
        <v>9.7140749260512249E-2</v>
      </c>
      <c r="AM36" s="304">
        <v>9.4362332278920283E-2</v>
      </c>
      <c r="AN36" s="304">
        <v>0.11396876255317591</v>
      </c>
    </row>
    <row r="37" spans="1:40" x14ac:dyDescent="0.2">
      <c r="A37" s="13" t="str">
        <f t="shared" si="63"/>
        <v>Skilled trades occupations</v>
      </c>
      <c r="B37" s="304">
        <f t="shared" si="66"/>
        <v>10.185226673358338</v>
      </c>
      <c r="C37" s="304">
        <f t="shared" si="64"/>
        <v>9.4650877833532014</v>
      </c>
      <c r="D37" s="304">
        <f t="shared" si="65"/>
        <v>8.1244024485975963</v>
      </c>
      <c r="E37" s="304"/>
      <c r="F37" s="304">
        <v>9.6261845736327276E-3</v>
      </c>
      <c r="G37" s="304">
        <v>1.2008110694930003E-2</v>
      </c>
      <c r="H37" s="304">
        <v>1.5383588727608784E-2</v>
      </c>
      <c r="I37" s="304"/>
      <c r="J37" s="304">
        <v>0.17322118350503832</v>
      </c>
      <c r="K37" s="304">
        <v>0.22073727056163681</v>
      </c>
      <c r="L37" s="304">
        <v>0.29726881246686931</v>
      </c>
      <c r="M37" s="304"/>
      <c r="N37" s="304">
        <v>0.47100695572057194</v>
      </c>
      <c r="O37" s="304">
        <v>0.56713947141103038</v>
      </c>
      <c r="P37" s="304">
        <v>0.71787964044442232</v>
      </c>
      <c r="Q37" s="306"/>
      <c r="R37" s="304">
        <v>0.19153372903651544</v>
      </c>
      <c r="S37" s="304">
        <v>0.2096517601697957</v>
      </c>
      <c r="T37" s="304">
        <v>0.24167015834445177</v>
      </c>
      <c r="U37" s="306"/>
      <c r="V37" s="304">
        <v>0.72833629380126164</v>
      </c>
      <c r="W37" s="304">
        <v>0.78495705930859205</v>
      </c>
      <c r="X37" s="304">
        <v>0.8991057454425545</v>
      </c>
      <c r="Y37" s="306"/>
      <c r="Z37" s="304">
        <v>3.8608467506247606</v>
      </c>
      <c r="AA37" s="304">
        <v>3.6823969345458827</v>
      </c>
      <c r="AB37" s="304">
        <v>3.1524494796284368</v>
      </c>
      <c r="AC37" s="306"/>
      <c r="AD37" s="304">
        <v>2.5355179850727589</v>
      </c>
      <c r="AE37" s="304">
        <v>2.3040012827492866</v>
      </c>
      <c r="AF37" s="304">
        <v>1.7043148824814547</v>
      </c>
      <c r="AG37" s="306"/>
      <c r="AH37" s="304">
        <v>1.5624708070861446</v>
      </c>
      <c r="AI37" s="304">
        <v>1.3015006868798893</v>
      </c>
      <c r="AJ37" s="304">
        <v>0.83777810556469623</v>
      </c>
      <c r="AK37" s="306"/>
      <c r="AL37" s="304">
        <v>0.65266678393765387</v>
      </c>
      <c r="AM37" s="304">
        <v>0.38269520703215765</v>
      </c>
      <c r="AN37" s="304">
        <v>0.25855203549710198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0.70371396755493409</v>
      </c>
      <c r="C38" s="304">
        <f t="shared" si="64"/>
        <v>0.70779133629717383</v>
      </c>
      <c r="D38" s="304">
        <f t="shared" si="65"/>
        <v>0.69052754183824561</v>
      </c>
      <c r="E38" s="304"/>
      <c r="F38" s="304">
        <v>1.0688547719323262E-2</v>
      </c>
      <c r="G38" s="304">
        <v>1.0472073583110458E-2</v>
      </c>
      <c r="H38" s="304">
        <v>8.7970275691920379E-3</v>
      </c>
      <c r="I38" s="304"/>
      <c r="J38" s="304">
        <v>7.9480577799949225E-3</v>
      </c>
      <c r="K38" s="304">
        <v>7.503046510138142E-3</v>
      </c>
      <c r="L38" s="304">
        <v>7.2738397999601856E-3</v>
      </c>
      <c r="M38" s="304"/>
      <c r="N38" s="304">
        <v>9.444940984754216E-2</v>
      </c>
      <c r="O38" s="304">
        <v>9.4918465490217305E-2</v>
      </c>
      <c r="P38" s="304">
        <v>9.2177415683032851E-2</v>
      </c>
      <c r="Q38" s="306"/>
      <c r="R38" s="304">
        <v>2.5988036794481046E-2</v>
      </c>
      <c r="S38" s="304">
        <v>2.4532647239871145E-2</v>
      </c>
      <c r="T38" s="304">
        <v>2.3222346288990961E-2</v>
      </c>
      <c r="U38" s="306"/>
      <c r="V38" s="304">
        <v>5.6770063502648946E-2</v>
      </c>
      <c r="W38" s="304">
        <v>6.3397848000590964E-2</v>
      </c>
      <c r="X38" s="304">
        <v>6.8255768373089692E-2</v>
      </c>
      <c r="Y38" s="306"/>
      <c r="Z38" s="304">
        <v>0.13093714520876101</v>
      </c>
      <c r="AA38" s="304">
        <v>0.11391047427153829</v>
      </c>
      <c r="AB38" s="304">
        <v>8.8673005721333895E-2</v>
      </c>
      <c r="AC38" s="306"/>
      <c r="AD38" s="304">
        <v>0.12653448496621661</v>
      </c>
      <c r="AE38" s="304">
        <v>0.11308054159402103</v>
      </c>
      <c r="AF38" s="304">
        <v>8.1334288152053694E-2</v>
      </c>
      <c r="AG38" s="306"/>
      <c r="AH38" s="304">
        <v>0.17534352556555616</v>
      </c>
      <c r="AI38" s="304">
        <v>0.1890469890157977</v>
      </c>
      <c r="AJ38" s="304">
        <v>0.19799240964736414</v>
      </c>
      <c r="AK38" s="306"/>
      <c r="AL38" s="304">
        <v>7.5054696170409982E-2</v>
      </c>
      <c r="AM38" s="304">
        <v>9.0929250591888819E-2</v>
      </c>
      <c r="AN38" s="304">
        <v>0.12280144060322816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1.5567997635107675</v>
      </c>
      <c r="C39" s="304">
        <f t="shared" si="64"/>
        <v>1.5689333541870722</v>
      </c>
      <c r="D39" s="304">
        <f t="shared" si="65"/>
        <v>1.5116508578222476</v>
      </c>
      <c r="E39" s="304"/>
      <c r="F39" s="304">
        <v>1.1686472892656778E-2</v>
      </c>
      <c r="G39" s="304">
        <v>1.1962249765715789E-2</v>
      </c>
      <c r="H39" s="304">
        <v>1.0810924955162787E-2</v>
      </c>
      <c r="I39" s="304"/>
      <c r="J39" s="304">
        <v>8.4755010817599508E-2</v>
      </c>
      <c r="K39" s="304">
        <v>9.509455134123089E-2</v>
      </c>
      <c r="L39" s="304">
        <v>0.10294871200049253</v>
      </c>
      <c r="M39" s="304"/>
      <c r="N39" s="304">
        <v>0.2758412905679935</v>
      </c>
      <c r="O39" s="304">
        <v>0.31313747002252967</v>
      </c>
      <c r="P39" s="304">
        <v>0.35590943607212261</v>
      </c>
      <c r="Q39" s="306"/>
      <c r="R39" s="304">
        <v>9.4424619160337897E-2</v>
      </c>
      <c r="S39" s="304">
        <v>0.11023978974646771</v>
      </c>
      <c r="T39" s="304">
        <v>0.12327621488046497</v>
      </c>
      <c r="U39" s="306"/>
      <c r="V39" s="304">
        <v>0.10085704686799528</v>
      </c>
      <c r="W39" s="304">
        <v>0.12020413282327923</v>
      </c>
      <c r="X39" s="304">
        <v>0.13916025757475256</v>
      </c>
      <c r="Y39" s="306"/>
      <c r="Z39" s="304">
        <v>0.375330800106074</v>
      </c>
      <c r="AA39" s="304">
        <v>0.35141026504334694</v>
      </c>
      <c r="AB39" s="304">
        <v>0.30871873998288551</v>
      </c>
      <c r="AC39" s="306"/>
      <c r="AD39" s="304">
        <v>0.30674692890810729</v>
      </c>
      <c r="AE39" s="304">
        <v>0.2970606586357174</v>
      </c>
      <c r="AF39" s="304">
        <v>0.26152024735141505</v>
      </c>
      <c r="AG39" s="306"/>
      <c r="AH39" s="304">
        <v>0.15737651594705787</v>
      </c>
      <c r="AI39" s="304">
        <v>0.10906011076809219</v>
      </c>
      <c r="AJ39" s="304">
        <v>4.3505779887153304E-2</v>
      </c>
      <c r="AK39" s="306"/>
      <c r="AL39" s="304">
        <v>0.14978107824294531</v>
      </c>
      <c r="AM39" s="304">
        <v>0.16076412604069223</v>
      </c>
      <c r="AN39" s="304">
        <v>0.16580054511779835</v>
      </c>
    </row>
    <row r="40" spans="1:40" x14ac:dyDescent="0.2">
      <c r="A40" s="13" t="str">
        <f t="shared" si="63"/>
        <v>Process, plant and machine operatives</v>
      </c>
      <c r="B40" s="304">
        <f t="shared" si="66"/>
        <v>8.2999989089889148</v>
      </c>
      <c r="C40" s="304">
        <f t="shared" si="64"/>
        <v>8.8279820690288968</v>
      </c>
      <c r="D40" s="304">
        <f t="shared" si="65"/>
        <v>7.7509782252191464</v>
      </c>
      <c r="E40" s="304"/>
      <c r="F40" s="304">
        <v>2.1790678351990968E-3</v>
      </c>
      <c r="G40" s="304">
        <v>2.8886756431804111E-3</v>
      </c>
      <c r="H40" s="304">
        <v>3.3313800522562957E-3</v>
      </c>
      <c r="I40" s="304"/>
      <c r="J40" s="304">
        <v>9.989029570458606E-2</v>
      </c>
      <c r="K40" s="304">
        <v>0.14468135046301753</v>
      </c>
      <c r="L40" s="304">
        <v>0.25669231827350669</v>
      </c>
      <c r="M40" s="304"/>
      <c r="N40" s="304">
        <v>0.20923872061915502</v>
      </c>
      <c r="O40" s="304">
        <v>0.31852332110029219</v>
      </c>
      <c r="P40" s="304">
        <v>0.50207389714931738</v>
      </c>
      <c r="Q40" s="306"/>
      <c r="R40" s="305">
        <v>0.14046968545677949</v>
      </c>
      <c r="S40" s="305">
        <v>0.18622103883881289</v>
      </c>
      <c r="T40" s="305">
        <v>0.24067874878438725</v>
      </c>
      <c r="U40" s="306"/>
      <c r="V40" s="305">
        <v>0.28453650129021157</v>
      </c>
      <c r="W40" s="305">
        <v>0.39292856325539638</v>
      </c>
      <c r="X40" s="305">
        <v>0.49251879521699338</v>
      </c>
      <c r="Y40" s="306"/>
      <c r="Z40" s="305">
        <v>1.9647152454543688</v>
      </c>
      <c r="AA40" s="305">
        <v>2.3937771084030337</v>
      </c>
      <c r="AB40" s="305">
        <v>2.3946294287648415</v>
      </c>
      <c r="AC40" s="306"/>
      <c r="AD40" s="305">
        <v>2.587137324585036</v>
      </c>
      <c r="AE40" s="305">
        <v>2.9977826805526075</v>
      </c>
      <c r="AF40" s="305">
        <v>2.7763006843728011</v>
      </c>
      <c r="AG40" s="306"/>
      <c r="AH40" s="305">
        <v>1.9641927341434742</v>
      </c>
      <c r="AI40" s="305">
        <v>1.8001916159095741</v>
      </c>
      <c r="AJ40" s="305">
        <v>0.70338711587768721</v>
      </c>
      <c r="AK40" s="306"/>
      <c r="AL40" s="305">
        <v>1.0476393339001033</v>
      </c>
      <c r="AM40" s="305">
        <v>0.59098771486298096</v>
      </c>
      <c r="AN40" s="305">
        <v>0.38136585672735551</v>
      </c>
    </row>
    <row r="41" spans="1:40" x14ac:dyDescent="0.2">
      <c r="A41" s="39" t="str">
        <f t="shared" si="63"/>
        <v>Elementary occupations</v>
      </c>
      <c r="B41" s="307">
        <f t="shared" si="66"/>
        <v>3.2656579199519604</v>
      </c>
      <c r="C41" s="307">
        <f t="shared" si="64"/>
        <v>2.7754086897646202</v>
      </c>
      <c r="D41" s="307">
        <f>SUM(H41,L41,P41,T41,X41,AB41,AF41,AJ41,AN41)</f>
        <v>2.2982296112176703</v>
      </c>
      <c r="E41" s="307"/>
      <c r="F41" s="307">
        <v>3.885721459251736E-3</v>
      </c>
      <c r="G41" s="307">
        <v>4.8326233513598998E-3</v>
      </c>
      <c r="H41" s="307">
        <v>6.0168289123421472E-3</v>
      </c>
      <c r="I41" s="307"/>
      <c r="J41" s="307">
        <v>2.6442925834789077E-2</v>
      </c>
      <c r="K41" s="307">
        <v>3.4184289375173718E-2</v>
      </c>
      <c r="L41" s="307">
        <v>4.4647986774858928E-2</v>
      </c>
      <c r="M41" s="307"/>
      <c r="N41" s="307">
        <v>0.14077531977785512</v>
      </c>
      <c r="O41" s="307">
        <v>0.15473034836535898</v>
      </c>
      <c r="P41" s="307">
        <v>0.16935846147556871</v>
      </c>
      <c r="Q41" s="308"/>
      <c r="R41" s="307">
        <v>0.10440529329759006</v>
      </c>
      <c r="S41" s="307">
        <v>0.11350835890894616</v>
      </c>
      <c r="T41" s="307">
        <v>0.13713619886269146</v>
      </c>
      <c r="U41" s="308"/>
      <c r="V41" s="307">
        <v>7.2847867188267676E-2</v>
      </c>
      <c r="W41" s="307">
        <v>7.8805599343687305E-2</v>
      </c>
      <c r="X41" s="307">
        <v>8.6187300835527336E-2</v>
      </c>
      <c r="Y41" s="308"/>
      <c r="Z41" s="307">
        <v>0.4216993407103049</v>
      </c>
      <c r="AA41" s="307">
        <v>0.36665560896469657</v>
      </c>
      <c r="AB41" s="307">
        <v>0.31533057393587238</v>
      </c>
      <c r="AC41" s="308"/>
      <c r="AD41" s="307">
        <v>0.80262307225712459</v>
      </c>
      <c r="AE41" s="307">
        <v>0.68113838061403265</v>
      </c>
      <c r="AF41" s="307">
        <v>0.47230171416993083</v>
      </c>
      <c r="AG41" s="308"/>
      <c r="AH41" s="307">
        <v>1.1197470655366017</v>
      </c>
      <c r="AI41" s="307">
        <v>0.8967302278524073</v>
      </c>
      <c r="AJ41" s="307">
        <v>0.6711500072452885</v>
      </c>
      <c r="AK41" s="308"/>
      <c r="AL41" s="307">
        <v>0.57323131389017534</v>
      </c>
      <c r="AM41" s="307">
        <v>0.44482325298895742</v>
      </c>
      <c r="AN41" s="307">
        <v>0.39610053900558984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Liverpool City Region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38.943999999999939</v>
      </c>
      <c r="C50" s="305">
        <f>SUM(C51:C59)</f>
        <v>39.453999999999965</v>
      </c>
      <c r="D50" s="305">
        <f>SUM(D51:D59)</f>
        <v>40.897000000000048</v>
      </c>
      <c r="E50" s="304"/>
      <c r="F50" s="305">
        <f>SUM(F51:F59)</f>
        <v>9.9755814425219191E-2</v>
      </c>
      <c r="G50" s="305">
        <f>SUM(G51:G59)</f>
        <v>0.12610063063951296</v>
      </c>
      <c r="H50" s="305">
        <f>SUM(H51:H59)</f>
        <v>0.18409087661055215</v>
      </c>
      <c r="I50" s="304"/>
      <c r="J50" s="305">
        <f>SUM(J51:J59)</f>
        <v>1.7591698247718657</v>
      </c>
      <c r="K50" s="305">
        <f>SUM(K51:K59)</f>
        <v>2.1950105645062488</v>
      </c>
      <c r="L50" s="305">
        <f>SUM(L51:L59)</f>
        <v>3.0840973085060353</v>
      </c>
      <c r="M50" s="304"/>
      <c r="N50" s="305">
        <f>SUM(N51:N59)</f>
        <v>3.4599794412077594</v>
      </c>
      <c r="O50" s="305">
        <f>SUM(O51:O59)</f>
        <v>3.845793413027534</v>
      </c>
      <c r="P50" s="305">
        <f>SUM(P51:P59)</f>
        <v>5.0130852797387302</v>
      </c>
      <c r="Q50" s="304"/>
      <c r="R50" s="305">
        <f>SUM(R51:R59)</f>
        <v>1.2520663114818533</v>
      </c>
      <c r="S50" s="305">
        <f>SUM(S51:S59)</f>
        <v>1.395468493464834</v>
      </c>
      <c r="T50" s="305">
        <f>SUM(T51:T59)</f>
        <v>1.9115268642279768</v>
      </c>
      <c r="U50" s="304"/>
      <c r="V50" s="305">
        <f>SUM(V51:V59)</f>
        <v>2.64975537225508</v>
      </c>
      <c r="W50" s="305">
        <f>SUM(W51:W59)</f>
        <v>2.8552381097677388</v>
      </c>
      <c r="X50" s="305">
        <f>SUM(X51:X59)</f>
        <v>3.7212207912878088</v>
      </c>
      <c r="Y50" s="304"/>
      <c r="Z50" s="305">
        <f>SUM(Z51:Z59)</f>
        <v>11.954908299829734</v>
      </c>
      <c r="AA50" s="305">
        <f>SUM(AA51:AA59)</f>
        <v>11.937255098770423</v>
      </c>
      <c r="AB50" s="305">
        <f>SUM(AB51:AB59)</f>
        <v>11.811260411131434</v>
      </c>
      <c r="AC50" s="304"/>
      <c r="AD50" s="305">
        <f>SUM(AD51:AD59)</f>
        <v>9.8465252350669648</v>
      </c>
      <c r="AE50" s="305">
        <f>SUM(AE51:AE59)</f>
        <v>10.106714844316532</v>
      </c>
      <c r="AF50" s="305">
        <f>SUM(AF51:AF59)</f>
        <v>10.133299589136858</v>
      </c>
      <c r="AG50" s="304"/>
      <c r="AH50" s="305">
        <f>SUM(AH51:AH59)</f>
        <v>5.6609540829339249</v>
      </c>
      <c r="AI50" s="305">
        <f>SUM(AI51:AI59)</f>
        <v>5.1570771669659194</v>
      </c>
      <c r="AJ50" s="305">
        <f>SUM(AJ51:AJ59)</f>
        <v>4.1650065157770033</v>
      </c>
      <c r="AK50" s="304"/>
      <c r="AL50" s="305">
        <f>SUM(AL51:AL59)</f>
        <v>2.2608856180275323</v>
      </c>
      <c r="AM50" s="305">
        <f>SUM(AM51:AM59)</f>
        <v>1.8353416785412255</v>
      </c>
      <c r="AN50" s="305">
        <f>SUM(AN51:AN59)</f>
        <v>0.87341236358365004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4.6109469493741395</v>
      </c>
      <c r="C51" s="304">
        <f t="shared" ref="C51:D51" si="68">SUM(G51,K51,O51,S51,W51,AA51,AE51,AI51,AM51)</f>
        <v>4.4193795410693051</v>
      </c>
      <c r="D51" s="304">
        <f t="shared" si="68"/>
        <v>5.0295697203181193</v>
      </c>
      <c r="E51" s="304"/>
      <c r="F51" s="304">
        <v>1.9295563081753567E-2</v>
      </c>
      <c r="G51" s="304">
        <v>2.5060987638134451E-2</v>
      </c>
      <c r="H51" s="304">
        <v>3.5917696914215785E-2</v>
      </c>
      <c r="I51" s="304"/>
      <c r="J51" s="304">
        <v>0.46458037477468245</v>
      </c>
      <c r="K51" s="304">
        <v>0.564168705721663</v>
      </c>
      <c r="L51" s="304">
        <v>0.81622884973775811</v>
      </c>
      <c r="M51" s="304"/>
      <c r="N51" s="304">
        <v>0.81821931080997934</v>
      </c>
      <c r="O51" s="304">
        <v>0.85604389226548061</v>
      </c>
      <c r="P51" s="304">
        <v>1.0708057835235567</v>
      </c>
      <c r="Q51" s="304"/>
      <c r="R51" s="304">
        <v>0.21106918346552242</v>
      </c>
      <c r="S51" s="304">
        <v>0.19380156419853939</v>
      </c>
      <c r="T51" s="304">
        <v>0.21378291170384045</v>
      </c>
      <c r="U51" s="304"/>
      <c r="V51" s="304">
        <v>0.54393821803174391</v>
      </c>
      <c r="W51" s="304">
        <v>0.53281150715764736</v>
      </c>
      <c r="X51" s="304">
        <v>0.68026158817679239</v>
      </c>
      <c r="Y51" s="304"/>
      <c r="Z51" s="304">
        <v>1.1366274567833448</v>
      </c>
      <c r="AA51" s="304">
        <v>0.99417828617067994</v>
      </c>
      <c r="AB51" s="304">
        <v>1.0629321602176964</v>
      </c>
      <c r="AC51" s="304"/>
      <c r="AD51" s="304">
        <v>0.77031897001761374</v>
      </c>
      <c r="AE51" s="304">
        <v>0.67894306494017509</v>
      </c>
      <c r="AF51" s="304">
        <v>0.6473600427171744</v>
      </c>
      <c r="AG51" s="304"/>
      <c r="AH51" s="304">
        <v>0.45805183886827522</v>
      </c>
      <c r="AI51" s="304">
        <v>0.36864202798227191</v>
      </c>
      <c r="AJ51" s="304">
        <v>0.27308771942355725</v>
      </c>
      <c r="AK51" s="304"/>
      <c r="AL51" s="304">
        <v>0.18884603354122412</v>
      </c>
      <c r="AM51" s="304">
        <v>0.20572950499471376</v>
      </c>
      <c r="AN51" s="304">
        <v>0.22919296790352725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4.5449518079312679</v>
      </c>
      <c r="C52" s="304">
        <f t="shared" ref="C52:C59" si="70">SUM(G52,K52,O52,S52,W52,AA52,AE52,AI52,AM52)</f>
        <v>4.8288191908494094</v>
      </c>
      <c r="D52" s="304">
        <f t="shared" ref="D52:D59" si="71">SUM(H52,L52,P52,T52,X52,AB52,AF52,AJ52,AN52)</f>
        <v>5.6429049106637645</v>
      </c>
      <c r="E52" s="304"/>
      <c r="F52" s="304">
        <v>4.0798965729297282E-2</v>
      </c>
      <c r="G52" s="304">
        <v>4.7688916982640099E-2</v>
      </c>
      <c r="H52" s="304">
        <v>6.2293073170664043E-2</v>
      </c>
      <c r="I52" s="304"/>
      <c r="J52" s="304">
        <v>0.71143175269552372</v>
      </c>
      <c r="K52" s="304">
        <v>0.91032689342698814</v>
      </c>
      <c r="L52" s="304">
        <v>1.2785923545113558</v>
      </c>
      <c r="M52" s="304"/>
      <c r="N52" s="304">
        <v>0.99509222754204274</v>
      </c>
      <c r="O52" s="304">
        <v>1.0491463136494625</v>
      </c>
      <c r="P52" s="304">
        <v>1.2558237742434835</v>
      </c>
      <c r="Q52" s="304"/>
      <c r="R52" s="304">
        <v>0.12701273425410878</v>
      </c>
      <c r="S52" s="304">
        <v>0.11711205674777182</v>
      </c>
      <c r="T52" s="304">
        <v>0.15673377021794319</v>
      </c>
      <c r="U52" s="304"/>
      <c r="V52" s="304">
        <v>0.37589555660695495</v>
      </c>
      <c r="W52" s="304">
        <v>0.31943973736123787</v>
      </c>
      <c r="X52" s="304">
        <v>0.25269149308210936</v>
      </c>
      <c r="Y52" s="304"/>
      <c r="Z52" s="304">
        <v>1.1828610157731789</v>
      </c>
      <c r="AA52" s="304">
        <v>1.2666834007433181</v>
      </c>
      <c r="AB52" s="304">
        <v>1.5310337749359202</v>
      </c>
      <c r="AC52" s="304"/>
      <c r="AD52" s="304">
        <v>0.68332359759512473</v>
      </c>
      <c r="AE52" s="304">
        <v>0.68874223132571688</v>
      </c>
      <c r="AF52" s="304">
        <v>0.72926798675908044</v>
      </c>
      <c r="AG52" s="304"/>
      <c r="AH52" s="304">
        <v>0.30349325024015655</v>
      </c>
      <c r="AI52" s="304">
        <v>0.2848390393421395</v>
      </c>
      <c r="AJ52" s="304">
        <v>0.22754399784450444</v>
      </c>
      <c r="AK52" s="304"/>
      <c r="AL52" s="304">
        <v>0.12504270749487989</v>
      </c>
      <c r="AM52" s="304">
        <v>0.14484060127013476</v>
      </c>
      <c r="AN52" s="304">
        <v>0.14892468589870345</v>
      </c>
    </row>
    <row r="53" spans="1:40" x14ac:dyDescent="0.2">
      <c r="A53" s="13" t="str">
        <f t="shared" si="67"/>
        <v>Associate professional occupations</v>
      </c>
      <c r="B53" s="304">
        <f t="shared" si="69"/>
        <v>3.1279386797572362</v>
      </c>
      <c r="C53" s="304">
        <f t="shared" si="70"/>
        <v>2.8653356018956719</v>
      </c>
      <c r="D53" s="304">
        <f t="shared" si="71"/>
        <v>3.2275759504670343</v>
      </c>
      <c r="E53" s="304"/>
      <c r="F53" s="304">
        <v>5.5869958123524162E-3</v>
      </c>
      <c r="G53" s="304">
        <v>6.5021794411516875E-3</v>
      </c>
      <c r="H53" s="304">
        <v>9.6862124745874419E-3</v>
      </c>
      <c r="I53" s="304"/>
      <c r="J53" s="304">
        <v>0.24445649711229156</v>
      </c>
      <c r="K53" s="304">
        <v>0.28265711163265661</v>
      </c>
      <c r="L53" s="304">
        <v>0.38622240843566219</v>
      </c>
      <c r="M53" s="304"/>
      <c r="N53" s="304">
        <v>0.49949887916985869</v>
      </c>
      <c r="O53" s="304">
        <v>0.49813367537031628</v>
      </c>
      <c r="P53" s="304">
        <v>0.60472376430973107</v>
      </c>
      <c r="Q53" s="304"/>
      <c r="R53" s="304">
        <v>0.22996747882493707</v>
      </c>
      <c r="S53" s="304">
        <v>0.2470042363103534</v>
      </c>
      <c r="T53" s="304">
        <v>0.3360492465075946</v>
      </c>
      <c r="U53" s="304"/>
      <c r="V53" s="304">
        <v>0.4394247702880687</v>
      </c>
      <c r="W53" s="304">
        <v>0.40165153236405476</v>
      </c>
      <c r="X53" s="304">
        <v>0.49499523941431856</v>
      </c>
      <c r="Y53" s="304"/>
      <c r="Z53" s="304">
        <v>0.61025642788169532</v>
      </c>
      <c r="AA53" s="304">
        <v>0.45084247668441307</v>
      </c>
      <c r="AB53" s="304">
        <v>0.40445966168108199</v>
      </c>
      <c r="AC53" s="304"/>
      <c r="AD53" s="304">
        <v>0.59638091105685054</v>
      </c>
      <c r="AE53" s="304">
        <v>0.53743447937544209</v>
      </c>
      <c r="AF53" s="304">
        <v>0.55038662254903337</v>
      </c>
      <c r="AG53" s="304"/>
      <c r="AH53" s="304">
        <v>0.42280509196138671</v>
      </c>
      <c r="AI53" s="304">
        <v>0.37029711035157348</v>
      </c>
      <c r="AJ53" s="304">
        <v>0.34251842033769059</v>
      </c>
      <c r="AK53" s="304"/>
      <c r="AL53" s="304">
        <v>7.9561627649795214E-2</v>
      </c>
      <c r="AM53" s="304">
        <v>7.081280036571036E-2</v>
      </c>
      <c r="AN53" s="304">
        <v>9.853437475733437E-2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2.7330130723848574</v>
      </c>
      <c r="C54" s="304">
        <f t="shared" si="70"/>
        <v>2.5660917138906307</v>
      </c>
      <c r="D54" s="304">
        <f t="shared" si="71"/>
        <v>2.3221336781757378</v>
      </c>
      <c r="E54" s="304"/>
      <c r="F54" s="304">
        <v>2.3724891425658146E-2</v>
      </c>
      <c r="G54" s="304">
        <v>3.089406830955637E-2</v>
      </c>
      <c r="H54" s="304">
        <v>5.1668881535522668E-2</v>
      </c>
      <c r="I54" s="304"/>
      <c r="J54" s="304">
        <v>0.1219546813234355</v>
      </c>
      <c r="K54" s="304">
        <v>0.15155736709261519</v>
      </c>
      <c r="L54" s="304">
        <v>0.2200120701250215</v>
      </c>
      <c r="M54" s="304"/>
      <c r="N54" s="304">
        <v>0.39554078255270919</v>
      </c>
      <c r="O54" s="304">
        <v>0.47287331395789134</v>
      </c>
      <c r="P54" s="304">
        <v>0.63899352860481728</v>
      </c>
      <c r="Q54" s="304"/>
      <c r="R54" s="304">
        <v>0.24983659321018428</v>
      </c>
      <c r="S54" s="304">
        <v>0.27337762289545453</v>
      </c>
      <c r="T54" s="304">
        <v>0.3472569683948919</v>
      </c>
      <c r="U54" s="304"/>
      <c r="V54" s="304">
        <v>0.1398931761120655</v>
      </c>
      <c r="W54" s="304">
        <v>0.1598625106612816</v>
      </c>
      <c r="X54" s="304">
        <v>0.20149229432400345</v>
      </c>
      <c r="Y54" s="304"/>
      <c r="Z54" s="304">
        <v>0.48902782961954144</v>
      </c>
      <c r="AA54" s="304">
        <v>0.38651671975574964</v>
      </c>
      <c r="AB54" s="304">
        <v>0.23988008942690756</v>
      </c>
      <c r="AC54" s="304"/>
      <c r="AD54" s="304">
        <v>0.40207700344127478</v>
      </c>
      <c r="AE54" s="304">
        <v>0.30635206035561413</v>
      </c>
      <c r="AF54" s="304">
        <v>0.1043721688523246</v>
      </c>
      <c r="AG54" s="304"/>
      <c r="AH54" s="304">
        <v>0.76159448020187659</v>
      </c>
      <c r="AI54" s="304">
        <v>0.71233424660856703</v>
      </c>
      <c r="AJ54" s="304">
        <v>0.51000310642205149</v>
      </c>
      <c r="AK54" s="304"/>
      <c r="AL54" s="304">
        <v>0.14936363449811171</v>
      </c>
      <c r="AM54" s="304">
        <v>7.2323804253900684E-2</v>
      </c>
      <c r="AN54" s="304">
        <v>8.4545704901973148E-3</v>
      </c>
    </row>
    <row r="55" spans="1:40" x14ac:dyDescent="0.2">
      <c r="A55" s="13" t="str">
        <f t="shared" si="67"/>
        <v>Skilled trades occupations</v>
      </c>
      <c r="B55" s="304">
        <f t="shared" si="69"/>
        <v>18.839904085872341</v>
      </c>
      <c r="C55" s="304">
        <f t="shared" si="70"/>
        <v>19.39926402272355</v>
      </c>
      <c r="D55" s="304">
        <f t="shared" si="71"/>
        <v>19.106548098085099</v>
      </c>
      <c r="E55" s="304"/>
      <c r="F55" s="304">
        <v>2.62785389067575E-3</v>
      </c>
      <c r="G55" s="304">
        <v>3.4076138306620668E-3</v>
      </c>
      <c r="H55" s="304">
        <v>4.4222678699950124E-3</v>
      </c>
      <c r="I55" s="304"/>
      <c r="J55" s="304">
        <v>0.12389828728546055</v>
      </c>
      <c r="K55" s="304">
        <v>0.16924913304186137</v>
      </c>
      <c r="L55" s="304">
        <v>0.22443092120412228</v>
      </c>
      <c r="M55" s="304"/>
      <c r="N55" s="304">
        <v>0.5538153088519161</v>
      </c>
      <c r="O55" s="304">
        <v>0.72246872872066625</v>
      </c>
      <c r="P55" s="304">
        <v>1.1048914869805142</v>
      </c>
      <c r="Q55" s="304"/>
      <c r="R55" s="304">
        <v>0.33867854997609331</v>
      </c>
      <c r="S55" s="304">
        <v>0.43485824602450446</v>
      </c>
      <c r="T55" s="304">
        <v>0.65568063239098062</v>
      </c>
      <c r="U55" s="304"/>
      <c r="V55" s="304">
        <v>0.89689499640773762</v>
      </c>
      <c r="W55" s="304">
        <v>1.1145627422812667</v>
      </c>
      <c r="X55" s="304">
        <v>1.6481611526180968</v>
      </c>
      <c r="Y55" s="304"/>
      <c r="Z55" s="304">
        <v>7.107038808310862</v>
      </c>
      <c r="AA55" s="304">
        <v>7.1817964902874536</v>
      </c>
      <c r="AB55" s="304">
        <v>6.6093448421954637</v>
      </c>
      <c r="AC55" s="304"/>
      <c r="AD55" s="304">
        <v>5.969720195802231</v>
      </c>
      <c r="AE55" s="304">
        <v>6.3152598657133838</v>
      </c>
      <c r="AF55" s="304">
        <v>6.4096412538693981</v>
      </c>
      <c r="AG55" s="304"/>
      <c r="AH55" s="304">
        <v>2.6286391148878243</v>
      </c>
      <c r="AI55" s="304">
        <v>2.4795853747572005</v>
      </c>
      <c r="AJ55" s="304">
        <v>2.2692596127388129</v>
      </c>
      <c r="AK55" s="304"/>
      <c r="AL55" s="304">
        <v>1.2185909704595388</v>
      </c>
      <c r="AM55" s="304">
        <v>0.97807582806655069</v>
      </c>
      <c r="AN55" s="304">
        <v>0.18071592821771668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0.10607491322829052</v>
      </c>
      <c r="C56" s="304">
        <f t="shared" si="70"/>
        <v>0.10544913836949577</v>
      </c>
      <c r="D56" s="304">
        <f t="shared" si="71"/>
        <v>0.11276092949323845</v>
      </c>
      <c r="E56" s="304"/>
      <c r="F56" s="304">
        <v>7.6816423409741517E-5</v>
      </c>
      <c r="G56" s="304">
        <v>7.7052808565380374E-5</v>
      </c>
      <c r="H56" s="304">
        <v>1.0035988215774059E-4</v>
      </c>
      <c r="I56" s="304"/>
      <c r="J56" s="304">
        <v>3.6848667144144176E-3</v>
      </c>
      <c r="K56" s="304">
        <v>4.4829482022337918E-3</v>
      </c>
      <c r="L56" s="304">
        <v>5.5194110527989849E-3</v>
      </c>
      <c r="M56" s="304"/>
      <c r="N56" s="304">
        <v>4.8413262278808704E-3</v>
      </c>
      <c r="O56" s="304">
        <v>5.0856683761036411E-3</v>
      </c>
      <c r="P56" s="304">
        <v>5.4327852599004561E-3</v>
      </c>
      <c r="Q56" s="304"/>
      <c r="R56" s="304">
        <v>1.0164852486652513E-3</v>
      </c>
      <c r="S56" s="304">
        <v>1.1577399322809437E-3</v>
      </c>
      <c r="T56" s="304">
        <v>1.2880514063479652E-3</v>
      </c>
      <c r="U56" s="304"/>
      <c r="V56" s="304">
        <v>3.4848906275564396E-3</v>
      </c>
      <c r="W56" s="304">
        <v>3.8189168433464251E-3</v>
      </c>
      <c r="X56" s="304">
        <v>4.8324424057356432E-3</v>
      </c>
      <c r="Y56" s="304"/>
      <c r="Z56" s="304">
        <v>3.682719104173568E-2</v>
      </c>
      <c r="AA56" s="304">
        <v>4.2251644243312951E-2</v>
      </c>
      <c r="AB56" s="304">
        <v>5.2394630131923067E-2</v>
      </c>
      <c r="AC56" s="304"/>
      <c r="AD56" s="304">
        <v>6.492450120000685E-3</v>
      </c>
      <c r="AE56" s="304">
        <v>6.0003856376995915E-3</v>
      </c>
      <c r="AF56" s="304">
        <v>6.9661553604403329E-3</v>
      </c>
      <c r="AG56" s="304"/>
      <c r="AH56" s="304">
        <v>2.7289132246229836E-2</v>
      </c>
      <c r="AI56" s="304">
        <v>2.0745006394822779E-2</v>
      </c>
      <c r="AJ56" s="304">
        <v>1.8686209810735072E-2</v>
      </c>
      <c r="AK56" s="304"/>
      <c r="AL56" s="304">
        <v>2.2361754578397598E-2</v>
      </c>
      <c r="AM56" s="304">
        <v>2.1829775931130269E-2</v>
      </c>
      <c r="AN56" s="304">
        <v>1.7540884183199185E-2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0.7643842845695723</v>
      </c>
      <c r="C57" s="304">
        <f t="shared" si="70"/>
        <v>0.82855245295190483</v>
      </c>
      <c r="D57" s="304">
        <f t="shared" si="71"/>
        <v>0.86351293230262738</v>
      </c>
      <c r="E57" s="304"/>
      <c r="F57" s="304">
        <v>1.5952732487206581E-3</v>
      </c>
      <c r="G57" s="304">
        <v>2.3078895086728808E-3</v>
      </c>
      <c r="H57" s="304">
        <v>3.6044960692067827E-3</v>
      </c>
      <c r="I57" s="304"/>
      <c r="J57" s="304">
        <v>5.1690867262419178E-2</v>
      </c>
      <c r="K57" s="304">
        <v>5.5136310461540702E-2</v>
      </c>
      <c r="L57" s="304">
        <v>6.147864630598554E-2</v>
      </c>
      <c r="M57" s="304"/>
      <c r="N57" s="304">
        <v>0.11240310472134557</v>
      </c>
      <c r="O57" s="304">
        <v>0.13741277636994362</v>
      </c>
      <c r="P57" s="304">
        <v>0.17184331416087953</v>
      </c>
      <c r="Q57" s="304"/>
      <c r="R57" s="304">
        <v>3.2523024714411576E-2</v>
      </c>
      <c r="S57" s="304">
        <v>4.1866087475319572E-2</v>
      </c>
      <c r="T57" s="304">
        <v>5.1851939603519408E-2</v>
      </c>
      <c r="U57" s="304"/>
      <c r="V57" s="304">
        <v>3.9637603044733807E-2</v>
      </c>
      <c r="W57" s="304">
        <v>4.8644740723015743E-2</v>
      </c>
      <c r="X57" s="304">
        <v>6.0459307625317066E-2</v>
      </c>
      <c r="Y57" s="304"/>
      <c r="Z57" s="304">
        <v>0.28814483459840795</v>
      </c>
      <c r="AA57" s="304">
        <v>0.30379686394943195</v>
      </c>
      <c r="AB57" s="304">
        <v>0.34327963979754111</v>
      </c>
      <c r="AC57" s="304"/>
      <c r="AD57" s="304">
        <v>4.9207540590424481E-2</v>
      </c>
      <c r="AE57" s="304">
        <v>3.5434092560797104E-2</v>
      </c>
      <c r="AF57" s="304">
        <v>1.6272510518829011E-2</v>
      </c>
      <c r="AG57" s="304"/>
      <c r="AH57" s="304">
        <v>7.7616250761232297E-2</v>
      </c>
      <c r="AI57" s="304">
        <v>7.8395941630445123E-2</v>
      </c>
      <c r="AJ57" s="304">
        <v>2.9857334912235089E-2</v>
      </c>
      <c r="AK57" s="304"/>
      <c r="AL57" s="304">
        <v>0.11156578562787664</v>
      </c>
      <c r="AM57" s="304">
        <v>0.12555775027273824</v>
      </c>
      <c r="AN57" s="304">
        <v>0.12486574330911378</v>
      </c>
    </row>
    <row r="58" spans="1:40" x14ac:dyDescent="0.2">
      <c r="A58" s="13" t="str">
        <f t="shared" si="67"/>
        <v>Process, plant and machine operatives</v>
      </c>
      <c r="B58" s="304">
        <f t="shared" si="69"/>
        <v>2.7349313048005617</v>
      </c>
      <c r="C58" s="304">
        <f t="shared" si="70"/>
        <v>3.0775090819579467</v>
      </c>
      <c r="D58" s="304">
        <f t="shared" si="71"/>
        <v>3.1597222720238625</v>
      </c>
      <c r="E58" s="304"/>
      <c r="F58" s="304">
        <v>5.8878240996816048E-3</v>
      </c>
      <c r="G58" s="304">
        <v>9.9342489971217147E-3</v>
      </c>
      <c r="H58" s="304">
        <v>1.6077727915238427E-2</v>
      </c>
      <c r="I58" s="304"/>
      <c r="J58" s="304">
        <v>2.3777950800564891E-2</v>
      </c>
      <c r="K58" s="304">
        <v>3.8459142622242995E-2</v>
      </c>
      <c r="L58" s="304">
        <v>6.2009097037585746E-2</v>
      </c>
      <c r="M58" s="304"/>
      <c r="N58" s="304">
        <v>4.5757703177881498E-2</v>
      </c>
      <c r="O58" s="304">
        <v>6.4935941900751262E-2</v>
      </c>
      <c r="P58" s="304">
        <v>0.11560389640535756</v>
      </c>
      <c r="Q58" s="304"/>
      <c r="R58" s="304">
        <v>5.3171348367566672E-2</v>
      </c>
      <c r="S58" s="304">
        <v>7.6980471546694837E-2</v>
      </c>
      <c r="T58" s="304">
        <v>0.13913206803690872</v>
      </c>
      <c r="U58" s="304"/>
      <c r="V58" s="304">
        <v>0.13716803635523114</v>
      </c>
      <c r="W58" s="304">
        <v>0.18732068866387527</v>
      </c>
      <c r="X58" s="304">
        <v>0.27302011061711118</v>
      </c>
      <c r="Y58" s="304"/>
      <c r="Z58" s="304">
        <v>0.7316575882394829</v>
      </c>
      <c r="AA58" s="304">
        <v>0.89432256509528063</v>
      </c>
      <c r="AB58" s="304">
        <v>1.0089614067180299</v>
      </c>
      <c r="AC58" s="304"/>
      <c r="AD58" s="304">
        <v>0.93520239549382367</v>
      </c>
      <c r="AE58" s="304">
        <v>1.1070517731474792</v>
      </c>
      <c r="AF58" s="304">
        <v>1.1921584865815968</v>
      </c>
      <c r="AG58" s="304"/>
      <c r="AH58" s="304">
        <v>0.61857759074592422</v>
      </c>
      <c r="AI58" s="304">
        <v>0.54869914646509776</v>
      </c>
      <c r="AJ58" s="304">
        <v>0.31717954722760849</v>
      </c>
      <c r="AK58" s="304"/>
      <c r="AL58" s="304">
        <v>0.1837308675204051</v>
      </c>
      <c r="AM58" s="304">
        <v>0.14980510351940299</v>
      </c>
      <c r="AN58" s="304">
        <v>3.5579931484425759E-2</v>
      </c>
    </row>
    <row r="59" spans="1:40" x14ac:dyDescent="0.2">
      <c r="A59" s="13" t="str">
        <f t="shared" si="67"/>
        <v>Elementary occupations</v>
      </c>
      <c r="B59" s="304">
        <f t="shared" si="69"/>
        <v>1.4818549020816703</v>
      </c>
      <c r="C59" s="304">
        <f t="shared" si="70"/>
        <v>1.3635992562920543</v>
      </c>
      <c r="D59" s="304">
        <f t="shared" si="71"/>
        <v>1.4322715084705611</v>
      </c>
      <c r="E59" s="304"/>
      <c r="F59" s="304">
        <v>1.6163071367000478E-4</v>
      </c>
      <c r="G59" s="304">
        <v>2.2767312300834856E-4</v>
      </c>
      <c r="H59" s="304">
        <v>3.2016077896427806E-4</v>
      </c>
      <c r="I59" s="304"/>
      <c r="J59" s="304">
        <v>1.3694546803073098E-2</v>
      </c>
      <c r="K59" s="304">
        <v>1.8972952304447056E-2</v>
      </c>
      <c r="L59" s="304">
        <v>2.9603550095745248E-2</v>
      </c>
      <c r="M59" s="304"/>
      <c r="N59" s="304">
        <v>3.4810798154145201E-2</v>
      </c>
      <c r="O59" s="304">
        <v>3.9693102416918244E-2</v>
      </c>
      <c r="P59" s="304">
        <v>4.4966946250489984E-2</v>
      </c>
      <c r="Q59" s="304"/>
      <c r="R59" s="304">
        <v>8.7909134203640396E-3</v>
      </c>
      <c r="S59" s="304">
        <v>9.3104683339152242E-3</v>
      </c>
      <c r="T59" s="304">
        <v>9.7512759659497371E-3</v>
      </c>
      <c r="U59" s="304"/>
      <c r="V59" s="304">
        <v>7.3418124780988192E-2</v>
      </c>
      <c r="W59" s="304">
        <v>8.7125733712012904E-2</v>
      </c>
      <c r="X59" s="304">
        <v>0.10530716302432447</v>
      </c>
      <c r="Y59" s="304"/>
      <c r="Z59" s="304">
        <v>0.37246714758148719</v>
      </c>
      <c r="AA59" s="304">
        <v>0.41686665184078331</v>
      </c>
      <c r="AB59" s="304">
        <v>0.55897420602686998</v>
      </c>
      <c r="AC59" s="304"/>
      <c r="AD59" s="304">
        <v>0.43380217094962031</v>
      </c>
      <c r="AE59" s="304">
        <v>0.43149689126022417</v>
      </c>
      <c r="AF59" s="304">
        <v>0.47687436192897747</v>
      </c>
      <c r="AG59" s="304"/>
      <c r="AH59" s="304">
        <v>0.36288733302101922</v>
      </c>
      <c r="AI59" s="304">
        <v>0.2935392734338011</v>
      </c>
      <c r="AJ59" s="304">
        <v>0.1768705670598078</v>
      </c>
      <c r="AK59" s="304"/>
      <c r="AL59" s="304">
        <v>0.18182223665730307</v>
      </c>
      <c r="AM59" s="304">
        <v>6.6366509866943715E-2</v>
      </c>
      <c r="AN59" s="304">
        <v>2.9603277339432139E-2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195.92599999999982</v>
      </c>
      <c r="C62" s="305">
        <f>SUM(C63:C71)</f>
        <v>203.09500000000011</v>
      </c>
      <c r="D62" s="305">
        <f>SUM(D63:D71)</f>
        <v>213.65900000000011</v>
      </c>
      <c r="E62" s="304"/>
      <c r="F62" s="305">
        <f>SUM(F63:F71)</f>
        <v>0.54043168044872025</v>
      </c>
      <c r="G62" s="305">
        <f>SUM(G63:G71)</f>
        <v>0.72534448436670529</v>
      </c>
      <c r="H62" s="305">
        <f>SUM(H63:H71)</f>
        <v>1.1030890505108732</v>
      </c>
      <c r="I62" s="304"/>
      <c r="J62" s="305">
        <f>SUM(J63:J71)</f>
        <v>6.4081196833307725</v>
      </c>
      <c r="K62" s="305">
        <f>SUM(K63:K71)</f>
        <v>8.3395457634749182</v>
      </c>
      <c r="L62" s="305">
        <f>SUM(L63:L71)</f>
        <v>12.659271125195009</v>
      </c>
      <c r="M62" s="304"/>
      <c r="N62" s="305">
        <f>SUM(N63:N71)</f>
        <v>24.625038173104656</v>
      </c>
      <c r="O62" s="305">
        <f>SUM(O63:O71)</f>
        <v>29.985083325974244</v>
      </c>
      <c r="P62" s="305">
        <f>SUM(P63:P71)</f>
        <v>43.118500399172916</v>
      </c>
      <c r="Q62" s="304"/>
      <c r="R62" s="305">
        <f>SUM(R63:R71)</f>
        <v>7.6212331381280167</v>
      </c>
      <c r="S62" s="305">
        <f>SUM(S63:S71)</f>
        <v>9.0602149382909101</v>
      </c>
      <c r="T62" s="305">
        <f>SUM(T63:T71)</f>
        <v>12.754579430375051</v>
      </c>
      <c r="U62" s="304"/>
      <c r="V62" s="305">
        <f>SUM(V63:V71)</f>
        <v>8.7940469522520193</v>
      </c>
      <c r="W62" s="305">
        <f>SUM(W63:W71)</f>
        <v>10.234329340018151</v>
      </c>
      <c r="X62" s="305">
        <f>SUM(X63:X71)</f>
        <v>14.07086348096507</v>
      </c>
      <c r="Y62" s="304"/>
      <c r="Z62" s="305">
        <f>SUM(Z63:Z71)</f>
        <v>46.733600720715046</v>
      </c>
      <c r="AA62" s="305">
        <f>SUM(AA63:AA71)</f>
        <v>47.704240444302343</v>
      </c>
      <c r="AB62" s="305">
        <f>SUM(AB63:AB71)</f>
        <v>50.808199666540801</v>
      </c>
      <c r="AC62" s="304"/>
      <c r="AD62" s="305">
        <f>SUM(AD63:AD71)</f>
        <v>51.231737479687837</v>
      </c>
      <c r="AE62" s="305">
        <f>SUM(AE63:AE71)</f>
        <v>53.197872592517825</v>
      </c>
      <c r="AF62" s="305">
        <f>SUM(AF63:AF71)</f>
        <v>49.705058338204893</v>
      </c>
      <c r="AG62" s="304"/>
      <c r="AH62" s="305">
        <f>SUM(AH63:AH71)</f>
        <v>34.896234093842239</v>
      </c>
      <c r="AI62" s="305">
        <f>SUM(AI63:AI71)</f>
        <v>30.870440456183783</v>
      </c>
      <c r="AJ62" s="305">
        <f>SUM(AJ63:AJ71)</f>
        <v>18.971035231086809</v>
      </c>
      <c r="AK62" s="304"/>
      <c r="AL62" s="305">
        <f>SUM(AL63:AL71)</f>
        <v>15.075558078490495</v>
      </c>
      <c r="AM62" s="305">
        <f>SUM(AM63:AM71)</f>
        <v>12.977928654871267</v>
      </c>
      <c r="AN62" s="305">
        <f>SUM(AN63:AN71)</f>
        <v>10.468403277948712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22.805324217248028</v>
      </c>
      <c r="C63" s="304">
        <f t="shared" ref="C63:C71" si="73">SUM(G63,K63,O63,S63,W63,AA63,AE63,AI63,AM63)</f>
        <v>24.41436010250154</v>
      </c>
      <c r="D63" s="304">
        <f t="shared" ref="D63:D71" si="74">SUM(H63,L63,P63,T63,X63,AB63,AF63,AJ63,AN63)</f>
        <v>28.944478517941729</v>
      </c>
      <c r="E63" s="304"/>
      <c r="F63" s="304">
        <v>0.10799410207697571</v>
      </c>
      <c r="G63" s="304">
        <v>0.14644306137010296</v>
      </c>
      <c r="H63" s="304">
        <v>0.22592737882653924</v>
      </c>
      <c r="I63" s="304"/>
      <c r="J63" s="304">
        <v>1.3069234860313685</v>
      </c>
      <c r="K63" s="304">
        <v>1.6861222933866997</v>
      </c>
      <c r="L63" s="304">
        <v>2.5518538792575356</v>
      </c>
      <c r="M63" s="304"/>
      <c r="N63" s="304">
        <v>5.0915191598716847</v>
      </c>
      <c r="O63" s="304">
        <v>6.1834755578430247</v>
      </c>
      <c r="P63" s="304">
        <v>9.0689639918826064</v>
      </c>
      <c r="Q63" s="304"/>
      <c r="R63" s="304">
        <v>1.023141373186317</v>
      </c>
      <c r="S63" s="304">
        <v>1.1561614581991875</v>
      </c>
      <c r="T63" s="304">
        <v>1.6382835230260262</v>
      </c>
      <c r="U63" s="304"/>
      <c r="V63" s="304">
        <v>1.406433056310159</v>
      </c>
      <c r="W63" s="304">
        <v>1.5614288706043307</v>
      </c>
      <c r="X63" s="304">
        <v>2.047015557043578</v>
      </c>
      <c r="Y63" s="304"/>
      <c r="Z63" s="304">
        <v>4.6820421572999233</v>
      </c>
      <c r="AA63" s="304">
        <v>4.7013509207560435</v>
      </c>
      <c r="AB63" s="304">
        <v>5.2746308443430916</v>
      </c>
      <c r="AC63" s="304"/>
      <c r="AD63" s="304">
        <v>4.8090131463479908</v>
      </c>
      <c r="AE63" s="304">
        <v>4.8798136534575223</v>
      </c>
      <c r="AF63" s="304">
        <v>4.4909765140473032</v>
      </c>
      <c r="AG63" s="304"/>
      <c r="AH63" s="304">
        <v>3.6152450268989509</v>
      </c>
      <c r="AI63" s="304">
        <v>3.3731727145610213</v>
      </c>
      <c r="AJ63" s="304">
        <v>2.7705699812310041</v>
      </c>
      <c r="AK63" s="304"/>
      <c r="AL63" s="304">
        <v>0.76301270922465614</v>
      </c>
      <c r="AM63" s="304">
        <v>0.72639157232360774</v>
      </c>
      <c r="AN63" s="304">
        <v>0.87625684828404771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12.607730198291366</v>
      </c>
      <c r="C64" s="304">
        <f t="shared" si="73"/>
        <v>14.065063115206565</v>
      </c>
      <c r="D64" s="304">
        <f t="shared" si="74"/>
        <v>16.521468431238645</v>
      </c>
      <c r="E64" s="304"/>
      <c r="F64" s="304">
        <v>0.19018938389878895</v>
      </c>
      <c r="G64" s="304">
        <v>0.25198031811919558</v>
      </c>
      <c r="H64" s="304">
        <v>0.36942212835078608</v>
      </c>
      <c r="I64" s="304"/>
      <c r="J64" s="304">
        <v>1.2794553222324465</v>
      </c>
      <c r="K64" s="304">
        <v>1.6855507734765374</v>
      </c>
      <c r="L64" s="304">
        <v>2.5013877731756748</v>
      </c>
      <c r="M64" s="304"/>
      <c r="N64" s="304">
        <v>3.2400402613896073</v>
      </c>
      <c r="O64" s="304">
        <v>3.8997480146335182</v>
      </c>
      <c r="P64" s="304">
        <v>5.3022947465807064</v>
      </c>
      <c r="Q64" s="304"/>
      <c r="R64" s="304">
        <v>0.4916280247356265</v>
      </c>
      <c r="S64" s="304">
        <v>0.5308746428508534</v>
      </c>
      <c r="T64" s="304">
        <v>0.62303208803590848</v>
      </c>
      <c r="U64" s="304"/>
      <c r="V64" s="304">
        <v>0.77191402059442005</v>
      </c>
      <c r="W64" s="304">
        <v>0.86762530123736148</v>
      </c>
      <c r="X64" s="304">
        <v>1.1486954211469271</v>
      </c>
      <c r="Y64" s="304"/>
      <c r="Z64" s="304">
        <v>2.6985412227965377</v>
      </c>
      <c r="AA64" s="304">
        <v>2.8961219972070924</v>
      </c>
      <c r="AB64" s="304">
        <v>3.1577066253922448</v>
      </c>
      <c r="AC64" s="304"/>
      <c r="AD64" s="304">
        <v>2.1206777797196392</v>
      </c>
      <c r="AE64" s="304">
        <v>2.1148271704245976</v>
      </c>
      <c r="AF64" s="304">
        <v>1.7918256511966184</v>
      </c>
      <c r="AG64" s="304"/>
      <c r="AH64" s="304">
        <v>1.4245522623692157</v>
      </c>
      <c r="AI64" s="304">
        <v>1.3633953299710828</v>
      </c>
      <c r="AJ64" s="304">
        <v>0.98910124177878522</v>
      </c>
      <c r="AK64" s="304"/>
      <c r="AL64" s="304">
        <v>0.3907319205550836</v>
      </c>
      <c r="AM64" s="304">
        <v>0.45493956728632712</v>
      </c>
      <c r="AN64" s="304">
        <v>0.63800275558099584</v>
      </c>
    </row>
    <row r="65" spans="1:40" x14ac:dyDescent="0.2">
      <c r="A65" s="13" t="str">
        <f t="shared" si="72"/>
        <v>Associate professional occupations</v>
      </c>
      <c r="B65" s="304">
        <f t="shared" si="75"/>
        <v>12.920387709497675</v>
      </c>
      <c r="C65" s="304">
        <f t="shared" si="73"/>
        <v>12.84157872578049</v>
      </c>
      <c r="D65" s="304">
        <f t="shared" si="74"/>
        <v>14.319008079790908</v>
      </c>
      <c r="E65" s="304"/>
      <c r="F65" s="304">
        <v>6.7400800481283107E-2</v>
      </c>
      <c r="G65" s="304">
        <v>7.7036301280388381E-2</v>
      </c>
      <c r="H65" s="304">
        <v>0.10536945115880315</v>
      </c>
      <c r="I65" s="304"/>
      <c r="J65" s="304">
        <v>0.67683845451433466</v>
      </c>
      <c r="K65" s="304">
        <v>0.79299119032252496</v>
      </c>
      <c r="L65" s="304">
        <v>1.106085843304631</v>
      </c>
      <c r="M65" s="304"/>
      <c r="N65" s="304">
        <v>2.5249903140650631</v>
      </c>
      <c r="O65" s="304">
        <v>2.7647438139768012</v>
      </c>
      <c r="P65" s="304">
        <v>3.7034039906808136</v>
      </c>
      <c r="Q65" s="304"/>
      <c r="R65" s="304">
        <v>0.60922775422732667</v>
      </c>
      <c r="S65" s="304">
        <v>0.66362053523426867</v>
      </c>
      <c r="T65" s="304">
        <v>0.91433297702581173</v>
      </c>
      <c r="U65" s="304"/>
      <c r="V65" s="304">
        <v>0.78309345177474921</v>
      </c>
      <c r="W65" s="304">
        <v>0.83979667886312181</v>
      </c>
      <c r="X65" s="304">
        <v>1.0834597468116334</v>
      </c>
      <c r="Y65" s="304"/>
      <c r="Z65" s="304">
        <v>3.1753068793463468</v>
      </c>
      <c r="AA65" s="304">
        <v>3.0448666864055043</v>
      </c>
      <c r="AB65" s="304">
        <v>3.2788505030169208</v>
      </c>
      <c r="AC65" s="304"/>
      <c r="AD65" s="304">
        <v>2.8520625772785162</v>
      </c>
      <c r="AE65" s="304">
        <v>2.773668573536217</v>
      </c>
      <c r="AF65" s="304">
        <v>2.6202465616045387</v>
      </c>
      <c r="AG65" s="304"/>
      <c r="AH65" s="304">
        <v>1.6787775182952855</v>
      </c>
      <c r="AI65" s="304">
        <v>1.3706110644249865</v>
      </c>
      <c r="AJ65" s="304">
        <v>0.8208870971161959</v>
      </c>
      <c r="AK65" s="304"/>
      <c r="AL65" s="304">
        <v>0.55268995951476885</v>
      </c>
      <c r="AM65" s="304">
        <v>0.51424388173667623</v>
      </c>
      <c r="AN65" s="304">
        <v>0.6863719090715612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18.474757111714652</v>
      </c>
      <c r="C66" s="304">
        <f t="shared" si="73"/>
        <v>18.573794747373849</v>
      </c>
      <c r="D66" s="304">
        <f t="shared" si="74"/>
        <v>19.289841351057945</v>
      </c>
      <c r="E66" s="304"/>
      <c r="F66" s="304">
        <v>3.4964274701393155E-2</v>
      </c>
      <c r="G66" s="304">
        <v>4.927542889733174E-2</v>
      </c>
      <c r="H66" s="304">
        <v>8.7076587620558657E-2</v>
      </c>
      <c r="I66" s="304"/>
      <c r="J66" s="304">
        <v>0.7249186915124517</v>
      </c>
      <c r="K66" s="304">
        <v>0.91280004696932593</v>
      </c>
      <c r="L66" s="304">
        <v>1.4595490988729356</v>
      </c>
      <c r="M66" s="304"/>
      <c r="N66" s="304">
        <v>2.6194877487985266</v>
      </c>
      <c r="O66" s="304">
        <v>3.1161810377055219</v>
      </c>
      <c r="P66" s="304">
        <v>4.4942500514153707</v>
      </c>
      <c r="Q66" s="304"/>
      <c r="R66" s="304">
        <v>0.89306982846403238</v>
      </c>
      <c r="S66" s="304">
        <v>1.0372516051892209</v>
      </c>
      <c r="T66" s="304">
        <v>1.3600206837903426</v>
      </c>
      <c r="U66" s="304"/>
      <c r="V66" s="304">
        <v>0.78447022715103265</v>
      </c>
      <c r="W66" s="304">
        <v>0.833924358265972</v>
      </c>
      <c r="X66" s="304">
        <v>1.0497028289737542</v>
      </c>
      <c r="Y66" s="304"/>
      <c r="Z66" s="304">
        <v>4.9893047156036321</v>
      </c>
      <c r="AA66" s="304">
        <v>4.9378861527425864</v>
      </c>
      <c r="AB66" s="304">
        <v>5.1479768875558829</v>
      </c>
      <c r="AC66" s="304"/>
      <c r="AD66" s="304">
        <v>5.4850425500188873</v>
      </c>
      <c r="AE66" s="304">
        <v>5.5429840692637447</v>
      </c>
      <c r="AF66" s="304">
        <v>4.7164931561390366</v>
      </c>
      <c r="AG66" s="304"/>
      <c r="AH66" s="304">
        <v>2.3966057988850338</v>
      </c>
      <c r="AI66" s="304">
        <v>1.6615678180133409</v>
      </c>
      <c r="AJ66" s="304">
        <v>0.63593101757888093</v>
      </c>
      <c r="AK66" s="304"/>
      <c r="AL66" s="304">
        <v>0.54689327657965803</v>
      </c>
      <c r="AM66" s="304">
        <v>0.48192423032680443</v>
      </c>
      <c r="AN66" s="304">
        <v>0.33884103911118407</v>
      </c>
    </row>
    <row r="67" spans="1:40" x14ac:dyDescent="0.2">
      <c r="A67" s="13" t="str">
        <f t="shared" si="72"/>
        <v>Skilled trades occupations</v>
      </c>
      <c r="B67" s="304">
        <f t="shared" si="75"/>
        <v>14.319360056285314</v>
      </c>
      <c r="C67" s="304">
        <f t="shared" si="73"/>
        <v>14.159058825636329</v>
      </c>
      <c r="D67" s="304">
        <f t="shared" si="74"/>
        <v>13.974023602213922</v>
      </c>
      <c r="E67" s="304"/>
      <c r="F67" s="304">
        <v>8.1820550744229094E-3</v>
      </c>
      <c r="G67" s="304">
        <v>1.003380556696888E-2</v>
      </c>
      <c r="H67" s="304">
        <v>1.6327759347334977E-2</v>
      </c>
      <c r="I67" s="304"/>
      <c r="J67" s="304">
        <v>0.22479655732518927</v>
      </c>
      <c r="K67" s="304">
        <v>0.29848735048341973</v>
      </c>
      <c r="L67" s="304">
        <v>0.48192193670500244</v>
      </c>
      <c r="M67" s="304"/>
      <c r="N67" s="304">
        <v>0.78593357939271591</v>
      </c>
      <c r="O67" s="304">
        <v>0.9987311218546967</v>
      </c>
      <c r="P67" s="304">
        <v>1.4490826329910398</v>
      </c>
      <c r="Q67" s="304"/>
      <c r="R67" s="304">
        <v>0.38568925951397587</v>
      </c>
      <c r="S67" s="304">
        <v>0.43728026323897073</v>
      </c>
      <c r="T67" s="304">
        <v>0.59850791447019303</v>
      </c>
      <c r="U67" s="304"/>
      <c r="V67" s="304">
        <v>0.67224628952455834</v>
      </c>
      <c r="W67" s="304">
        <v>0.79153419240741385</v>
      </c>
      <c r="X67" s="304">
        <v>1.1034012927872303</v>
      </c>
      <c r="Y67" s="304"/>
      <c r="Z67" s="304">
        <v>4.5541551278125851</v>
      </c>
      <c r="AA67" s="304">
        <v>4.571307935726912</v>
      </c>
      <c r="AB67" s="304">
        <v>4.4016085119316539</v>
      </c>
      <c r="AC67" s="304"/>
      <c r="AD67" s="304">
        <v>3.8754559644766586</v>
      </c>
      <c r="AE67" s="304">
        <v>3.7097154632728682</v>
      </c>
      <c r="AF67" s="304">
        <v>3.6490068468450589</v>
      </c>
      <c r="AG67" s="304"/>
      <c r="AH67" s="304">
        <v>2.3840668980025148</v>
      </c>
      <c r="AI67" s="304">
        <v>2.0840018385333683</v>
      </c>
      <c r="AJ67" s="304">
        <v>1.3157292755558141</v>
      </c>
      <c r="AK67" s="304"/>
      <c r="AL67" s="304">
        <v>1.4288343251626914</v>
      </c>
      <c r="AM67" s="304">
        <v>1.2579668545517118</v>
      </c>
      <c r="AN67" s="304">
        <v>0.95843743158059536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5.6475434808290386</v>
      </c>
      <c r="C68" s="304">
        <f t="shared" si="73"/>
        <v>6.0349089243851681</v>
      </c>
      <c r="D68" s="304">
        <f t="shared" si="74"/>
        <v>6.8900729016217808</v>
      </c>
      <c r="E68" s="304"/>
      <c r="F68" s="304">
        <v>7.1197111576064625E-3</v>
      </c>
      <c r="G68" s="304">
        <v>9.9985223288057146E-3</v>
      </c>
      <c r="H68" s="304">
        <v>1.62838947330851E-2</v>
      </c>
      <c r="I68" s="304"/>
      <c r="J68" s="304">
        <v>0.13954852334430876</v>
      </c>
      <c r="K68" s="304">
        <v>0.20044699971101274</v>
      </c>
      <c r="L68" s="304">
        <v>0.30968231303663812</v>
      </c>
      <c r="M68" s="304"/>
      <c r="N68" s="304">
        <v>0.65163322287378078</v>
      </c>
      <c r="O68" s="304">
        <v>0.79534457217426291</v>
      </c>
      <c r="P68" s="304">
        <v>1.0679659817949521</v>
      </c>
      <c r="Q68" s="304"/>
      <c r="R68" s="304">
        <v>0.5195495388705712</v>
      </c>
      <c r="S68" s="304">
        <v>0.64582324756937548</v>
      </c>
      <c r="T68" s="304">
        <v>0.9460393397116007</v>
      </c>
      <c r="U68" s="304"/>
      <c r="V68" s="304">
        <v>0.49432098199174423</v>
      </c>
      <c r="W68" s="304">
        <v>0.60412360293254352</v>
      </c>
      <c r="X68" s="304">
        <v>0.89252069869424322</v>
      </c>
      <c r="Y68" s="304"/>
      <c r="Z68" s="304">
        <v>1.0954939998694653</v>
      </c>
      <c r="AA68" s="304">
        <v>1.1109474063011178</v>
      </c>
      <c r="AB68" s="304">
        <v>1.1749425458266827</v>
      </c>
      <c r="AC68" s="304"/>
      <c r="AD68" s="304">
        <v>1.3695425824981986</v>
      </c>
      <c r="AE68" s="304">
        <v>1.401166204960288</v>
      </c>
      <c r="AF68" s="304">
        <v>1.4067941932002346</v>
      </c>
      <c r="AG68" s="304"/>
      <c r="AH68" s="304">
        <v>0.83332776365288774</v>
      </c>
      <c r="AI68" s="304">
        <v>0.78228093194500847</v>
      </c>
      <c r="AJ68" s="304">
        <v>0.66455497281208731</v>
      </c>
      <c r="AK68" s="304"/>
      <c r="AL68" s="304">
        <v>0.53700715657047537</v>
      </c>
      <c r="AM68" s="304">
        <v>0.48477743646275412</v>
      </c>
      <c r="AN68" s="304">
        <v>0.41128896181225622</v>
      </c>
    </row>
    <row r="69" spans="1:40" x14ac:dyDescent="0.2">
      <c r="A69" s="13" t="str">
        <f t="shared" si="72"/>
        <v>Sales and customer service occupations</v>
      </c>
      <c r="B69" s="304">
        <f t="shared" si="75"/>
        <v>44.294853152520147</v>
      </c>
      <c r="C69" s="304">
        <f t="shared" si="73"/>
        <v>43.258489183695204</v>
      </c>
      <c r="D69" s="304">
        <f t="shared" si="74"/>
        <v>42.688097462004841</v>
      </c>
      <c r="E69" s="304"/>
      <c r="F69" s="304">
        <v>4.8229766176361967E-2</v>
      </c>
      <c r="G69" s="304">
        <v>6.1597263592863299E-2</v>
      </c>
      <c r="H69" s="304">
        <v>8.2943344815519404E-2</v>
      </c>
      <c r="I69" s="304"/>
      <c r="J69" s="304">
        <v>0.97065337419757414</v>
      </c>
      <c r="K69" s="304">
        <v>1.263392874930819</v>
      </c>
      <c r="L69" s="304">
        <v>1.9440072654522129</v>
      </c>
      <c r="M69" s="304"/>
      <c r="N69" s="304">
        <v>4.7889644982857513</v>
      </c>
      <c r="O69" s="304">
        <v>5.7618804330502433</v>
      </c>
      <c r="P69" s="304">
        <v>8.3398871050410541</v>
      </c>
      <c r="Q69" s="304"/>
      <c r="R69" s="304">
        <v>1.6221186566503207</v>
      </c>
      <c r="S69" s="304">
        <v>1.9058519437275223</v>
      </c>
      <c r="T69" s="304">
        <v>2.6091150291531506</v>
      </c>
      <c r="U69" s="304"/>
      <c r="V69" s="304">
        <v>1.2621441179248243</v>
      </c>
      <c r="W69" s="304">
        <v>1.3479425546970438</v>
      </c>
      <c r="X69" s="304">
        <v>1.7337027217870784</v>
      </c>
      <c r="Y69" s="304"/>
      <c r="Z69" s="304">
        <v>12.653363163798483</v>
      </c>
      <c r="AA69" s="304">
        <v>12.47361324491103</v>
      </c>
      <c r="AB69" s="304">
        <v>13.351181969981871</v>
      </c>
      <c r="AC69" s="304"/>
      <c r="AD69" s="304">
        <v>11.588070688948555</v>
      </c>
      <c r="AE69" s="304">
        <v>11.400293061257056</v>
      </c>
      <c r="AF69" s="304">
        <v>9.8555185807234036</v>
      </c>
      <c r="AG69" s="304"/>
      <c r="AH69" s="304">
        <v>7.9356740655544122</v>
      </c>
      <c r="AI69" s="304">
        <v>6.5741313017187926</v>
      </c>
      <c r="AJ69" s="304">
        <v>2.9463657951920257</v>
      </c>
      <c r="AK69" s="304"/>
      <c r="AL69" s="304">
        <v>3.4256348209838605</v>
      </c>
      <c r="AM69" s="304">
        <v>2.4697865058098372</v>
      </c>
      <c r="AN69" s="304">
        <v>1.8253756498585323</v>
      </c>
    </row>
    <row r="70" spans="1:40" x14ac:dyDescent="0.2">
      <c r="A70" s="13" t="str">
        <f t="shared" si="72"/>
        <v>Process, plant and machine operatives</v>
      </c>
      <c r="B70" s="304">
        <f t="shared" si="75"/>
        <v>26.701379722410973</v>
      </c>
      <c r="C70" s="304">
        <f t="shared" si="73"/>
        <v>29.765325683138805</v>
      </c>
      <c r="D70" s="304">
        <f t="shared" si="74"/>
        <v>30.509561979189815</v>
      </c>
      <c r="E70" s="304"/>
      <c r="F70" s="304">
        <v>6.7177123864865157E-2</v>
      </c>
      <c r="G70" s="304">
        <v>0.10717704636687549</v>
      </c>
      <c r="H70" s="304">
        <v>0.18366305280069775</v>
      </c>
      <c r="I70" s="304"/>
      <c r="J70" s="304">
        <v>0.31340627771589846</v>
      </c>
      <c r="K70" s="304">
        <v>0.45000835642208137</v>
      </c>
      <c r="L70" s="304">
        <v>0.67349258172576965</v>
      </c>
      <c r="M70" s="304"/>
      <c r="N70" s="304">
        <v>1.3591511741775231</v>
      </c>
      <c r="O70" s="304">
        <v>1.8702473001675992</v>
      </c>
      <c r="P70" s="304">
        <v>3.0814706023601901</v>
      </c>
      <c r="Q70" s="304"/>
      <c r="R70" s="304">
        <v>0.61361334357380726</v>
      </c>
      <c r="S70" s="304">
        <v>0.84942841002249092</v>
      </c>
      <c r="T70" s="304">
        <v>1.316903834844799</v>
      </c>
      <c r="U70" s="304"/>
      <c r="V70" s="304">
        <v>0.99391626246653986</v>
      </c>
      <c r="W70" s="304">
        <v>1.3541924743666629</v>
      </c>
      <c r="X70" s="304">
        <v>2.0946490974360592</v>
      </c>
      <c r="Y70" s="304"/>
      <c r="Z70" s="304">
        <v>4.9001228774607117</v>
      </c>
      <c r="AA70" s="304">
        <v>5.8038210141464139</v>
      </c>
      <c r="AB70" s="304">
        <v>6.2593332025591675</v>
      </c>
      <c r="AC70" s="304"/>
      <c r="AD70" s="304">
        <v>8.4945655930421964</v>
      </c>
      <c r="AE70" s="304">
        <v>9.9738832546571583</v>
      </c>
      <c r="AF70" s="304">
        <v>10.440091891287441</v>
      </c>
      <c r="AG70" s="304"/>
      <c r="AH70" s="304">
        <v>6.8722198028340724</v>
      </c>
      <c r="AI70" s="304">
        <v>6.7498360396790931</v>
      </c>
      <c r="AJ70" s="304">
        <v>5.1151890475713504</v>
      </c>
      <c r="AK70" s="304"/>
      <c r="AL70" s="304">
        <v>3.0872072672753577</v>
      </c>
      <c r="AM70" s="304">
        <v>2.6067317873104336</v>
      </c>
      <c r="AN70" s="304">
        <v>1.3447686686043432</v>
      </c>
    </row>
    <row r="71" spans="1:40" x14ac:dyDescent="0.2">
      <c r="A71" s="13" t="str">
        <f t="shared" si="72"/>
        <v>Elementary occupations</v>
      </c>
      <c r="B71" s="304">
        <f t="shared" si="75"/>
        <v>38.154664351202612</v>
      </c>
      <c r="C71" s="304">
        <f t="shared" si="73"/>
        <v>39.982420692282183</v>
      </c>
      <c r="D71" s="304">
        <f t="shared" si="74"/>
        <v>40.522447674940523</v>
      </c>
      <c r="E71" s="304"/>
      <c r="F71" s="304">
        <v>9.1744630170227919E-3</v>
      </c>
      <c r="G71" s="304">
        <v>1.180273684417325E-2</v>
      </c>
      <c r="H71" s="304">
        <v>1.6075452857548914E-2</v>
      </c>
      <c r="I71" s="304"/>
      <c r="J71" s="304">
        <v>0.77157899645720063</v>
      </c>
      <c r="K71" s="304">
        <v>1.0497458777724975</v>
      </c>
      <c r="L71" s="304">
        <v>1.6312904336646088</v>
      </c>
      <c r="M71" s="304"/>
      <c r="N71" s="304">
        <v>3.5633182142500019</v>
      </c>
      <c r="O71" s="304">
        <v>4.5947314745685741</v>
      </c>
      <c r="P71" s="304">
        <v>6.6111812964261816</v>
      </c>
      <c r="Q71" s="304"/>
      <c r="R71" s="304">
        <v>1.4631953589060389</v>
      </c>
      <c r="S71" s="304">
        <v>1.8339228322590198</v>
      </c>
      <c r="T71" s="304">
        <v>2.7483440403172175</v>
      </c>
      <c r="U71" s="304"/>
      <c r="V71" s="304">
        <v>1.6255085445139918</v>
      </c>
      <c r="W71" s="304">
        <v>2.0337613066437012</v>
      </c>
      <c r="X71" s="304">
        <v>2.9177161162845646</v>
      </c>
      <c r="Y71" s="304"/>
      <c r="Z71" s="304">
        <v>7.98527057672736</v>
      </c>
      <c r="AA71" s="304">
        <v>8.1643250861056398</v>
      </c>
      <c r="AB71" s="304">
        <v>8.7619685759332775</v>
      </c>
      <c r="AC71" s="304"/>
      <c r="AD71" s="304">
        <v>10.637306597357197</v>
      </c>
      <c r="AE71" s="304">
        <v>11.401521141688375</v>
      </c>
      <c r="AF71" s="304">
        <v>10.734104943161256</v>
      </c>
      <c r="AG71" s="304"/>
      <c r="AH71" s="304">
        <v>7.7557649573498599</v>
      </c>
      <c r="AI71" s="304">
        <v>6.9114434173370904</v>
      </c>
      <c r="AJ71" s="304">
        <v>3.7127068022506653</v>
      </c>
      <c r="AK71" s="304"/>
      <c r="AL71" s="304">
        <v>4.3435466426239406</v>
      </c>
      <c r="AM71" s="304">
        <v>3.9811668190631133</v>
      </c>
      <c r="AN71" s="304">
        <v>3.3890600140451963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193.11900000000006</v>
      </c>
      <c r="C74" s="305">
        <f>SUM(C75:C83)</f>
        <v>198.14400000000003</v>
      </c>
      <c r="D74" s="305">
        <f>SUM(D75:D83)</f>
        <v>207.93600000000001</v>
      </c>
      <c r="E74" s="304"/>
      <c r="F74" s="305">
        <f>SUM(F75:F83)</f>
        <v>3.1702066530928947</v>
      </c>
      <c r="G74" s="305">
        <f>SUM(G75:G83)</f>
        <v>3.8051565846173987</v>
      </c>
      <c r="H74" s="305">
        <f>SUM(H75:H83)</f>
        <v>4.8576421331721313</v>
      </c>
      <c r="I74" s="304"/>
      <c r="J74" s="305">
        <f>SUM(J75:J83)</f>
        <v>23.299398316919198</v>
      </c>
      <c r="K74" s="305">
        <f>SUM(K75:K83)</f>
        <v>27.959094809093035</v>
      </c>
      <c r="L74" s="305">
        <f>SUM(L75:L83)</f>
        <v>36.335627140967063</v>
      </c>
      <c r="M74" s="304"/>
      <c r="N74" s="305">
        <f>SUM(N75:N83)</f>
        <v>49.94410424774869</v>
      </c>
      <c r="O74" s="305">
        <f>SUM(O75:O83)</f>
        <v>54.13902735469145</v>
      </c>
      <c r="P74" s="305">
        <f>SUM(P75:P83)</f>
        <v>63.045309492060348</v>
      </c>
      <c r="Q74" s="304"/>
      <c r="R74" s="305">
        <f>SUM(R75:R83)</f>
        <v>9.0186714796386216</v>
      </c>
      <c r="S74" s="305">
        <f>SUM(S75:S83)</f>
        <v>9.9055174610505698</v>
      </c>
      <c r="T74" s="305">
        <f>SUM(T75:T83)</f>
        <v>12.101000853074918</v>
      </c>
      <c r="U74" s="304"/>
      <c r="V74" s="305">
        <f>SUM(V75:V83)</f>
        <v>11.939043907206068</v>
      </c>
      <c r="W74" s="305">
        <f>SUM(W75:W83)</f>
        <v>12.75349616263442</v>
      </c>
      <c r="X74" s="305">
        <f>SUM(X75:X83)</f>
        <v>15.187963063875875</v>
      </c>
      <c r="Y74" s="304"/>
      <c r="Z74" s="305">
        <f>SUM(Z75:Z83)</f>
        <v>32.141559294216563</v>
      </c>
      <c r="AA74" s="305">
        <f>SUM(AA75:AA83)</f>
        <v>28.898296857860942</v>
      </c>
      <c r="AB74" s="305">
        <f>SUM(AB75:AB83)</f>
        <v>25.267648699945827</v>
      </c>
      <c r="AC74" s="304"/>
      <c r="AD74" s="305">
        <f>SUM(AD75:AD83)</f>
        <v>32.500212474435138</v>
      </c>
      <c r="AE74" s="305">
        <f>SUM(AE75:AE83)</f>
        <v>31.88316408151222</v>
      </c>
      <c r="AF74" s="305">
        <f>SUM(AF75:AF83)</f>
        <v>26.853907433375351</v>
      </c>
      <c r="AG74" s="304"/>
      <c r="AH74" s="305">
        <f>SUM(AH75:AH83)</f>
        <v>22.570138383465846</v>
      </c>
      <c r="AI74" s="305">
        <f>SUM(AI75:AI83)</f>
        <v>20.393455463937666</v>
      </c>
      <c r="AJ74" s="305">
        <f>SUM(AJ75:AJ83)</f>
        <v>15.541206971278616</v>
      </c>
      <c r="AK74" s="304"/>
      <c r="AL74" s="305">
        <f>SUM(AL75:AL83)</f>
        <v>8.5356652432770499</v>
      </c>
      <c r="AM74" s="305">
        <f>SUM(AM75:AM83)</f>
        <v>8.4067912246023493</v>
      </c>
      <c r="AN74" s="305">
        <f>SUM(AN75:AN83)</f>
        <v>8.7456942122498891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20.689575788230012</v>
      </c>
      <c r="C75" s="305">
        <f t="shared" ref="C75:C83" si="77">SUM(G75,K75,O75,S75,W75,AA75,AE75,AI75,AM75)</f>
        <v>21.437594013602649</v>
      </c>
      <c r="D75" s="305">
        <f t="shared" ref="D75:D83" si="78">SUM(H75,L75,P75,T75,X75,AB75,AF75,AJ75,AN75)</f>
        <v>23.909067484266213</v>
      </c>
      <c r="E75" s="304"/>
      <c r="F75" s="304">
        <v>0.4647840088774266</v>
      </c>
      <c r="G75" s="304">
        <v>0.55308959136907632</v>
      </c>
      <c r="H75" s="304">
        <v>0.71604199539108682</v>
      </c>
      <c r="I75" s="304"/>
      <c r="J75" s="304">
        <v>2.9579812705008304</v>
      </c>
      <c r="K75" s="304">
        <v>3.4698769351423366</v>
      </c>
      <c r="L75" s="304">
        <v>4.4977593291403668</v>
      </c>
      <c r="M75" s="304"/>
      <c r="N75" s="304">
        <v>6.3119915505273747</v>
      </c>
      <c r="O75" s="304">
        <v>6.6908848607819138</v>
      </c>
      <c r="P75" s="304">
        <v>7.8972039795873155</v>
      </c>
      <c r="Q75" s="304"/>
      <c r="R75" s="304">
        <v>0.75184658164111573</v>
      </c>
      <c r="S75" s="304">
        <v>0.80213626098598523</v>
      </c>
      <c r="T75" s="304">
        <v>0.91583588818724537</v>
      </c>
      <c r="U75" s="304"/>
      <c r="V75" s="304">
        <v>1.6294411586581239</v>
      </c>
      <c r="W75" s="304">
        <v>1.7765950177339906</v>
      </c>
      <c r="X75" s="304">
        <v>2.1515374663217064</v>
      </c>
      <c r="Y75" s="304"/>
      <c r="Z75" s="304">
        <v>3.5091210768451497</v>
      </c>
      <c r="AA75" s="304">
        <v>3.101931628408277</v>
      </c>
      <c r="AB75" s="304">
        <v>2.8878763664813438</v>
      </c>
      <c r="AC75" s="304"/>
      <c r="AD75" s="304">
        <v>2.6345217978444309</v>
      </c>
      <c r="AE75" s="304">
        <v>2.5675354776636428</v>
      </c>
      <c r="AF75" s="304">
        <v>2.2832847315344673</v>
      </c>
      <c r="AG75" s="304"/>
      <c r="AH75" s="304">
        <v>1.7062658763395331</v>
      </c>
      <c r="AI75" s="304">
        <v>1.5624933073470753</v>
      </c>
      <c r="AJ75" s="304">
        <v>1.2468794817683897</v>
      </c>
      <c r="AK75" s="304"/>
      <c r="AL75" s="304">
        <v>0.72362246699603172</v>
      </c>
      <c r="AM75" s="304">
        <v>0.9130509341703491</v>
      </c>
      <c r="AN75" s="304">
        <v>1.3126482458542901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43.478096554643031</v>
      </c>
      <c r="C76" s="305">
        <f t="shared" si="77"/>
        <v>47.086396648899068</v>
      </c>
      <c r="D76" s="305">
        <f>SUM(H76,L76,P76,T76,X76,AB76,AF76,AJ76,AN76)</f>
        <v>51.885468191512608</v>
      </c>
      <c r="E76" s="304"/>
      <c r="F76" s="304">
        <v>1.7723670991641856</v>
      </c>
      <c r="G76" s="304">
        <v>2.121916974246481</v>
      </c>
      <c r="H76" s="304">
        <v>2.628929790300464</v>
      </c>
      <c r="I76" s="304"/>
      <c r="J76" s="304">
        <v>10.428870769413409</v>
      </c>
      <c r="K76" s="304">
        <v>12.582415876238723</v>
      </c>
      <c r="L76" s="304">
        <v>15.806291127681058</v>
      </c>
      <c r="M76" s="304"/>
      <c r="N76" s="304">
        <v>17.033396997199056</v>
      </c>
      <c r="O76" s="304">
        <v>18.205744412819271</v>
      </c>
      <c r="P76" s="304">
        <v>19.563030946921334</v>
      </c>
      <c r="Q76" s="304"/>
      <c r="R76" s="304">
        <v>1.3503269143079415</v>
      </c>
      <c r="S76" s="304">
        <v>1.4576309979359672</v>
      </c>
      <c r="T76" s="304">
        <v>1.7467446865925429</v>
      </c>
      <c r="U76" s="304"/>
      <c r="V76" s="304">
        <v>2.6036713634043203</v>
      </c>
      <c r="W76" s="304">
        <v>2.7088561640755922</v>
      </c>
      <c r="X76" s="304">
        <v>3.1686647401786305</v>
      </c>
      <c r="Y76" s="304"/>
      <c r="Z76" s="304">
        <v>4.3836126426166286</v>
      </c>
      <c r="AA76" s="304">
        <v>4.096372297778422</v>
      </c>
      <c r="AB76" s="304">
        <v>3.629973775436365</v>
      </c>
      <c r="AC76" s="304"/>
      <c r="AD76" s="304">
        <v>3.4417843013851086</v>
      </c>
      <c r="AE76" s="304">
        <v>3.4742516330805682</v>
      </c>
      <c r="AF76" s="304">
        <v>3.1660474351435504</v>
      </c>
      <c r="AG76" s="304"/>
      <c r="AH76" s="304">
        <v>1.8889628488870471</v>
      </c>
      <c r="AI76" s="304">
        <v>1.6897730614473441</v>
      </c>
      <c r="AJ76" s="304">
        <v>1.1383507956974248</v>
      </c>
      <c r="AK76" s="304"/>
      <c r="AL76" s="304">
        <v>0.57510361826533885</v>
      </c>
      <c r="AM76" s="304">
        <v>0.74943523127669798</v>
      </c>
      <c r="AN76" s="304">
        <v>1.0374348935612372</v>
      </c>
    </row>
    <row r="77" spans="1:40" x14ac:dyDescent="0.2">
      <c r="A77" s="13" t="str">
        <f t="shared" si="76"/>
        <v>Associate professional occupations</v>
      </c>
      <c r="B77" s="305">
        <f t="shared" si="79"/>
        <v>30.750046318773226</v>
      </c>
      <c r="C77" s="305">
        <f t="shared" si="77"/>
        <v>29.214116867983474</v>
      </c>
      <c r="D77" s="305">
        <f t="shared" si="78"/>
        <v>31.387842593983574</v>
      </c>
      <c r="E77" s="304"/>
      <c r="F77" s="304">
        <v>0.53520547529403917</v>
      </c>
      <c r="G77" s="304">
        <v>0.61753885800701724</v>
      </c>
      <c r="H77" s="304">
        <v>0.81528142589250718</v>
      </c>
      <c r="I77" s="304"/>
      <c r="J77" s="304">
        <v>5.0394200622811747</v>
      </c>
      <c r="K77" s="304">
        <v>5.6487093137201105</v>
      </c>
      <c r="L77" s="304">
        <v>7.4030029708919383</v>
      </c>
      <c r="M77" s="304"/>
      <c r="N77" s="304">
        <v>10.380079447337897</v>
      </c>
      <c r="O77" s="304">
        <v>10.240754500982915</v>
      </c>
      <c r="P77" s="304">
        <v>11.455691934565863</v>
      </c>
      <c r="Q77" s="304"/>
      <c r="R77" s="304">
        <v>1.8314049277347839</v>
      </c>
      <c r="S77" s="304">
        <v>1.8883639557540608</v>
      </c>
      <c r="T77" s="304">
        <v>2.3391329945989439</v>
      </c>
      <c r="U77" s="304"/>
      <c r="V77" s="304">
        <v>1.9898888036997386</v>
      </c>
      <c r="W77" s="304">
        <v>1.8447611917952209</v>
      </c>
      <c r="X77" s="304">
        <v>1.9004988001246577</v>
      </c>
      <c r="Y77" s="304"/>
      <c r="Z77" s="304">
        <v>4.4802070655678943</v>
      </c>
      <c r="AA77" s="304">
        <v>3.5439338472534292</v>
      </c>
      <c r="AB77" s="304">
        <v>2.8956217287830053</v>
      </c>
      <c r="AC77" s="304"/>
      <c r="AD77" s="304">
        <v>3.4383980956618765</v>
      </c>
      <c r="AE77" s="304">
        <v>2.8487189812759603</v>
      </c>
      <c r="AF77" s="304">
        <v>2.1447041937045102</v>
      </c>
      <c r="AG77" s="304"/>
      <c r="AH77" s="304">
        <v>2.3929109637599946</v>
      </c>
      <c r="AI77" s="304">
        <v>1.8717173256697806</v>
      </c>
      <c r="AJ77" s="304">
        <v>1.3989357093050465</v>
      </c>
      <c r="AK77" s="304"/>
      <c r="AL77" s="304">
        <v>0.66253147743582563</v>
      </c>
      <c r="AM77" s="304">
        <v>0.70961889352497787</v>
      </c>
      <c r="AN77" s="304">
        <v>1.0349728361170993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40.562430463406812</v>
      </c>
      <c r="C78" s="305">
        <f t="shared" si="77"/>
        <v>39.652538126140009</v>
      </c>
      <c r="D78" s="305">
        <f t="shared" si="78"/>
        <v>38.532271297794289</v>
      </c>
      <c r="E78" s="304"/>
      <c r="F78" s="304">
        <v>0.2369632054775804</v>
      </c>
      <c r="G78" s="304">
        <v>0.2891645894384221</v>
      </c>
      <c r="H78" s="304">
        <v>0.39314790158701118</v>
      </c>
      <c r="I78" s="304"/>
      <c r="J78" s="304">
        <v>2.7911271142976819</v>
      </c>
      <c r="K78" s="304">
        <v>3.4646002509212548</v>
      </c>
      <c r="L78" s="304">
        <v>4.8470154550386493</v>
      </c>
      <c r="M78" s="304"/>
      <c r="N78" s="304">
        <v>9.2317238464030567</v>
      </c>
      <c r="O78" s="304">
        <v>10.45141354503261</v>
      </c>
      <c r="P78" s="304">
        <v>13.124648509864237</v>
      </c>
      <c r="Q78" s="304"/>
      <c r="R78" s="304">
        <v>2.2458876741281841</v>
      </c>
      <c r="S78" s="304">
        <v>2.3660434500241494</v>
      </c>
      <c r="T78" s="304">
        <v>2.6986167570412989</v>
      </c>
      <c r="U78" s="304"/>
      <c r="V78" s="304">
        <v>2.9391886385072525</v>
      </c>
      <c r="W78" s="304">
        <v>3.1364649111114722</v>
      </c>
      <c r="X78" s="304">
        <v>3.7590126452694079</v>
      </c>
      <c r="Y78" s="304"/>
      <c r="Z78" s="304">
        <v>7.8622372119878001</v>
      </c>
      <c r="AA78" s="304">
        <v>6.5353598510420801</v>
      </c>
      <c r="AB78" s="304">
        <v>4.778360720513235</v>
      </c>
      <c r="AC78" s="304"/>
      <c r="AD78" s="304">
        <v>8.5858004533394539</v>
      </c>
      <c r="AE78" s="304">
        <v>7.708845382576003</v>
      </c>
      <c r="AF78" s="304">
        <v>5.2104348766144595</v>
      </c>
      <c r="AG78" s="304"/>
      <c r="AH78" s="304">
        <v>4.5831139290649068</v>
      </c>
      <c r="AI78" s="304">
        <v>3.4725335820103584</v>
      </c>
      <c r="AJ78" s="304">
        <v>1.2614557738814693</v>
      </c>
      <c r="AK78" s="304"/>
      <c r="AL78" s="304">
        <v>2.0863883902008964</v>
      </c>
      <c r="AM78" s="304">
        <v>2.2281125639836548</v>
      </c>
      <c r="AN78" s="304">
        <v>2.4595786579845162</v>
      </c>
    </row>
    <row r="79" spans="1:40" x14ac:dyDescent="0.2">
      <c r="A79" s="13" t="str">
        <f t="shared" si="76"/>
        <v>Skilled trades occupations</v>
      </c>
      <c r="B79" s="305">
        <f t="shared" si="79"/>
        <v>7.0990241496159374</v>
      </c>
      <c r="C79" s="305">
        <f t="shared" si="77"/>
        <v>7.3856795073730064</v>
      </c>
      <c r="D79" s="305">
        <f t="shared" si="78"/>
        <v>7.5354693612020274</v>
      </c>
      <c r="E79" s="304"/>
      <c r="F79" s="304">
        <v>3.2420214638186833E-2</v>
      </c>
      <c r="G79" s="304">
        <v>4.5795732434042072E-2</v>
      </c>
      <c r="H79" s="304">
        <v>6.2712482489486215E-2</v>
      </c>
      <c r="I79" s="304"/>
      <c r="J79" s="304">
        <v>0.32868359959525612</v>
      </c>
      <c r="K79" s="304">
        <v>0.4405986243039175</v>
      </c>
      <c r="L79" s="304">
        <v>0.61601202269990696</v>
      </c>
      <c r="M79" s="304"/>
      <c r="N79" s="304">
        <v>1.0100362524007229</v>
      </c>
      <c r="O79" s="304">
        <v>1.1948429076245273</v>
      </c>
      <c r="P79" s="304">
        <v>1.5324022487381808</v>
      </c>
      <c r="Q79" s="304"/>
      <c r="R79" s="304">
        <v>0.36617131681010023</v>
      </c>
      <c r="S79" s="304">
        <v>0.41480735251582551</v>
      </c>
      <c r="T79" s="304">
        <v>0.56799108115353658</v>
      </c>
      <c r="U79" s="304"/>
      <c r="V79" s="304">
        <v>0.47937430269746556</v>
      </c>
      <c r="W79" s="304">
        <v>0.50618366959429262</v>
      </c>
      <c r="X79" s="304">
        <v>0.58203044981113528</v>
      </c>
      <c r="Y79" s="304"/>
      <c r="Z79" s="304">
        <v>1.7125066359855343</v>
      </c>
      <c r="AA79" s="304">
        <v>1.6377642635292664</v>
      </c>
      <c r="AB79" s="304">
        <v>1.4028344141114955</v>
      </c>
      <c r="AC79" s="304"/>
      <c r="AD79" s="304">
        <v>1.6243684862150503</v>
      </c>
      <c r="AE79" s="304">
        <v>1.6075810543163918</v>
      </c>
      <c r="AF79" s="304">
        <v>1.4363417561047958</v>
      </c>
      <c r="AG79" s="304"/>
      <c r="AH79" s="304">
        <v>0.92995689470861365</v>
      </c>
      <c r="AI79" s="304">
        <v>0.84745099994826334</v>
      </c>
      <c r="AJ79" s="304">
        <v>0.6744835544099923</v>
      </c>
      <c r="AK79" s="304"/>
      <c r="AL79" s="304">
        <v>0.61550644656500753</v>
      </c>
      <c r="AM79" s="304">
        <v>0.6906549031064797</v>
      </c>
      <c r="AN79" s="304">
        <v>0.66066135168349738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12.430001025511942</v>
      </c>
      <c r="C80" s="305">
        <f t="shared" si="77"/>
        <v>12.559913090740542</v>
      </c>
      <c r="D80" s="305">
        <f t="shared" si="78"/>
        <v>12.8397819619156</v>
      </c>
      <c r="E80" s="304"/>
      <c r="F80" s="304">
        <v>8.7929184183600032E-3</v>
      </c>
      <c r="G80" s="304">
        <v>1.1890914795887489E-2</v>
      </c>
      <c r="H80" s="304">
        <v>1.7102182389055941E-2</v>
      </c>
      <c r="I80" s="304"/>
      <c r="J80" s="304">
        <v>0.48828138888512812</v>
      </c>
      <c r="K80" s="304">
        <v>0.61819587716258773</v>
      </c>
      <c r="L80" s="304">
        <v>0.82172076747876266</v>
      </c>
      <c r="M80" s="304"/>
      <c r="N80" s="304">
        <v>1.6399992441819944</v>
      </c>
      <c r="O80" s="304">
        <v>1.9797000250803731</v>
      </c>
      <c r="P80" s="304">
        <v>2.5491987309667676</v>
      </c>
      <c r="Q80" s="304"/>
      <c r="R80" s="304">
        <v>0.94196607650104336</v>
      </c>
      <c r="S80" s="304">
        <v>1.0798582487053132</v>
      </c>
      <c r="T80" s="304">
        <v>1.3198258355799775</v>
      </c>
      <c r="U80" s="304"/>
      <c r="V80" s="304">
        <v>0.78701149992045594</v>
      </c>
      <c r="W80" s="304">
        <v>0.94969861950174062</v>
      </c>
      <c r="X80" s="304">
        <v>1.3007758088987325</v>
      </c>
      <c r="Y80" s="304"/>
      <c r="Z80" s="304">
        <v>3.493753924735763</v>
      </c>
      <c r="AA80" s="304">
        <v>3.2792416130665121</v>
      </c>
      <c r="AB80" s="304">
        <v>3.1776290137708805</v>
      </c>
      <c r="AC80" s="304"/>
      <c r="AD80" s="304">
        <v>2.6940288070296248</v>
      </c>
      <c r="AE80" s="304">
        <v>2.4707542046414059</v>
      </c>
      <c r="AF80" s="304">
        <v>1.848703206610526</v>
      </c>
      <c r="AG80" s="304"/>
      <c r="AH80" s="304">
        <v>1.7946156591615448</v>
      </c>
      <c r="AI80" s="304">
        <v>1.6142518151294942</v>
      </c>
      <c r="AJ80" s="304">
        <v>1.2941799020103193</v>
      </c>
      <c r="AK80" s="304"/>
      <c r="AL80" s="304">
        <v>0.58155150667802691</v>
      </c>
      <c r="AM80" s="304">
        <v>0.55632177265722804</v>
      </c>
      <c r="AN80" s="304">
        <v>0.51064651421057838</v>
      </c>
    </row>
    <row r="81" spans="1:40" x14ac:dyDescent="0.2">
      <c r="A81" s="13" t="str">
        <f t="shared" si="76"/>
        <v>Sales and customer service occupations</v>
      </c>
      <c r="B81" s="305">
        <f t="shared" si="79"/>
        <v>15.263345351715378</v>
      </c>
      <c r="C81" s="305">
        <f t="shared" si="77"/>
        <v>17.14626306486079</v>
      </c>
      <c r="D81" s="305">
        <f t="shared" si="78"/>
        <v>18.655843969457191</v>
      </c>
      <c r="E81" s="304"/>
      <c r="F81" s="304">
        <v>8.4242216808890033E-2</v>
      </c>
      <c r="G81" s="304">
        <v>0.11419035481234366</v>
      </c>
      <c r="H81" s="304">
        <v>0.15260996159107501</v>
      </c>
      <c r="I81" s="304"/>
      <c r="J81" s="304">
        <v>0.65332294497202237</v>
      </c>
      <c r="K81" s="304">
        <v>0.85918822736371425</v>
      </c>
      <c r="L81" s="304">
        <v>1.1593256563965042</v>
      </c>
      <c r="M81" s="304"/>
      <c r="N81" s="304">
        <v>2.860493528901038</v>
      </c>
      <c r="O81" s="304">
        <v>3.5111321414972232</v>
      </c>
      <c r="P81" s="304">
        <v>4.5156477228726146</v>
      </c>
      <c r="Q81" s="304"/>
      <c r="R81" s="304">
        <v>0.77627995650308068</v>
      </c>
      <c r="S81" s="304">
        <v>0.89509412325933946</v>
      </c>
      <c r="T81" s="304">
        <v>1.1667391422231008</v>
      </c>
      <c r="U81" s="304"/>
      <c r="V81" s="304">
        <v>1.0583940699767329</v>
      </c>
      <c r="W81" s="304">
        <v>1.3497927053279055</v>
      </c>
      <c r="X81" s="304">
        <v>1.7254122679181769</v>
      </c>
      <c r="Y81" s="304"/>
      <c r="Z81" s="304">
        <v>3.4413483182898306</v>
      </c>
      <c r="AA81" s="304">
        <v>3.5980728144681851</v>
      </c>
      <c r="AB81" s="304">
        <v>3.5027792462892458</v>
      </c>
      <c r="AC81" s="304"/>
      <c r="AD81" s="304">
        <v>3.7345987912327137</v>
      </c>
      <c r="AE81" s="304">
        <v>4.1566988205478772</v>
      </c>
      <c r="AF81" s="304">
        <v>3.8684179886988925</v>
      </c>
      <c r="AG81" s="304"/>
      <c r="AH81" s="304">
        <v>1.8902215700532532</v>
      </c>
      <c r="AI81" s="304">
        <v>1.8041039456919106</v>
      </c>
      <c r="AJ81" s="304">
        <v>1.5687815418590434</v>
      </c>
      <c r="AK81" s="304"/>
      <c r="AL81" s="304">
        <v>0.76444395497781781</v>
      </c>
      <c r="AM81" s="304">
        <v>0.85798993189229011</v>
      </c>
      <c r="AN81" s="304">
        <v>0.99613044160854047</v>
      </c>
    </row>
    <row r="82" spans="1:40" x14ac:dyDescent="0.2">
      <c r="A82" s="13" t="str">
        <f t="shared" si="76"/>
        <v>Process, plant and machine operatives</v>
      </c>
      <c r="B82" s="305">
        <f t="shared" si="79"/>
        <v>3.7842684547067194</v>
      </c>
      <c r="C82" s="305">
        <f t="shared" si="77"/>
        <v>4.2273975815455289</v>
      </c>
      <c r="D82" s="305">
        <f t="shared" si="78"/>
        <v>4.1997566812687186</v>
      </c>
      <c r="E82" s="304"/>
      <c r="F82" s="304">
        <v>7.9763859495688479E-3</v>
      </c>
      <c r="G82" s="304">
        <v>1.1677231877321262E-2</v>
      </c>
      <c r="H82" s="304">
        <v>1.5123484685758418E-2</v>
      </c>
      <c r="I82" s="304"/>
      <c r="J82" s="304">
        <v>0.10438867505848691</v>
      </c>
      <c r="K82" s="304">
        <v>0.1404460493007455</v>
      </c>
      <c r="L82" s="304">
        <v>0.20321339418178327</v>
      </c>
      <c r="M82" s="304"/>
      <c r="N82" s="304">
        <v>0.26105554197797459</v>
      </c>
      <c r="O82" s="304">
        <v>0.35491901357604921</v>
      </c>
      <c r="P82" s="304">
        <v>0.50943581473301836</v>
      </c>
      <c r="Q82" s="304"/>
      <c r="R82" s="304">
        <v>8.4054913616621318E-2</v>
      </c>
      <c r="S82" s="304">
        <v>0.10925220049453561</v>
      </c>
      <c r="T82" s="304">
        <v>0.15219527839915403</v>
      </c>
      <c r="U82" s="304"/>
      <c r="V82" s="304">
        <v>0.10881349189283965</v>
      </c>
      <c r="W82" s="304">
        <v>0.13578730996826682</v>
      </c>
      <c r="X82" s="304">
        <v>0.18272234022082945</v>
      </c>
      <c r="Y82" s="304"/>
      <c r="Z82" s="304">
        <v>0.94258236390937289</v>
      </c>
      <c r="AA82" s="304">
        <v>1.0872977445176091</v>
      </c>
      <c r="AB82" s="304">
        <v>1.2454744770797408</v>
      </c>
      <c r="AC82" s="304"/>
      <c r="AD82" s="304">
        <v>0.85403577707902167</v>
      </c>
      <c r="AE82" s="304">
        <v>0.98274645122127435</v>
      </c>
      <c r="AF82" s="304">
        <v>1.0258333725601765</v>
      </c>
      <c r="AG82" s="304"/>
      <c r="AH82" s="304">
        <v>0.81233295716191656</v>
      </c>
      <c r="AI82" s="304">
        <v>0.77918832560022122</v>
      </c>
      <c r="AJ82" s="304">
        <v>0.53938636818574826</v>
      </c>
      <c r="AK82" s="304"/>
      <c r="AL82" s="304">
        <v>0.60902834806091666</v>
      </c>
      <c r="AM82" s="304">
        <v>0.62608325498950546</v>
      </c>
      <c r="AN82" s="304">
        <v>0.32637215122250957</v>
      </c>
    </row>
    <row r="83" spans="1:40" x14ac:dyDescent="0.2">
      <c r="A83" s="39" t="str">
        <f t="shared" si="76"/>
        <v>Elementary occupations</v>
      </c>
      <c r="B83" s="307">
        <f t="shared" si="79"/>
        <v>19.062211893396995</v>
      </c>
      <c r="C83" s="307">
        <f t="shared" si="77"/>
        <v>19.434101098854995</v>
      </c>
      <c r="D83" s="307">
        <f t="shared" si="78"/>
        <v>18.990498458599806</v>
      </c>
      <c r="E83" s="307"/>
      <c r="F83" s="307">
        <v>2.7455128464656916E-2</v>
      </c>
      <c r="G83" s="307">
        <v>3.9892337636807856E-2</v>
      </c>
      <c r="H83" s="307">
        <v>5.6692908845686535E-2</v>
      </c>
      <c r="I83" s="307"/>
      <c r="J83" s="307">
        <v>0.50732249191520606</v>
      </c>
      <c r="K83" s="307">
        <v>0.73506365493964532</v>
      </c>
      <c r="L83" s="307">
        <v>0.98128641745809253</v>
      </c>
      <c r="M83" s="307"/>
      <c r="N83" s="307">
        <v>1.2153278388195763</v>
      </c>
      <c r="O83" s="307">
        <v>1.5096359472965668</v>
      </c>
      <c r="P83" s="307">
        <v>1.8980496038110213</v>
      </c>
      <c r="Q83" s="307"/>
      <c r="R83" s="307">
        <v>0.67073311839575089</v>
      </c>
      <c r="S83" s="307">
        <v>0.89233087137539391</v>
      </c>
      <c r="T83" s="307">
        <v>1.1939191892991179</v>
      </c>
      <c r="U83" s="307"/>
      <c r="V83" s="307">
        <v>0.34326057844913765</v>
      </c>
      <c r="W83" s="307">
        <v>0.34535657352593763</v>
      </c>
      <c r="X83" s="307">
        <v>0.41730854513259774</v>
      </c>
      <c r="Y83" s="307"/>
      <c r="Z83" s="307">
        <v>2.3161900542785863</v>
      </c>
      <c r="AA83" s="307">
        <v>2.0183227977971616</v>
      </c>
      <c r="AB83" s="307">
        <v>1.7470989574805149</v>
      </c>
      <c r="AC83" s="307"/>
      <c r="AD83" s="307">
        <v>5.492675964647856</v>
      </c>
      <c r="AE83" s="307">
        <v>6.0660320761890958</v>
      </c>
      <c r="AF83" s="307">
        <v>5.8701398724039757</v>
      </c>
      <c r="AG83" s="307"/>
      <c r="AH83" s="307">
        <v>6.5717576843290333</v>
      </c>
      <c r="AI83" s="307">
        <v>6.7519431010932189</v>
      </c>
      <c r="AJ83" s="307">
        <v>6.4187538441611798</v>
      </c>
      <c r="AK83" s="307"/>
      <c r="AL83" s="307">
        <v>1.9174890340971897</v>
      </c>
      <c r="AM83" s="307">
        <v>1.075523739001166</v>
      </c>
      <c r="AN83" s="307">
        <v>0.4072491200076192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Liverpool City Region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231.58499999999998</v>
      </c>
      <c r="C92" s="305">
        <f>SUM(C93:C101)</f>
        <v>242.79199999999997</v>
      </c>
      <c r="D92" s="305">
        <f>SUM(D93:D101)</f>
        <v>259.26199999999966</v>
      </c>
      <c r="E92" s="304"/>
      <c r="F92" s="305">
        <f>SUM(F93:F101)</f>
        <v>7.0945451089150504</v>
      </c>
      <c r="G92" s="305">
        <f>SUM(G93:G101)</f>
        <v>8.6217769384715623</v>
      </c>
      <c r="H92" s="305">
        <f>SUM(H93:H101)</f>
        <v>11.167468943265154</v>
      </c>
      <c r="I92" s="304"/>
      <c r="J92" s="305">
        <f>SUM(J93:J101)</f>
        <v>39.345710502586932</v>
      </c>
      <c r="K92" s="305">
        <f>SUM(K93:K101)</f>
        <v>46.896245335502599</v>
      </c>
      <c r="L92" s="305">
        <f>SUM(L93:L101)</f>
        <v>60.157488270545578</v>
      </c>
      <c r="M92" s="304"/>
      <c r="N92" s="305">
        <f>SUM(N93:N101)</f>
        <v>55.124793246849727</v>
      </c>
      <c r="O92" s="305">
        <f>SUM(O93:O101)</f>
        <v>61.760323393417252</v>
      </c>
      <c r="P92" s="305">
        <f>SUM(P93:P101)</f>
        <v>71.929018174979603</v>
      </c>
      <c r="Q92" s="304"/>
      <c r="R92" s="305">
        <f>SUM(R93:R101)</f>
        <v>21.176971988955454</v>
      </c>
      <c r="S92" s="305">
        <f>SUM(S93:S101)</f>
        <v>19.056784785141016</v>
      </c>
      <c r="T92" s="305">
        <f>SUM(T93:T101)</f>
        <v>17.312182351025925</v>
      </c>
      <c r="U92" s="304"/>
      <c r="V92" s="305">
        <f>SUM(V93:V101)</f>
        <v>10.159728846978629</v>
      </c>
      <c r="W92" s="305">
        <f>SUM(W93:W101)</f>
        <v>10.812132783087959</v>
      </c>
      <c r="X92" s="305">
        <f>SUM(X93:X101)</f>
        <v>12.249391289298313</v>
      </c>
      <c r="Y92" s="304"/>
      <c r="Z92" s="305">
        <f>SUM(Z93:Z101)</f>
        <v>49.298964097824197</v>
      </c>
      <c r="AA92" s="305">
        <f>SUM(AA93:AA101)</f>
        <v>50.448435904451351</v>
      </c>
      <c r="AB92" s="305">
        <f>SUM(AB93:AB101)</f>
        <v>53.417499916206218</v>
      </c>
      <c r="AC92" s="304"/>
      <c r="AD92" s="305">
        <f>SUM(AD93:AD101)</f>
        <v>34.843004583143092</v>
      </c>
      <c r="AE92" s="305">
        <f>SUM(AE93:AE101)</f>
        <v>34.329347293362673</v>
      </c>
      <c r="AF92" s="305">
        <f>SUM(AF93:AF101)</f>
        <v>25.804899308080895</v>
      </c>
      <c r="AG92" s="304"/>
      <c r="AH92" s="305">
        <f>SUM(AH93:AH101)</f>
        <v>11.879477788926653</v>
      </c>
      <c r="AI92" s="305">
        <f>SUM(AI93:AI101)</f>
        <v>8.5044832449381822</v>
      </c>
      <c r="AJ92" s="305">
        <f>SUM(AJ93:AJ101)</f>
        <v>4.3875083858727448</v>
      </c>
      <c r="AK92" s="304"/>
      <c r="AL92" s="305">
        <f>SUM(AL93:AL101)</f>
        <v>2.6618038358202485</v>
      </c>
      <c r="AM92" s="305">
        <f>SUM(AM93:AM101)</f>
        <v>2.3624703216273888</v>
      </c>
      <c r="AN92" s="305">
        <f>SUM(AN93:AN101)</f>
        <v>2.8365433607252317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9.1482785924373449</v>
      </c>
      <c r="C93" s="305">
        <f t="shared" ref="C93:D93" si="81">SUM(G93,K93,O93,S93,W93,AA93,AE93,AI93,AM93)</f>
        <v>9.3348375497206995</v>
      </c>
      <c r="D93" s="305">
        <f t="shared" si="81"/>
        <v>10.5226528842433</v>
      </c>
      <c r="E93" s="304"/>
      <c r="F93" s="304">
        <v>0.18044986763613627</v>
      </c>
      <c r="G93" s="304">
        <v>0.20802114009694284</v>
      </c>
      <c r="H93" s="304">
        <v>0.27962923464543304</v>
      </c>
      <c r="I93" s="304"/>
      <c r="J93" s="304">
        <v>1.7325864849428481</v>
      </c>
      <c r="K93" s="304">
        <v>1.9189260264717358</v>
      </c>
      <c r="L93" s="304">
        <v>2.4211290611179206</v>
      </c>
      <c r="M93" s="304"/>
      <c r="N93" s="304">
        <v>2.8236528042699547</v>
      </c>
      <c r="O93" s="304">
        <v>3.0063545330938748</v>
      </c>
      <c r="P93" s="304">
        <v>3.6222934683671104</v>
      </c>
      <c r="Q93" s="304"/>
      <c r="R93" s="304">
        <v>1.5720691903192368</v>
      </c>
      <c r="S93" s="304">
        <v>1.602890630981324</v>
      </c>
      <c r="T93" s="304">
        <v>1.7540741140604144</v>
      </c>
      <c r="U93" s="304"/>
      <c r="V93" s="304">
        <v>0.36552496448128213</v>
      </c>
      <c r="W93" s="304">
        <v>0.33966870515187553</v>
      </c>
      <c r="X93" s="304">
        <v>0.3723299751680948</v>
      </c>
      <c r="Y93" s="304"/>
      <c r="Z93" s="304">
        <v>1.3996912087515208</v>
      </c>
      <c r="AA93" s="304">
        <v>1.2439184600562783</v>
      </c>
      <c r="AB93" s="304">
        <v>1.1156867852897026</v>
      </c>
      <c r="AC93" s="304"/>
      <c r="AD93" s="304">
        <v>0.65222812349681325</v>
      </c>
      <c r="AE93" s="304">
        <v>0.5935696803888596</v>
      </c>
      <c r="AF93" s="304">
        <v>0.46566948346701126</v>
      </c>
      <c r="AG93" s="304"/>
      <c r="AH93" s="304">
        <v>0.22177086331588788</v>
      </c>
      <c r="AI93" s="304">
        <v>0.1741499489718695</v>
      </c>
      <c r="AJ93" s="304">
        <v>0.1135284454858889</v>
      </c>
      <c r="AK93" s="304"/>
      <c r="AL93" s="304">
        <v>0.2003050852236645</v>
      </c>
      <c r="AM93" s="304">
        <v>0.24733842450793697</v>
      </c>
      <c r="AN93" s="304">
        <v>0.37831231664172571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85.806288367528722</v>
      </c>
      <c r="C94" s="305">
        <f t="shared" ref="C94:C101" si="83">SUM(G94,K94,O94,S94,W94,AA94,AE94,AI94,AM94)</f>
        <v>93.346606615440706</v>
      </c>
      <c r="D94" s="305">
        <f t="shared" ref="D94:D101" si="84">SUM(H94,L94,P94,T94,X94,AB94,AF94,AJ94,AN94)</f>
        <v>105.16865809056274</v>
      </c>
      <c r="E94" s="305"/>
      <c r="F94" s="304">
        <v>6.358316596113438</v>
      </c>
      <c r="G94" s="304">
        <v>7.7237059702012649</v>
      </c>
      <c r="H94" s="304">
        <v>9.8977433913329929</v>
      </c>
      <c r="I94" s="304"/>
      <c r="J94" s="304">
        <v>29.117179203840159</v>
      </c>
      <c r="K94" s="304">
        <v>34.58560862563732</v>
      </c>
      <c r="L94" s="304">
        <v>43.472599495877972</v>
      </c>
      <c r="M94" s="304"/>
      <c r="N94" s="304">
        <v>29.726227227992631</v>
      </c>
      <c r="O94" s="304">
        <v>32.619180650680228</v>
      </c>
      <c r="P94" s="304">
        <v>35.817847895871985</v>
      </c>
      <c r="Q94" s="304"/>
      <c r="R94" s="304">
        <v>6.1092543873531104</v>
      </c>
      <c r="S94" s="304">
        <v>3.7321061494959187</v>
      </c>
      <c r="T94" s="304">
        <v>1.7386071390318143</v>
      </c>
      <c r="U94" s="304"/>
      <c r="V94" s="304">
        <v>1.889153631030337</v>
      </c>
      <c r="W94" s="304">
        <v>2.0056268622769835</v>
      </c>
      <c r="X94" s="304">
        <v>2.3336534157065087</v>
      </c>
      <c r="Y94" s="304"/>
      <c r="Z94" s="304">
        <v>6.2118814747947573</v>
      </c>
      <c r="AA94" s="304">
        <v>6.3461669821640152</v>
      </c>
      <c r="AB94" s="304">
        <v>6.8206751879145306</v>
      </c>
      <c r="AC94" s="304"/>
      <c r="AD94" s="304">
        <v>3.6818078362593085</v>
      </c>
      <c r="AE94" s="304">
        <v>3.6746828394966178</v>
      </c>
      <c r="AF94" s="304">
        <v>2.9101222256132795</v>
      </c>
      <c r="AG94" s="304"/>
      <c r="AH94" s="304">
        <v>2.351679404508523</v>
      </c>
      <c r="AI94" s="304">
        <v>2.1795814433173364</v>
      </c>
      <c r="AJ94" s="304">
        <v>1.5310216596789352</v>
      </c>
      <c r="AK94" s="304"/>
      <c r="AL94" s="304">
        <v>0.36078860563646803</v>
      </c>
      <c r="AM94" s="304">
        <v>0.47994709217102022</v>
      </c>
      <c r="AN94" s="304">
        <v>0.6463876795347322</v>
      </c>
    </row>
    <row r="95" spans="1:40" x14ac:dyDescent="0.2">
      <c r="A95" s="13" t="str">
        <f t="shared" si="80"/>
        <v>Associate professional occupations</v>
      </c>
      <c r="B95" s="305">
        <f t="shared" si="82"/>
        <v>34.345128812023226</v>
      </c>
      <c r="C95" s="305">
        <f t="shared" si="83"/>
        <v>34.720199864363735</v>
      </c>
      <c r="D95" s="305">
        <f t="shared" si="84"/>
        <v>38.134055651687468</v>
      </c>
      <c r="E95" s="305"/>
      <c r="F95" s="304">
        <v>0.28080789138875495</v>
      </c>
      <c r="G95" s="304">
        <v>0.34530582612049898</v>
      </c>
      <c r="H95" s="304">
        <v>0.51230134792379223</v>
      </c>
      <c r="I95" s="304"/>
      <c r="J95" s="304">
        <v>4.1776081201281068</v>
      </c>
      <c r="K95" s="304">
        <v>4.8314827593261009</v>
      </c>
      <c r="L95" s="304">
        <v>6.561025732591542</v>
      </c>
      <c r="M95" s="304"/>
      <c r="N95" s="304">
        <v>9.8663763114561522</v>
      </c>
      <c r="O95" s="304">
        <v>11.114992783223665</v>
      </c>
      <c r="P95" s="304">
        <v>14.21024903773753</v>
      </c>
      <c r="Q95" s="304"/>
      <c r="R95" s="304">
        <v>4.3377737841308841</v>
      </c>
      <c r="S95" s="304">
        <v>3.7101893168104905</v>
      </c>
      <c r="T95" s="304">
        <v>3.1124196451727797</v>
      </c>
      <c r="U95" s="304"/>
      <c r="V95" s="304">
        <v>1.8221501632779245</v>
      </c>
      <c r="W95" s="304">
        <v>1.7444296686056768</v>
      </c>
      <c r="X95" s="304">
        <v>1.9609066968214388</v>
      </c>
      <c r="Y95" s="304"/>
      <c r="Z95" s="304">
        <v>6.8435481020662969</v>
      </c>
      <c r="AA95" s="304">
        <v>6.4873036873209697</v>
      </c>
      <c r="AB95" s="304">
        <v>6.623845420198454</v>
      </c>
      <c r="AC95" s="304"/>
      <c r="AD95" s="304">
        <v>4.7426831814087436</v>
      </c>
      <c r="AE95" s="304">
        <v>4.4721054249752514</v>
      </c>
      <c r="AF95" s="304">
        <v>3.4776390276518665</v>
      </c>
      <c r="AG95" s="304"/>
      <c r="AH95" s="304">
        <v>1.9630785879619281</v>
      </c>
      <c r="AI95" s="304">
        <v>1.6913399028012011</v>
      </c>
      <c r="AJ95" s="304">
        <v>1.1295939918781261</v>
      </c>
      <c r="AK95" s="304"/>
      <c r="AL95" s="304">
        <v>0.31110267020442772</v>
      </c>
      <c r="AM95" s="304">
        <v>0.32305049517987799</v>
      </c>
      <c r="AN95" s="304">
        <v>0.54607475171194231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24.882159193433139</v>
      </c>
      <c r="C96" s="305">
        <f t="shared" si="83"/>
        <v>21.864570913899534</v>
      </c>
      <c r="D96" s="305">
        <f t="shared" si="84"/>
        <v>16.417904085204373</v>
      </c>
      <c r="E96" s="305"/>
      <c r="F96" s="304">
        <v>0.16910813730059468</v>
      </c>
      <c r="G96" s="304">
        <v>0.18890427778058597</v>
      </c>
      <c r="H96" s="304">
        <v>0.25388015448615636</v>
      </c>
      <c r="I96" s="304"/>
      <c r="J96" s="304">
        <v>1.6195177955545106</v>
      </c>
      <c r="K96" s="304">
        <v>1.8994161630945781</v>
      </c>
      <c r="L96" s="304">
        <v>2.3858502191756914</v>
      </c>
      <c r="M96" s="304"/>
      <c r="N96" s="304">
        <v>4.7113921966341952</v>
      </c>
      <c r="O96" s="304">
        <v>4.972622551101006</v>
      </c>
      <c r="P96" s="304">
        <v>5.3992197640135986</v>
      </c>
      <c r="Q96" s="304"/>
      <c r="R96" s="304">
        <v>2.618523697686026</v>
      </c>
      <c r="S96" s="304">
        <v>2.8190397975175254</v>
      </c>
      <c r="T96" s="304">
        <v>2.9448165506318995</v>
      </c>
      <c r="U96" s="304"/>
      <c r="V96" s="304">
        <v>1.6655692787371916</v>
      </c>
      <c r="W96" s="304">
        <v>1.6001859427024119</v>
      </c>
      <c r="X96" s="304">
        <v>1.4761022137163995</v>
      </c>
      <c r="Y96" s="304"/>
      <c r="Z96" s="304">
        <v>6.030056036378979</v>
      </c>
      <c r="AA96" s="304">
        <v>5.2957856593230064</v>
      </c>
      <c r="AB96" s="304">
        <v>2.9817103626439767</v>
      </c>
      <c r="AC96" s="304"/>
      <c r="AD96" s="304">
        <v>4.8405207614627654</v>
      </c>
      <c r="AE96" s="304">
        <v>3.5138476919944401</v>
      </c>
      <c r="AF96" s="304">
        <v>0.81485129194031314</v>
      </c>
      <c r="AG96" s="304"/>
      <c r="AH96" s="304">
        <v>2.7901494603110599</v>
      </c>
      <c r="AI96" s="304">
        <v>1.3270808963874932</v>
      </c>
      <c r="AJ96" s="304">
        <v>9.6424165516956553E-2</v>
      </c>
      <c r="AK96" s="304"/>
      <c r="AL96" s="304">
        <v>0.43732182936781611</v>
      </c>
      <c r="AM96" s="304">
        <v>0.24768793399848862</v>
      </c>
      <c r="AN96" s="304">
        <v>6.5049363079381542E-2</v>
      </c>
    </row>
    <row r="97" spans="1:40" x14ac:dyDescent="0.2">
      <c r="A97" s="13" t="str">
        <f t="shared" si="80"/>
        <v>Skilled trades occupations</v>
      </c>
      <c r="B97" s="305">
        <f t="shared" si="82"/>
        <v>2.1024683897159142</v>
      </c>
      <c r="C97" s="305">
        <f t="shared" si="83"/>
        <v>1.9785405272229881</v>
      </c>
      <c r="D97" s="305">
        <f t="shared" si="84"/>
        <v>1.7298435502497469</v>
      </c>
      <c r="E97" s="304"/>
      <c r="F97" s="304">
        <v>2.2978621565845507E-2</v>
      </c>
      <c r="G97" s="304">
        <v>2.8291219768207771E-2</v>
      </c>
      <c r="H97" s="304">
        <v>3.6613087089817066E-2</v>
      </c>
      <c r="I97" s="304"/>
      <c r="J97" s="304">
        <v>4.8336952723359444E-2</v>
      </c>
      <c r="K97" s="304">
        <v>6.5657224947324011E-2</v>
      </c>
      <c r="L97" s="304">
        <v>9.6522791930462787E-2</v>
      </c>
      <c r="M97" s="304"/>
      <c r="N97" s="304">
        <v>0.22254031280511169</v>
      </c>
      <c r="O97" s="304">
        <v>0.26697778437822772</v>
      </c>
      <c r="P97" s="304">
        <v>0.28300843017311944</v>
      </c>
      <c r="Q97" s="304"/>
      <c r="R97" s="304">
        <v>0.11141250647156967</v>
      </c>
      <c r="S97" s="304">
        <v>0.13206142078161182</v>
      </c>
      <c r="T97" s="304">
        <v>0.16229554404254884</v>
      </c>
      <c r="U97" s="304"/>
      <c r="V97" s="304">
        <v>9.5468451587379377E-2</v>
      </c>
      <c r="W97" s="304">
        <v>0.10325113304880298</v>
      </c>
      <c r="X97" s="304">
        <v>0.1215832303329243</v>
      </c>
      <c r="Y97" s="304"/>
      <c r="Z97" s="304">
        <v>0.48987481261541393</v>
      </c>
      <c r="AA97" s="304">
        <v>0.41838105208337606</v>
      </c>
      <c r="AB97" s="304">
        <v>0.3056439511088388</v>
      </c>
      <c r="AC97" s="304"/>
      <c r="AD97" s="304">
        <v>0.64595820900601153</v>
      </c>
      <c r="AE97" s="304">
        <v>0.5593783249157307</v>
      </c>
      <c r="AF97" s="304">
        <v>0.33654770976164156</v>
      </c>
      <c r="AG97" s="304"/>
      <c r="AH97" s="304">
        <v>0.33810533758573058</v>
      </c>
      <c r="AI97" s="304">
        <v>0.30122019892150526</v>
      </c>
      <c r="AJ97" s="304">
        <v>0.2722074559240501</v>
      </c>
      <c r="AK97" s="304"/>
      <c r="AL97" s="304">
        <v>0.12779318535549233</v>
      </c>
      <c r="AM97" s="304">
        <v>0.10332216837820178</v>
      </c>
      <c r="AN97" s="304">
        <v>0.1154213498863438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62.820748587896389</v>
      </c>
      <c r="C98" s="305">
        <f t="shared" si="83"/>
        <v>69.257842520368655</v>
      </c>
      <c r="D98" s="305">
        <f t="shared" si="84"/>
        <v>76.704331979513</v>
      </c>
      <c r="E98" s="304"/>
      <c r="F98" s="304">
        <v>4.1802592665168788E-2</v>
      </c>
      <c r="G98" s="304">
        <v>5.9582966681206322E-2</v>
      </c>
      <c r="H98" s="304">
        <v>8.6550944671750535E-2</v>
      </c>
      <c r="I98" s="304"/>
      <c r="J98" s="304">
        <v>2.220696015837996</v>
      </c>
      <c r="K98" s="304">
        <v>3.0328561489149513</v>
      </c>
      <c r="L98" s="304">
        <v>4.475972978975852</v>
      </c>
      <c r="M98" s="304"/>
      <c r="N98" s="304">
        <v>6.6026566384296306</v>
      </c>
      <c r="O98" s="304">
        <v>8.3234457089421383</v>
      </c>
      <c r="P98" s="304">
        <v>10.85478258482576</v>
      </c>
      <c r="Q98" s="304"/>
      <c r="R98" s="304">
        <v>5.6430460735694901</v>
      </c>
      <c r="S98" s="304">
        <v>6.1655003079969637</v>
      </c>
      <c r="T98" s="304">
        <v>6.5412531670564658</v>
      </c>
      <c r="U98" s="304"/>
      <c r="V98" s="304">
        <v>3.6467279176345411</v>
      </c>
      <c r="W98" s="304">
        <v>4.2020392273831533</v>
      </c>
      <c r="X98" s="304">
        <v>4.9914815577134579</v>
      </c>
      <c r="Y98" s="304"/>
      <c r="Z98" s="304">
        <v>25.681493151762545</v>
      </c>
      <c r="AA98" s="304">
        <v>28.035603583522935</v>
      </c>
      <c r="AB98" s="304">
        <v>33.171580842484637</v>
      </c>
      <c r="AC98" s="304"/>
      <c r="AD98" s="304">
        <v>16.820737884546862</v>
      </c>
      <c r="AE98" s="304">
        <v>17.99362798342246</v>
      </c>
      <c r="AF98" s="304">
        <v>15.482308222919391</v>
      </c>
      <c r="AG98" s="304"/>
      <c r="AH98" s="304">
        <v>1.7523651200772921</v>
      </c>
      <c r="AI98" s="304">
        <v>1.0300926089931652</v>
      </c>
      <c r="AJ98" s="304">
        <v>0.62574121122734461</v>
      </c>
      <c r="AK98" s="304"/>
      <c r="AL98" s="304">
        <v>0.411223193372867</v>
      </c>
      <c r="AM98" s="304">
        <v>0.41509398451167362</v>
      </c>
      <c r="AN98" s="304">
        <v>0.47466046963833453</v>
      </c>
    </row>
    <row r="99" spans="1:40" x14ac:dyDescent="0.2">
      <c r="A99" s="13" t="str">
        <f t="shared" si="80"/>
        <v>Sales and customer service occupations</v>
      </c>
      <c r="B99" s="305">
        <f t="shared" si="82"/>
        <v>3.1488979147124923</v>
      </c>
      <c r="C99" s="305">
        <f t="shared" si="83"/>
        <v>3.4816422456151193</v>
      </c>
      <c r="D99" s="305">
        <f>SUM(H99,L99,P99,T99,X99,AB99,AF99,AJ99,AN99)</f>
        <v>3.5568671083929084</v>
      </c>
      <c r="E99" s="304"/>
      <c r="F99" s="304">
        <v>1.7141273907811814E-2</v>
      </c>
      <c r="G99" s="304">
        <v>2.3827123470991623E-2</v>
      </c>
      <c r="H99" s="304">
        <v>3.1725108966972844E-2</v>
      </c>
      <c r="I99" s="304"/>
      <c r="J99" s="304">
        <v>0.29919751870824268</v>
      </c>
      <c r="K99" s="304">
        <v>0.38040550183548111</v>
      </c>
      <c r="L99" s="304">
        <v>0.48667655851555947</v>
      </c>
      <c r="M99" s="304"/>
      <c r="N99" s="304">
        <v>0.70052919195381946</v>
      </c>
      <c r="O99" s="304">
        <v>0.83304260465666091</v>
      </c>
      <c r="P99" s="304">
        <v>0.94159609051192705</v>
      </c>
      <c r="Q99" s="304"/>
      <c r="R99" s="304">
        <v>0.3743276367762805</v>
      </c>
      <c r="S99" s="304">
        <v>0.36937468815573732</v>
      </c>
      <c r="T99" s="304">
        <v>0.37909583497601523</v>
      </c>
      <c r="U99" s="304"/>
      <c r="V99" s="304">
        <v>0.26157167058053338</v>
      </c>
      <c r="W99" s="304">
        <v>0.30659320374163479</v>
      </c>
      <c r="X99" s="304">
        <v>0.3546906281324041</v>
      </c>
      <c r="Y99" s="304"/>
      <c r="Z99" s="304">
        <v>0.71872513509158797</v>
      </c>
      <c r="AA99" s="304">
        <v>0.76573848864770755</v>
      </c>
      <c r="AB99" s="304">
        <v>0.78954934841648239</v>
      </c>
      <c r="AC99" s="304"/>
      <c r="AD99" s="304">
        <v>0.5146408152143912</v>
      </c>
      <c r="AE99" s="304">
        <v>0.52793140685061368</v>
      </c>
      <c r="AF99" s="304">
        <v>0.31554017717732297</v>
      </c>
      <c r="AG99" s="304"/>
      <c r="AH99" s="304">
        <v>0.18417423561899057</v>
      </c>
      <c r="AI99" s="304">
        <v>0.16612217196704934</v>
      </c>
      <c r="AJ99" s="304">
        <v>9.6934013807181141E-2</v>
      </c>
      <c r="AK99" s="304"/>
      <c r="AL99" s="304">
        <v>7.8590436860834681E-2</v>
      </c>
      <c r="AM99" s="304">
        <v>0.10860705628924285</v>
      </c>
      <c r="AN99" s="304">
        <v>0.1610593478890433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1.9049925565638466</v>
      </c>
      <c r="C100" s="305">
        <f t="shared" si="83"/>
        <v>2.2650735514174385</v>
      </c>
      <c r="D100" s="305">
        <f t="shared" si="84"/>
        <v>2.0825750700475982</v>
      </c>
      <c r="E100" s="304"/>
      <c r="F100" s="304">
        <v>1.8594517877305147E-2</v>
      </c>
      <c r="G100" s="304">
        <v>3.7401957096722963E-2</v>
      </c>
      <c r="H100" s="304">
        <v>6.2379750429111418E-2</v>
      </c>
      <c r="I100" s="304"/>
      <c r="J100" s="304">
        <v>4.2038326274481078E-2</v>
      </c>
      <c r="K100" s="304">
        <v>6.6409020067936531E-2</v>
      </c>
      <c r="L100" s="304">
        <v>8.6028312751913388E-2</v>
      </c>
      <c r="M100" s="304"/>
      <c r="N100" s="304">
        <v>0.15056973710550969</v>
      </c>
      <c r="O100" s="304">
        <v>0.23060135813362984</v>
      </c>
      <c r="P100" s="304">
        <v>0.30734209563617643</v>
      </c>
      <c r="Q100" s="304"/>
      <c r="R100" s="304">
        <v>0.10585383841098078</v>
      </c>
      <c r="S100" s="304">
        <v>0.17030329160230173</v>
      </c>
      <c r="T100" s="304">
        <v>0.25315171903935274</v>
      </c>
      <c r="U100" s="304"/>
      <c r="V100" s="304">
        <v>0.17312074830987043</v>
      </c>
      <c r="W100" s="304">
        <v>0.22951463642185105</v>
      </c>
      <c r="X100" s="304">
        <v>0.29891329413449941</v>
      </c>
      <c r="Y100" s="304"/>
      <c r="Z100" s="304">
        <v>0.47787105808698915</v>
      </c>
      <c r="AA100" s="304">
        <v>0.55282425547540581</v>
      </c>
      <c r="AB100" s="304">
        <v>0.52027543410001431</v>
      </c>
      <c r="AC100" s="304"/>
      <c r="AD100" s="304">
        <v>0.39106875881369363</v>
      </c>
      <c r="AE100" s="304">
        <v>0.44394274817766555</v>
      </c>
      <c r="AF100" s="304">
        <v>0.19616308652044992</v>
      </c>
      <c r="AG100" s="304"/>
      <c r="AH100" s="304">
        <v>0.44070637795608941</v>
      </c>
      <c r="AI100" s="304">
        <v>0.41449753041148213</v>
      </c>
      <c r="AJ100" s="304">
        <v>0.20212825659189437</v>
      </c>
      <c r="AK100" s="304"/>
      <c r="AL100" s="304">
        <v>0.1051691937289275</v>
      </c>
      <c r="AM100" s="304">
        <v>0.11957875403044337</v>
      </c>
      <c r="AN100" s="304">
        <v>0.15619312084418605</v>
      </c>
    </row>
    <row r="101" spans="1:40" x14ac:dyDescent="0.2">
      <c r="A101" s="39" t="str">
        <f t="shared" si="80"/>
        <v>Elementary occupations</v>
      </c>
      <c r="B101" s="307">
        <f t="shared" si="82"/>
        <v>7.4260375856889151</v>
      </c>
      <c r="C101" s="307">
        <f t="shared" si="83"/>
        <v>6.5426862119511195</v>
      </c>
      <c r="D101" s="307">
        <f t="shared" si="84"/>
        <v>4.945111580098521</v>
      </c>
      <c r="E101" s="307"/>
      <c r="F101" s="307">
        <v>5.3456104599953298E-3</v>
      </c>
      <c r="G101" s="307">
        <v>6.7364572551403138E-3</v>
      </c>
      <c r="H101" s="307">
        <v>6.6459237191285742E-3</v>
      </c>
      <c r="I101" s="307"/>
      <c r="J101" s="307">
        <v>8.8550084577238439E-2</v>
      </c>
      <c r="K101" s="307">
        <v>0.11548386520716945</v>
      </c>
      <c r="L101" s="307">
        <v>0.17168311960865473</v>
      </c>
      <c r="M101" s="307"/>
      <c r="N101" s="307">
        <v>0.3208488262027327</v>
      </c>
      <c r="O101" s="307">
        <v>0.39310541920782083</v>
      </c>
      <c r="P101" s="307">
        <v>0.49267880784240703</v>
      </c>
      <c r="Q101" s="307"/>
      <c r="R101" s="307">
        <v>0.3047108742378794</v>
      </c>
      <c r="S101" s="307">
        <v>0.35531918179914113</v>
      </c>
      <c r="T101" s="307">
        <v>0.426468637014632</v>
      </c>
      <c r="U101" s="307"/>
      <c r="V101" s="307">
        <v>0.24044202133956985</v>
      </c>
      <c r="W101" s="307">
        <v>0.28082340375557135</v>
      </c>
      <c r="X101" s="307">
        <v>0.33973027757258567</v>
      </c>
      <c r="Y101" s="307"/>
      <c r="Z101" s="307">
        <v>1.4458231182761001</v>
      </c>
      <c r="AA101" s="307">
        <v>1.3027137358576566</v>
      </c>
      <c r="AB101" s="307">
        <v>1.0885325840495841</v>
      </c>
      <c r="AC101" s="307"/>
      <c r="AD101" s="307">
        <v>2.5533590129344974</v>
      </c>
      <c r="AE101" s="307">
        <v>2.5502611931410337</v>
      </c>
      <c r="AF101" s="307">
        <v>1.8060580830296178</v>
      </c>
      <c r="AG101" s="307"/>
      <c r="AH101" s="307">
        <v>1.837448401591151</v>
      </c>
      <c r="AI101" s="307">
        <v>1.2203985431670819</v>
      </c>
      <c r="AJ101" s="307">
        <v>0.31992918576236862</v>
      </c>
      <c r="AK101" s="307"/>
      <c r="AL101" s="307">
        <v>0.62950963606975074</v>
      </c>
      <c r="AM101" s="307">
        <v>0.31784441256050378</v>
      </c>
      <c r="AN101" s="307">
        <v>0.29338496149954252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Liverpool City Region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Liverpool City Region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Liverpool City Region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Liverpool City Region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Liverpool City Region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Liverpool City Region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Liverpool City Region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Liverpool City Region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Liverpool City Region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521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0.39036322600677981</v>
      </c>
      <c r="C8" s="69">
        <v>0.51858659135992613</v>
      </c>
      <c r="D8" s="69">
        <v>0.64440529060167762</v>
      </c>
      <c r="E8" s="69">
        <v>0.70222624498046027</v>
      </c>
      <c r="F8" s="69">
        <v>0.90969759435076691</v>
      </c>
      <c r="G8" s="10"/>
      <c r="H8" s="69">
        <f>F8-D8</f>
        <v>0.2652923037490893</v>
      </c>
      <c r="I8" s="69">
        <f>'RD T1'!E36</f>
        <v>0.41197630085521431</v>
      </c>
      <c r="J8" s="69">
        <f>SUM(H8:I8)</f>
        <v>0.6772686046043036</v>
      </c>
      <c r="L8" t="str">
        <f>A8</f>
        <v>11 Corporate managers and directors</v>
      </c>
      <c r="M8" s="69">
        <v>3.4649052101754458</v>
      </c>
      <c r="N8" s="69">
        <v>4.5196674144812095</v>
      </c>
      <c r="O8" s="69">
        <v>5.0433921680406009</v>
      </c>
      <c r="P8" s="69">
        <v>5.4147708226421898</v>
      </c>
      <c r="Q8" s="69">
        <v>6.9732087856183451</v>
      </c>
      <c r="R8" s="10"/>
      <c r="S8" s="69">
        <f>Q8-O8</f>
        <v>1.9298166175777443</v>
      </c>
      <c r="T8" s="69">
        <f>'RD T1'!E65</f>
        <v>3.2720284421790833</v>
      </c>
      <c r="U8" s="69">
        <f>SUM(S8:T8)</f>
        <v>5.2018450597568275</v>
      </c>
      <c r="W8" t="str">
        <f>A8</f>
        <v>11 Corporate managers and directors</v>
      </c>
      <c r="X8" s="69">
        <v>9.1071016603239592</v>
      </c>
      <c r="Y8" s="69">
        <v>12.270859267284644</v>
      </c>
      <c r="Z8" s="69">
        <v>12.185434885991722</v>
      </c>
      <c r="AA8" s="69">
        <v>12.314702930456928</v>
      </c>
      <c r="AB8" s="69">
        <v>15.217704714160773</v>
      </c>
      <c r="AC8" s="69"/>
      <c r="AD8" s="69">
        <f>AB8-Z8</f>
        <v>3.032269828169051</v>
      </c>
      <c r="AE8" s="69">
        <f>'RD T1'!E94</f>
        <v>7.5378315938221601</v>
      </c>
      <c r="AF8" s="69">
        <f>SUM(AD8:AE8)</f>
        <v>10.570101421991211</v>
      </c>
      <c r="AH8" t="str">
        <f>L8</f>
        <v>11 Corporate managers and directors</v>
      </c>
      <c r="AI8" s="69">
        <v>2.0474159893766695</v>
      </c>
      <c r="AJ8" s="69">
        <v>2.518595015496524</v>
      </c>
      <c r="AK8" s="69">
        <v>2.568013464540055</v>
      </c>
      <c r="AL8" s="69">
        <v>2.425569969715585</v>
      </c>
      <c r="AM8" s="69">
        <v>2.7262706478235303</v>
      </c>
      <c r="AN8" s="69"/>
      <c r="AO8" s="69">
        <f>AM8-AK8</f>
        <v>0.15825718328347538</v>
      </c>
      <c r="AP8" s="69">
        <f>'RD T1'!E123</f>
        <v>1.3422367293418505</v>
      </c>
      <c r="AQ8" s="69">
        <f>SUM(AO8:AP8)</f>
        <v>1.5004939126253258</v>
      </c>
      <c r="AS8" t="str">
        <f>W8</f>
        <v>11 Corporate managers and directors</v>
      </c>
      <c r="AT8" s="69">
        <v>2.5527446369609614</v>
      </c>
      <c r="AU8" s="69">
        <v>3.2153315941883731</v>
      </c>
      <c r="AV8" s="69">
        <v>3.2958036227441081</v>
      </c>
      <c r="AW8" s="69">
        <v>3.0977234688238817</v>
      </c>
      <c r="AX8" s="69">
        <v>3.6945990859437869</v>
      </c>
      <c r="AY8" s="69"/>
      <c r="AZ8" s="69">
        <f>AX8-AV8</f>
        <v>0.39879546319967885</v>
      </c>
      <c r="BA8" s="69">
        <f>'RD T1'!E152</f>
        <v>1.7174704886910201</v>
      </c>
      <c r="BB8" s="69">
        <f>SUM(AZ8:BA8)</f>
        <v>2.116265951890699</v>
      </c>
      <c r="BD8" t="str">
        <f>AH8</f>
        <v>11 Corporate managers and directors</v>
      </c>
      <c r="BE8" s="69">
        <v>6.8187862152145602</v>
      </c>
      <c r="BF8" s="69">
        <v>7.7220184715941302</v>
      </c>
      <c r="BG8" s="69">
        <v>7.9324717701290712</v>
      </c>
      <c r="BH8" s="69">
        <v>6.7419510506326175</v>
      </c>
      <c r="BI8" s="69">
        <v>6.6978365550678785</v>
      </c>
      <c r="BJ8" s="69"/>
      <c r="BK8" s="69">
        <f>BI8-BG8</f>
        <v>-1.2346352150611928</v>
      </c>
      <c r="BL8" s="69">
        <f>'RD T1'!E181</f>
        <v>3.0401361183742344</v>
      </c>
      <c r="BM8" s="69">
        <f>SUM(BK8:BL8)</f>
        <v>1.8055009033130416</v>
      </c>
      <c r="BO8" t="str">
        <f>AS8</f>
        <v>11 Corporate managers and directors</v>
      </c>
      <c r="BP8" s="69">
        <v>5.9405556471807186</v>
      </c>
      <c r="BQ8" s="69">
        <v>6.2409485025974183</v>
      </c>
      <c r="BR8" s="69">
        <v>5.9834525365113302</v>
      </c>
      <c r="BS8" s="69">
        <v>4.9978216412769756</v>
      </c>
      <c r="BT8" s="69">
        <v>4.1161615481285523</v>
      </c>
      <c r="BU8" s="69"/>
      <c r="BV8" s="69">
        <f>BT8-BR8</f>
        <v>-1.867290988382778</v>
      </c>
      <c r="BW8" s="69">
        <f>'RD T1'!E210</f>
        <v>2.1794463404226962</v>
      </c>
      <c r="BX8" s="69">
        <f>SUM(BV8:BW8)</f>
        <v>0.31215535203991829</v>
      </c>
      <c r="BZ8" t="str">
        <f>BD8</f>
        <v>11 Corporate managers and directors</v>
      </c>
      <c r="CA8" s="69">
        <v>3.5143467680650025</v>
      </c>
      <c r="CB8" s="69">
        <v>3.932443681058198</v>
      </c>
      <c r="CC8" s="69">
        <v>4.0822051737175205</v>
      </c>
      <c r="CD8" s="69">
        <v>3.3923399972698056</v>
      </c>
      <c r="CE8" s="69">
        <v>2.6984989077935393</v>
      </c>
      <c r="CF8" s="69"/>
      <c r="CG8" s="69">
        <f>CE8-CC8</f>
        <v>-1.3837062659239812</v>
      </c>
      <c r="CH8" s="69">
        <f>'RD T1'!E239</f>
        <v>1.4872496765971046</v>
      </c>
      <c r="CI8" s="69">
        <f>SUM(CG8:CH8)</f>
        <v>0.10354341067312345</v>
      </c>
      <c r="CK8" t="str">
        <f>BO8</f>
        <v>11 Corporate managers and directors</v>
      </c>
      <c r="CL8" s="69">
        <v>0.9074148647764283</v>
      </c>
      <c r="CM8" s="69">
        <v>0.88883171995672239</v>
      </c>
      <c r="CN8" s="69">
        <v>1.0292993257726737</v>
      </c>
      <c r="CO8" s="69">
        <v>0.94354269460844231</v>
      </c>
      <c r="CP8" s="69">
        <v>1.2379423495475641</v>
      </c>
      <c r="CQ8" s="69"/>
      <c r="CR8" s="69">
        <f>CP8-CN8</f>
        <v>0.20864302377489041</v>
      </c>
      <c r="CS8" s="69">
        <f>'RD T1'!E268</f>
        <v>0.35267792294549405</v>
      </c>
      <c r="CT8" s="69">
        <f>SUM(CR8:CS8)</f>
        <v>0.56132094672038446</v>
      </c>
    </row>
    <row r="9" spans="1:98" x14ac:dyDescent="0.2">
      <c r="A9" s="10" t="str">
        <f>name!D5</f>
        <v>12 Other managers and proprietors</v>
      </c>
      <c r="B9" s="69">
        <v>0.16985389813221016</v>
      </c>
      <c r="C9" s="69">
        <v>0.20687718374813169</v>
      </c>
      <c r="D9" s="69">
        <v>0.23648729287607154</v>
      </c>
      <c r="E9" s="69">
        <v>0.34326569835314452</v>
      </c>
      <c r="F9" s="69">
        <v>0.47240322733761192</v>
      </c>
      <c r="H9" s="69">
        <f t="shared" ref="H9:H32" si="26">F9-D9</f>
        <v>0.23591593446154038</v>
      </c>
      <c r="I9" s="69">
        <f>'RD T1'!E37</f>
        <v>0.23382195309429937</v>
      </c>
      <c r="J9" s="69">
        <f t="shared" ref="J9:J32" si="27">SUM(H9:I9)</f>
        <v>0.46973788755583978</v>
      </c>
      <c r="L9" t="str">
        <f t="shared" ref="L9:L32" si="28">A9</f>
        <v>12 Other managers and proprietors</v>
      </c>
      <c r="M9" s="69">
        <v>1.5607034853164203</v>
      </c>
      <c r="N9" s="69">
        <v>1.8736829976894223</v>
      </c>
      <c r="O9" s="69">
        <v>2.1337607912235579</v>
      </c>
      <c r="P9" s="69">
        <v>3.0098029282894583</v>
      </c>
      <c r="Q9" s="69">
        <v>4.2138682171555608</v>
      </c>
      <c r="S9" s="69">
        <f t="shared" ref="S9:S35" si="29">Q9-O9</f>
        <v>2.0801074259320029</v>
      </c>
      <c r="T9" s="69">
        <f>'RD T1'!E66</f>
        <v>2.0639670125856946</v>
      </c>
      <c r="U9" s="69">
        <f t="shared" ref="U9:U32" si="30">SUM(S9:T9)</f>
        <v>4.1440744385176975</v>
      </c>
      <c r="W9" t="str">
        <f t="shared" ref="W9:W32" si="31">A9</f>
        <v>12 Other managers and proprietors</v>
      </c>
      <c r="X9" s="69">
        <v>3.8046658432099574</v>
      </c>
      <c r="Y9" s="69">
        <v>4.5996644614397697</v>
      </c>
      <c r="Z9" s="69">
        <v>4.7180935258844663</v>
      </c>
      <c r="AA9" s="69">
        <v>6.347784366504218</v>
      </c>
      <c r="AB9" s="69">
        <v>8.6325987324950368</v>
      </c>
      <c r="AC9" s="69"/>
      <c r="AD9" s="69">
        <f t="shared" ref="AD9:AD32" si="32">AB9-Z9</f>
        <v>3.9145052066105706</v>
      </c>
      <c r="AE9" s="69">
        <f>'RD T1'!E95</f>
        <v>4.324105512634886</v>
      </c>
      <c r="AF9" s="69">
        <f t="shared" ref="AF9:AF32" si="33">SUM(AD9:AE9)</f>
        <v>8.2386107192454574</v>
      </c>
      <c r="AH9" t="str">
        <f t="shared" ref="AH9:AH32" si="34">L9</f>
        <v>12 Other managers and proprietors</v>
      </c>
      <c r="AI9" s="69">
        <v>1.1005807496393467</v>
      </c>
      <c r="AJ9" s="69">
        <v>1.2546463626741891</v>
      </c>
      <c r="AK9" s="69">
        <v>1.3889091024063431</v>
      </c>
      <c r="AL9" s="69">
        <v>1.7436094706720193</v>
      </c>
      <c r="AM9" s="69">
        <v>2.2596845778066936</v>
      </c>
      <c r="AN9" s="69"/>
      <c r="AO9" s="69">
        <f t="shared" ref="AO9:AO32" si="35">AM9-AK9</f>
        <v>0.8707754754003505</v>
      </c>
      <c r="AP9" s="69">
        <f>'RD T1'!E124</f>
        <v>1.1810214881458818</v>
      </c>
      <c r="AQ9" s="69">
        <f t="shared" ref="AQ9:AQ32" si="36">SUM(AO9:AP9)</f>
        <v>2.0517969635462325</v>
      </c>
      <c r="AS9" t="str">
        <f t="shared" ref="AS9:AS32" si="37">W9</f>
        <v>12 Other managers and proprietors</v>
      </c>
      <c r="AT9" s="69">
        <v>1.2278926727682409</v>
      </c>
      <c r="AU9" s="69">
        <v>1.4671475410297257</v>
      </c>
      <c r="AV9" s="69">
        <v>1.5060700620863541</v>
      </c>
      <c r="AW9" s="69">
        <v>1.9534744863407028</v>
      </c>
      <c r="AX9" s="69">
        <v>2.4948510434361379</v>
      </c>
      <c r="AY9" s="69"/>
      <c r="AZ9" s="69">
        <f t="shared" ref="AZ9:AZ32" si="38">AX9-AV9</f>
        <v>0.98878098134978387</v>
      </c>
      <c r="BA9" s="69">
        <f>'RD T1'!E153</f>
        <v>1.2348615481223737</v>
      </c>
      <c r="BB9" s="69">
        <f t="shared" ref="BB9:BB32" si="39">SUM(AZ9:BA9)</f>
        <v>2.2236425294721576</v>
      </c>
      <c r="BD9" t="str">
        <f t="shared" ref="BD9:BD32" si="40">AH9</f>
        <v>12 Other managers and proprietors</v>
      </c>
      <c r="BE9" s="69">
        <v>3.981202228807923</v>
      </c>
      <c r="BF9" s="69">
        <v>3.8507450692789527</v>
      </c>
      <c r="BG9" s="69">
        <v>4.0351815039906374</v>
      </c>
      <c r="BH9" s="69">
        <v>4.4003958408972066</v>
      </c>
      <c r="BI9" s="69">
        <v>4.5860085206681207</v>
      </c>
      <c r="BJ9" s="69"/>
      <c r="BK9" s="69">
        <f t="shared" ref="BK9:BK32" si="41">BI9-BG9</f>
        <v>0.55082701667748335</v>
      </c>
      <c r="BL9" s="69">
        <f>'RD T1'!E182</f>
        <v>2.172214022675961</v>
      </c>
      <c r="BM9" s="69">
        <f t="shared" ref="BM9:BM32" si="42">SUM(BK9:BL9)</f>
        <v>2.7230410393534443</v>
      </c>
      <c r="BO9" t="str">
        <f t="shared" ref="BO9:BO32" si="43">AS9</f>
        <v>12 Other managers and proprietors</v>
      </c>
      <c r="BP9" s="69">
        <v>3.8360151834294758</v>
      </c>
      <c r="BQ9" s="69">
        <v>3.8901803039199376</v>
      </c>
      <c r="BR9" s="69">
        <v>3.9091258764163621</v>
      </c>
      <c r="BS9" s="69">
        <v>4.6166857951869771</v>
      </c>
      <c r="BT9" s="69">
        <v>4.4638174686643595</v>
      </c>
      <c r="BU9" s="69"/>
      <c r="BV9" s="69">
        <f t="shared" ref="BV9:BV32" si="44">BT9-BR9</f>
        <v>0.55469159224799736</v>
      </c>
      <c r="BW9" s="69">
        <f>'RD T1'!E211</f>
        <v>2.3791211841424214</v>
      </c>
      <c r="BX9" s="69">
        <f t="shared" ref="BX9:BX32" si="45">SUM(BV9:BW9)</f>
        <v>2.9338127763904187</v>
      </c>
      <c r="BZ9" t="str">
        <f t="shared" ref="BZ9:BZ32" si="46">BD9</f>
        <v>12 Other managers and proprietors</v>
      </c>
      <c r="CA9" s="69">
        <v>2.3979479246663882</v>
      </c>
      <c r="CB9" s="69">
        <v>2.3965163260533564</v>
      </c>
      <c r="CC9" s="69">
        <v>2.4864768678359002</v>
      </c>
      <c r="CD9" s="69">
        <v>2.5081708809581071</v>
      </c>
      <c r="CE9" s="69">
        <v>1.9448212497409776</v>
      </c>
      <c r="CF9" s="69"/>
      <c r="CG9" s="69">
        <f t="shared" ref="CG9:CG32" si="47">CE9-CC9</f>
        <v>-0.54165561809492258</v>
      </c>
      <c r="CH9" s="69">
        <f>'RD T1'!E240</f>
        <v>1.1343015534622238</v>
      </c>
      <c r="CI9" s="69">
        <f t="shared" ref="CI9:CI32" si="48">SUM(CG9:CH9)</f>
        <v>0.59264593536730126</v>
      </c>
      <c r="CK9" t="str">
        <f t="shared" ref="CK9:CK32" si="49">BO9</f>
        <v>12 Other managers and proprietors</v>
      </c>
      <c r="CL9" s="69">
        <v>1.1492081629199722</v>
      </c>
      <c r="CM9" s="69">
        <v>0.92866135958262552</v>
      </c>
      <c r="CN9" s="69">
        <v>1.081150188830351</v>
      </c>
      <c r="CO9" s="69">
        <v>1.4091402346863435</v>
      </c>
      <c r="CP9" s="69">
        <v>1.8785985297487711</v>
      </c>
      <c r="CQ9" s="69"/>
      <c r="CR9" s="69">
        <f t="shared" ref="CR9:CR32" si="50">CP9-CN9</f>
        <v>0.7974483409184201</v>
      </c>
      <c r="CS9" s="69">
        <f>'RD T1'!E269</f>
        <v>0.59909131066701704</v>
      </c>
      <c r="CT9" s="69">
        <f t="shared" ref="CT9:CT32" si="51">SUM(CR9:CS9)</f>
        <v>1.3965396515854371</v>
      </c>
    </row>
    <row r="10" spans="1:98" x14ac:dyDescent="0.2">
      <c r="A10" s="10" t="str">
        <f>name!D6</f>
        <v>21 Science, research, engineering and technology professionals</v>
      </c>
      <c r="B10" s="69">
        <v>1.3673150738476514</v>
      </c>
      <c r="C10" s="69">
        <v>1.6710815928215057</v>
      </c>
      <c r="D10" s="69">
        <v>1.9252441189728935</v>
      </c>
      <c r="E10" s="69">
        <v>2.2706229581100139</v>
      </c>
      <c r="F10" s="69">
        <v>2.856367686860958</v>
      </c>
      <c r="G10" s="11"/>
      <c r="H10" s="69">
        <f t="shared" si="26"/>
        <v>0.9311235678880645</v>
      </c>
      <c r="I10" s="69">
        <f>'RD T1'!E38</f>
        <v>0.9698871786533062</v>
      </c>
      <c r="J10" s="69">
        <f t="shared" si="27"/>
        <v>1.9010107465413708</v>
      </c>
      <c r="L10" t="str">
        <f t="shared" si="28"/>
        <v>21 Science, research, engineering and technology professionals</v>
      </c>
      <c r="M10" s="69">
        <v>4.8947496184320718</v>
      </c>
      <c r="N10" s="69">
        <v>6.0766309272509966</v>
      </c>
      <c r="O10" s="69">
        <v>6.9424705020926449</v>
      </c>
      <c r="P10" s="69">
        <v>8.4570237913449553</v>
      </c>
      <c r="Q10" s="69">
        <v>10.932772457191941</v>
      </c>
      <c r="R10" s="11"/>
      <c r="S10" s="69">
        <f t="shared" si="29"/>
        <v>3.9903019550992962</v>
      </c>
      <c r="T10" s="69">
        <f>'RD T1'!E67</f>
        <v>3.8151875628967034</v>
      </c>
      <c r="U10" s="69">
        <f t="shared" si="30"/>
        <v>7.8054895179959995</v>
      </c>
      <c r="W10" t="str">
        <f t="shared" si="31"/>
        <v>21 Science, research, engineering and technology professionals</v>
      </c>
      <c r="X10" s="69">
        <v>9.9915143096223158</v>
      </c>
      <c r="Y10" s="69">
        <v>12.605903574919227</v>
      </c>
      <c r="Z10" s="69">
        <v>12.461990593271056</v>
      </c>
      <c r="AA10" s="69">
        <v>13.434103011866117</v>
      </c>
      <c r="AB10" s="69">
        <v>15.502355406575861</v>
      </c>
      <c r="AC10" s="69"/>
      <c r="AD10" s="69">
        <f t="shared" si="32"/>
        <v>3.0403648133048051</v>
      </c>
      <c r="AE10" s="69">
        <f>'RD T1'!E96</f>
        <v>5.4059221532855473</v>
      </c>
      <c r="AF10" s="69">
        <f t="shared" si="33"/>
        <v>8.4462869665903533</v>
      </c>
      <c r="AH10" t="str">
        <f t="shared" si="34"/>
        <v>21 Science, research, engineering and technology professionals</v>
      </c>
      <c r="AI10" s="69">
        <v>1.0775859788456681</v>
      </c>
      <c r="AJ10" s="69">
        <v>1.2677941973682454</v>
      </c>
      <c r="AK10" s="69">
        <v>1.3155528688680465</v>
      </c>
      <c r="AL10" s="69">
        <v>1.3748012597450179</v>
      </c>
      <c r="AM10" s="69">
        <v>1.5790464547961895</v>
      </c>
      <c r="AN10" s="69"/>
      <c r="AO10" s="69">
        <f t="shared" si="35"/>
        <v>0.26349358592814309</v>
      </c>
      <c r="AP10" s="69">
        <f>'RD T1'!E125</f>
        <v>0.54590256917891833</v>
      </c>
      <c r="AQ10" s="69">
        <f t="shared" si="36"/>
        <v>0.80939615510706142</v>
      </c>
      <c r="AS10" t="str">
        <f t="shared" si="37"/>
        <v>21 Science, research, engineering and technology professionals</v>
      </c>
      <c r="AT10" s="69">
        <v>2.8245799527243896</v>
      </c>
      <c r="AU10" s="69">
        <v>3.3744118122844298</v>
      </c>
      <c r="AV10" s="69">
        <v>3.3336261898654058</v>
      </c>
      <c r="AW10" s="69">
        <v>3.2023656389805875</v>
      </c>
      <c r="AX10" s="69">
        <v>3.4850236968967674</v>
      </c>
      <c r="AY10" s="69"/>
      <c r="AZ10" s="69">
        <f t="shared" si="38"/>
        <v>0.15139750703136157</v>
      </c>
      <c r="BA10" s="69">
        <f>'RD T1'!E154</f>
        <v>1.1280910980092405</v>
      </c>
      <c r="BB10" s="69">
        <f t="shared" si="39"/>
        <v>1.279488605040602</v>
      </c>
      <c r="BD10" t="str">
        <f t="shared" si="40"/>
        <v>21 Science, research, engineering and technology professionals</v>
      </c>
      <c r="BE10" s="69">
        <v>4.5182116006419841</v>
      </c>
      <c r="BF10" s="69">
        <v>4.6796984336346368</v>
      </c>
      <c r="BG10" s="69">
        <v>4.6979284235927299</v>
      </c>
      <c r="BH10" s="69">
        <v>4.1684725356792143</v>
      </c>
      <c r="BI10" s="69">
        <v>3.6050232614306013</v>
      </c>
      <c r="BJ10" s="69"/>
      <c r="BK10" s="69">
        <f t="shared" si="41"/>
        <v>-1.0929051621621286</v>
      </c>
      <c r="BL10" s="69">
        <f>'RD T1'!E183</f>
        <v>1.2024494366581238</v>
      </c>
      <c r="BM10" s="69">
        <f t="shared" si="42"/>
        <v>0.10954427449599513</v>
      </c>
      <c r="BO10" t="str">
        <f t="shared" si="43"/>
        <v>21 Science, research, engineering and technology professionals</v>
      </c>
      <c r="BP10" s="69">
        <v>3.4934970575146811</v>
      </c>
      <c r="BQ10" s="69">
        <v>3.5813227482572967</v>
      </c>
      <c r="BR10" s="69">
        <v>3.5461774373395496</v>
      </c>
      <c r="BS10" s="69">
        <v>3.4011339037577488</v>
      </c>
      <c r="BT10" s="69">
        <v>2.9888831221051562</v>
      </c>
      <c r="BU10" s="69"/>
      <c r="BV10" s="69">
        <f t="shared" si="44"/>
        <v>-0.55729431523439343</v>
      </c>
      <c r="BW10" s="69">
        <f>'RD T1'!E212</f>
        <v>1.1257429339025762</v>
      </c>
      <c r="BX10" s="69">
        <f t="shared" si="45"/>
        <v>0.56844861866818275</v>
      </c>
      <c r="BZ10" t="str">
        <f t="shared" si="46"/>
        <v>21 Science, research, engineering and technology professionals</v>
      </c>
      <c r="CA10" s="69">
        <v>1.7866085566560923</v>
      </c>
      <c r="CB10" s="69">
        <v>1.9779137811684382</v>
      </c>
      <c r="CC10" s="69">
        <v>1.9998555452081861</v>
      </c>
      <c r="CD10" s="69">
        <v>1.7924434908787339</v>
      </c>
      <c r="CE10" s="69">
        <v>1.30271722182032</v>
      </c>
      <c r="CF10" s="69"/>
      <c r="CG10" s="69">
        <f t="shared" si="47"/>
        <v>-0.69713832338786608</v>
      </c>
      <c r="CH10" s="69">
        <f>'RD T1'!E241</f>
        <v>0.53174522291584014</v>
      </c>
      <c r="CI10" s="69">
        <f t="shared" si="48"/>
        <v>-0.16539310047202593</v>
      </c>
      <c r="CK10" t="str">
        <f t="shared" si="49"/>
        <v>21 Science, research, engineering and technology professionals</v>
      </c>
      <c r="CL10" s="69">
        <v>0.42839266941893017</v>
      </c>
      <c r="CM10" s="69">
        <v>0.4272005317464409</v>
      </c>
      <c r="CN10" s="69">
        <v>0.507369085068749</v>
      </c>
      <c r="CO10" s="69">
        <v>0.67081407859242792</v>
      </c>
      <c r="CP10" s="69">
        <v>0.88550432666464574</v>
      </c>
      <c r="CQ10" s="69"/>
      <c r="CR10" s="69">
        <f t="shared" si="50"/>
        <v>0.37813524159589673</v>
      </c>
      <c r="CS10" s="69">
        <f>'RD T1'!E270</f>
        <v>0.22815568968865174</v>
      </c>
      <c r="CT10" s="69">
        <f t="shared" si="51"/>
        <v>0.60629093128454847</v>
      </c>
    </row>
    <row r="11" spans="1:98" x14ac:dyDescent="0.2">
      <c r="A11" s="10" t="str">
        <f>name!D7</f>
        <v>22 Health professionals</v>
      </c>
      <c r="B11" s="69">
        <v>1.9219346306368648</v>
      </c>
      <c r="C11" s="69">
        <v>2.3369757478923541</v>
      </c>
      <c r="D11" s="69">
        <v>2.6445263651377422</v>
      </c>
      <c r="E11" s="69">
        <v>3.3263515432161577</v>
      </c>
      <c r="F11" s="69">
        <v>4.3891899820500155</v>
      </c>
      <c r="G11" s="11"/>
      <c r="H11" s="69">
        <f t="shared" si="26"/>
        <v>1.7446636169122733</v>
      </c>
      <c r="I11" s="69">
        <f>'RD T1'!E39</f>
        <v>1.7996050031966639</v>
      </c>
      <c r="J11" s="69">
        <f t="shared" si="27"/>
        <v>3.5442686201089373</v>
      </c>
      <c r="L11" t="str">
        <f t="shared" si="28"/>
        <v>22 Health professionals</v>
      </c>
      <c r="M11" s="69">
        <v>5.2297423098321056</v>
      </c>
      <c r="N11" s="69">
        <v>6.4128168190326482</v>
      </c>
      <c r="O11" s="69">
        <v>7.2113454163164272</v>
      </c>
      <c r="P11" s="69">
        <v>8.7965933453013037</v>
      </c>
      <c r="Q11" s="69">
        <v>11.415134634687734</v>
      </c>
      <c r="R11" s="11"/>
      <c r="S11" s="69">
        <f t="shared" si="29"/>
        <v>4.2037892183713064</v>
      </c>
      <c r="T11" s="69">
        <f>'RD T1'!E68</f>
        <v>4.978964034606129</v>
      </c>
      <c r="U11" s="69">
        <f t="shared" si="30"/>
        <v>9.1827532529774345</v>
      </c>
      <c r="W11" t="str">
        <f t="shared" si="31"/>
        <v>22 Health professionals</v>
      </c>
      <c r="X11" s="69">
        <v>12.034331351738187</v>
      </c>
      <c r="Y11" s="69">
        <v>15.178981245516137</v>
      </c>
      <c r="Z11" s="69">
        <v>15.249008510949604</v>
      </c>
      <c r="AA11" s="69">
        <v>17.859383956963804</v>
      </c>
      <c r="AB11" s="69">
        <v>21.182501072607423</v>
      </c>
      <c r="AC11" s="69"/>
      <c r="AD11" s="69">
        <f t="shared" si="32"/>
        <v>5.9334925616578182</v>
      </c>
      <c r="AE11" s="69">
        <f>'RD T1'!E97</f>
        <v>10.51662175692776</v>
      </c>
      <c r="AF11" s="69">
        <f t="shared" si="33"/>
        <v>16.450114318585577</v>
      </c>
      <c r="AH11" t="str">
        <f t="shared" si="34"/>
        <v>22 Health professionals</v>
      </c>
      <c r="AI11" s="69">
        <v>6.589247903172466</v>
      </c>
      <c r="AJ11" s="69">
        <v>5.5209422066186198</v>
      </c>
      <c r="AK11" s="69">
        <v>4.8874848536835556</v>
      </c>
      <c r="AL11" s="69">
        <v>2.8482737102820996</v>
      </c>
      <c r="AM11" s="69">
        <v>0.90132921978124603</v>
      </c>
      <c r="AN11" s="69"/>
      <c r="AO11" s="69">
        <f t="shared" si="35"/>
        <v>-3.9861556339023094</v>
      </c>
      <c r="AP11" s="69">
        <f>'RD T1'!E126</f>
        <v>0.89817387594103326</v>
      </c>
      <c r="AQ11" s="69">
        <f t="shared" si="36"/>
        <v>-3.0879817579612761</v>
      </c>
      <c r="AS11" t="str">
        <f t="shared" si="37"/>
        <v>22 Health professionals</v>
      </c>
      <c r="AT11" s="69">
        <v>0.70318705281124205</v>
      </c>
      <c r="AU11" s="69">
        <v>0.90074788097808534</v>
      </c>
      <c r="AV11" s="69">
        <v>0.93905241940296191</v>
      </c>
      <c r="AW11" s="69">
        <v>1.0506173588232073</v>
      </c>
      <c r="AX11" s="69">
        <v>1.2690914667280773</v>
      </c>
      <c r="AY11" s="69"/>
      <c r="AZ11" s="69">
        <f t="shared" si="38"/>
        <v>0.33003904732511535</v>
      </c>
      <c r="BA11" s="69">
        <f>'RD T1'!E155</f>
        <v>0.54055207584237552</v>
      </c>
      <c r="BB11" s="69">
        <f t="shared" si="39"/>
        <v>0.87059112316749088</v>
      </c>
      <c r="BD11" t="str">
        <f t="shared" si="40"/>
        <v>22 Health professionals</v>
      </c>
      <c r="BE11" s="69">
        <v>2.7770646888895731</v>
      </c>
      <c r="BF11" s="69">
        <v>3.6777357714881358</v>
      </c>
      <c r="BG11" s="69">
        <v>3.9256526378824423</v>
      </c>
      <c r="BH11" s="69">
        <v>4.1906877785199432</v>
      </c>
      <c r="BI11" s="69">
        <v>4.6466737404500664</v>
      </c>
      <c r="BJ11" s="69"/>
      <c r="BK11" s="69">
        <f t="shared" si="41"/>
        <v>0.72102110256762408</v>
      </c>
      <c r="BL11" s="69">
        <f>'RD T1'!E184</f>
        <v>2.3380477560721022</v>
      </c>
      <c r="BM11" s="69">
        <f t="shared" si="42"/>
        <v>3.0590688586397263</v>
      </c>
      <c r="BO11" t="str">
        <f t="shared" si="43"/>
        <v>22 Health professionals</v>
      </c>
      <c r="BP11" s="69">
        <v>2.2025376632739939</v>
      </c>
      <c r="BQ11" s="69">
        <v>2.6803194483249912</v>
      </c>
      <c r="BR11" s="69">
        <v>2.5772450121324124</v>
      </c>
      <c r="BS11" s="69">
        <v>2.6723760510883761</v>
      </c>
      <c r="BT11" s="69">
        <v>2.1583831788974721</v>
      </c>
      <c r="BU11" s="69"/>
      <c r="BV11" s="69">
        <f t="shared" si="44"/>
        <v>-0.41886183323494031</v>
      </c>
      <c r="BW11" s="69">
        <f>'RD T1'!E213</f>
        <v>1.1267271610524137</v>
      </c>
      <c r="BX11" s="69">
        <f t="shared" si="45"/>
        <v>0.70786532781747336</v>
      </c>
      <c r="BZ11" t="str">
        <f t="shared" si="46"/>
        <v>22 Health professionals</v>
      </c>
      <c r="CA11" s="69">
        <v>1.2775932948388788</v>
      </c>
      <c r="CB11" s="69">
        <v>1.5589183456127975</v>
      </c>
      <c r="CC11" s="69">
        <v>1.4917475258184436</v>
      </c>
      <c r="CD11" s="69">
        <v>1.4173405687762037</v>
      </c>
      <c r="CE11" s="69">
        <v>0.99901504407657327</v>
      </c>
      <c r="CF11" s="69"/>
      <c r="CG11" s="69">
        <f t="shared" si="47"/>
        <v>-0.49273248174187034</v>
      </c>
      <c r="CH11" s="69">
        <f>'RD T1'!E242</f>
        <v>0.58504642418455044</v>
      </c>
      <c r="CI11" s="69">
        <f t="shared" si="48"/>
        <v>9.2313942442680097E-2</v>
      </c>
      <c r="CK11" t="str">
        <f t="shared" si="49"/>
        <v>22 Health professionals</v>
      </c>
      <c r="CL11" s="69">
        <v>0.14517078113173149</v>
      </c>
      <c r="CM11" s="69">
        <v>0.15204648637696777</v>
      </c>
      <c r="CN11" s="69">
        <v>0.19682252371178091</v>
      </c>
      <c r="CO11" s="69">
        <v>0.25800782462515498</v>
      </c>
      <c r="CP11" s="69">
        <v>0.42870467174284288</v>
      </c>
      <c r="CQ11" s="69"/>
      <c r="CR11" s="69">
        <f t="shared" si="50"/>
        <v>0.23188214803106197</v>
      </c>
      <c r="CS11" s="69">
        <f>'RD T1'!E271</f>
        <v>0.11686731023175269</v>
      </c>
      <c r="CT11" s="69">
        <f t="shared" si="51"/>
        <v>0.34874945826281467</v>
      </c>
    </row>
    <row r="12" spans="1:98" x14ac:dyDescent="0.2">
      <c r="A12" s="10" t="str">
        <f>name!D8</f>
        <v>23 Teaching and other educational professionals</v>
      </c>
      <c r="B12" s="69">
        <v>2.8532290809837653</v>
      </c>
      <c r="C12" s="69">
        <v>3.2877243304830999</v>
      </c>
      <c r="D12" s="69">
        <v>3.582101476787217</v>
      </c>
      <c r="E12" s="69">
        <v>4.2258129808992901</v>
      </c>
      <c r="F12" s="69">
        <v>5.2082788834194735</v>
      </c>
      <c r="G12" s="11"/>
      <c r="H12" s="69">
        <f t="shared" si="26"/>
        <v>1.6261774066322565</v>
      </c>
      <c r="I12" s="69">
        <f>'RD T1'!E40</f>
        <v>2.2297603492837248</v>
      </c>
      <c r="J12" s="69">
        <f t="shared" si="27"/>
        <v>3.8559377559159813</v>
      </c>
      <c r="L12" t="str">
        <f t="shared" si="28"/>
        <v>23 Teaching and other educational professionals</v>
      </c>
      <c r="M12" s="69">
        <v>15.953558708547039</v>
      </c>
      <c r="N12" s="69">
        <v>18.284433357564357</v>
      </c>
      <c r="O12" s="69">
        <v>20.130793226698184</v>
      </c>
      <c r="P12" s="69">
        <v>23.579868957203086</v>
      </c>
      <c r="Q12" s="69">
        <v>29.163443641382077</v>
      </c>
      <c r="R12" s="11"/>
      <c r="S12" s="69">
        <f t="shared" si="29"/>
        <v>9.0326504146838928</v>
      </c>
      <c r="T12" s="69">
        <f>'RD T1'!E69</f>
        <v>12.933190353867815</v>
      </c>
      <c r="U12" s="69">
        <f t="shared" si="30"/>
        <v>21.965840768551708</v>
      </c>
      <c r="W12" t="str">
        <f t="shared" si="31"/>
        <v>23 Teaching and other educational professionals</v>
      </c>
      <c r="X12" s="69">
        <v>11.276375104981581</v>
      </c>
      <c r="Y12" s="69">
        <v>11.180013970479942</v>
      </c>
      <c r="Z12" s="69">
        <v>10.998184757201797</v>
      </c>
      <c r="AA12" s="69">
        <v>10.254473889533342</v>
      </c>
      <c r="AB12" s="69">
        <v>8.5545073790573571</v>
      </c>
      <c r="AC12" s="69"/>
      <c r="AD12" s="69">
        <f t="shared" si="32"/>
        <v>-2.4436773781444394</v>
      </c>
      <c r="AE12" s="69">
        <f>'RD T1'!E98</f>
        <v>5.0326974917566778</v>
      </c>
      <c r="AF12" s="69">
        <f t="shared" si="33"/>
        <v>2.5890201136122384</v>
      </c>
      <c r="AH12" t="str">
        <f t="shared" si="34"/>
        <v>23 Teaching and other educational professionals</v>
      </c>
      <c r="AI12" s="69">
        <v>1.4493205052384981</v>
      </c>
      <c r="AJ12" s="69">
        <v>1.0207989446434769</v>
      </c>
      <c r="AK12" s="69">
        <v>0.92091713246171236</v>
      </c>
      <c r="AL12" s="69">
        <v>0.70573873705004064</v>
      </c>
      <c r="AM12" s="69">
        <v>0.75862220253702561</v>
      </c>
      <c r="AN12" s="69"/>
      <c r="AO12" s="69">
        <f t="shared" si="35"/>
        <v>-0.16229492992468675</v>
      </c>
      <c r="AP12" s="69">
        <f>'RD T1'!E127</f>
        <v>0.23090428286850542</v>
      </c>
      <c r="AQ12" s="69">
        <f t="shared" si="36"/>
        <v>6.8609352943818674E-2</v>
      </c>
      <c r="AS12" t="str">
        <f t="shared" si="37"/>
        <v>23 Teaching and other educational professionals</v>
      </c>
      <c r="AT12" s="69">
        <v>0.38024481635502239</v>
      </c>
      <c r="AU12" s="69">
        <v>0.44167603205353811</v>
      </c>
      <c r="AV12" s="69">
        <v>0.4225324880532918</v>
      </c>
      <c r="AW12" s="69">
        <v>0.38552324847559882</v>
      </c>
      <c r="AX12" s="69">
        <v>0.36763432255700712</v>
      </c>
      <c r="AY12" s="69"/>
      <c r="AZ12" s="69">
        <f t="shared" si="38"/>
        <v>-5.4898165496284679E-2</v>
      </c>
      <c r="BA12" s="69">
        <f>'RD T1'!E156</f>
        <v>0.18347468050825619</v>
      </c>
      <c r="BB12" s="69">
        <f t="shared" si="39"/>
        <v>0.12857651501197151</v>
      </c>
      <c r="BD12" t="str">
        <f t="shared" si="40"/>
        <v>23 Teaching and other educational professionals</v>
      </c>
      <c r="BE12" s="69">
        <v>1.7376044026001305</v>
      </c>
      <c r="BF12" s="69">
        <v>1.9218087253961813</v>
      </c>
      <c r="BG12" s="69">
        <v>2.1433849688787672</v>
      </c>
      <c r="BH12" s="69">
        <v>2.1864801702881458</v>
      </c>
      <c r="BI12" s="69">
        <v>2.4931684687243236</v>
      </c>
      <c r="BJ12" s="69"/>
      <c r="BK12" s="69">
        <f t="shared" si="41"/>
        <v>0.34978349984555646</v>
      </c>
      <c r="BL12" s="69">
        <f>'RD T1'!E185</f>
        <v>0.99210981387437069</v>
      </c>
      <c r="BM12" s="69">
        <f t="shared" si="42"/>
        <v>1.3418933137199271</v>
      </c>
      <c r="BO12" t="str">
        <f t="shared" si="43"/>
        <v>23 Teaching and other educational professionals</v>
      </c>
      <c r="BP12" s="69">
        <v>1.2027844309274771</v>
      </c>
      <c r="BQ12" s="69">
        <v>1.3066782328229911</v>
      </c>
      <c r="BR12" s="69">
        <v>1.2835099909008409</v>
      </c>
      <c r="BS12" s="69">
        <v>1.2721821352333493</v>
      </c>
      <c r="BT12" s="69">
        <v>1.1260641812370289</v>
      </c>
      <c r="BU12" s="69"/>
      <c r="BV12" s="69">
        <f t="shared" si="44"/>
        <v>-0.15744580966381205</v>
      </c>
      <c r="BW12" s="69">
        <f>'RD T1'!E214</f>
        <v>0.55804752952092729</v>
      </c>
      <c r="BX12" s="69">
        <f t="shared" si="45"/>
        <v>0.40060171985711523</v>
      </c>
      <c r="BZ12" t="str">
        <f t="shared" si="46"/>
        <v>23 Teaching and other educational professionals</v>
      </c>
      <c r="CA12" s="69">
        <v>0.87745467255081511</v>
      </c>
      <c r="CB12" s="69">
        <v>0.95679257820339647</v>
      </c>
      <c r="CC12" s="69">
        <v>1.0126984344023888</v>
      </c>
      <c r="CD12" s="69">
        <v>0.93740626590961618</v>
      </c>
      <c r="CE12" s="69">
        <v>0.72072767881496347</v>
      </c>
      <c r="CF12" s="69"/>
      <c r="CG12" s="69">
        <f t="shared" si="47"/>
        <v>-0.29197075558742536</v>
      </c>
      <c r="CH12" s="69">
        <f>'RD T1'!E243</f>
        <v>0.39204841103751115</v>
      </c>
      <c r="CI12" s="69">
        <f t="shared" si="48"/>
        <v>0.10007765545008579</v>
      </c>
      <c r="CK12" t="str">
        <f t="shared" si="49"/>
        <v>23 Teaching and other educational professionals</v>
      </c>
      <c r="CL12" s="69">
        <v>0.19475484281319294</v>
      </c>
      <c r="CM12" s="69">
        <v>0.20051216884097306</v>
      </c>
      <c r="CN12" s="69">
        <v>0.29389755925167582</v>
      </c>
      <c r="CO12" s="69">
        <v>0.37641341130500505</v>
      </c>
      <c r="CP12" s="69">
        <v>0.44404344268236251</v>
      </c>
      <c r="CQ12" s="69"/>
      <c r="CR12" s="69">
        <f t="shared" si="50"/>
        <v>0.15014588343068669</v>
      </c>
      <c r="CS12" s="69">
        <f>'RD T1'!E272</f>
        <v>0.15282889307540468</v>
      </c>
      <c r="CT12" s="69">
        <f t="shared" si="51"/>
        <v>0.30297477650609139</v>
      </c>
    </row>
    <row r="13" spans="1:98" x14ac:dyDescent="0.2">
      <c r="A13" s="10" t="str">
        <f>name!D9</f>
        <v>24 Business, media and public service professionals</v>
      </c>
      <c r="B13" s="69">
        <v>0.45340447420969543</v>
      </c>
      <c r="C13" s="69">
        <v>0.60550503428770153</v>
      </c>
      <c r="D13" s="69">
        <v>0.72216905638113427</v>
      </c>
      <c r="E13" s="69">
        <v>0.93160898032433614</v>
      </c>
      <c r="F13" s="69">
        <v>1.2305782878094522</v>
      </c>
      <c r="G13" s="11"/>
      <c r="H13" s="69">
        <f t="shared" si="26"/>
        <v>0.50840923142831795</v>
      </c>
      <c r="I13" s="69">
        <f>'RD T1'!E41</f>
        <v>0.51583051569130944</v>
      </c>
      <c r="J13" s="69">
        <f t="shared" si="27"/>
        <v>1.0242397471196274</v>
      </c>
      <c r="L13" t="str">
        <f t="shared" si="28"/>
        <v>24 Business, media and public service professionals</v>
      </c>
      <c r="M13" s="69">
        <v>5.8163224731157479</v>
      </c>
      <c r="N13" s="69">
        <v>7.6784757984169785</v>
      </c>
      <c r="O13" s="69">
        <v>9.0446716903997224</v>
      </c>
      <c r="P13" s="69">
        <v>11.069637094352688</v>
      </c>
      <c r="Q13" s="69">
        <v>14.156974913504994</v>
      </c>
      <c r="R13" s="11"/>
      <c r="S13" s="69">
        <f t="shared" si="29"/>
        <v>5.1123032231052719</v>
      </c>
      <c r="T13" s="69">
        <f>'RD T1'!E70</f>
        <v>6.0808784623694327</v>
      </c>
      <c r="U13" s="69">
        <f t="shared" si="30"/>
        <v>11.193181685474705</v>
      </c>
      <c r="W13" t="str">
        <f t="shared" si="31"/>
        <v>24 Business, media and public service professionals</v>
      </c>
      <c r="X13" s="69">
        <v>11.366604142064459</v>
      </c>
      <c r="Y13" s="69">
        <v>14.836362316197302</v>
      </c>
      <c r="Z13" s="69">
        <v>15.766263040654984</v>
      </c>
      <c r="AA13" s="69">
        <v>17.90549143035901</v>
      </c>
      <c r="AB13" s="69">
        <v>20.709678917937246</v>
      </c>
      <c r="AC13" s="69"/>
      <c r="AD13" s="69">
        <f t="shared" si="32"/>
        <v>4.9434158772822627</v>
      </c>
      <c r="AE13" s="69">
        <f>'RD T1'!E99</f>
        <v>9.5850029934469543</v>
      </c>
      <c r="AF13" s="69">
        <f t="shared" si="33"/>
        <v>14.528418870729217</v>
      </c>
      <c r="AH13" t="str">
        <f t="shared" si="34"/>
        <v>24 Business, media and public service professionals</v>
      </c>
      <c r="AI13" s="69">
        <v>1.2585287910561971</v>
      </c>
      <c r="AJ13" s="69">
        <v>1.299649464046162</v>
      </c>
      <c r="AK13" s="69">
        <v>1.3738279370292683</v>
      </c>
      <c r="AL13" s="69">
        <v>1.3495700556025469</v>
      </c>
      <c r="AM13" s="69">
        <v>1.5162697244745396</v>
      </c>
      <c r="AN13" s="69"/>
      <c r="AO13" s="69">
        <f t="shared" si="35"/>
        <v>0.14244178744527125</v>
      </c>
      <c r="AP13" s="69">
        <f>'RD T1'!E128</f>
        <v>0.49962542577485913</v>
      </c>
      <c r="AQ13" s="69">
        <f t="shared" si="36"/>
        <v>0.64206721322013038</v>
      </c>
      <c r="AS13" t="str">
        <f t="shared" si="37"/>
        <v>24 Business, media and public service professionals</v>
      </c>
      <c r="AT13" s="69">
        <v>1.7930954170961964</v>
      </c>
      <c r="AU13" s="69">
        <v>2.3155220807373222</v>
      </c>
      <c r="AV13" s="69">
        <v>2.526299677087994</v>
      </c>
      <c r="AW13" s="69">
        <v>2.8991870271997797</v>
      </c>
      <c r="AX13" s="69">
        <v>3.5761388025325318</v>
      </c>
      <c r="AY13" s="69"/>
      <c r="AZ13" s="69">
        <f t="shared" si="38"/>
        <v>1.0498391254445378</v>
      </c>
      <c r="BA13" s="69">
        <f>'RD T1'!E157</f>
        <v>1.4725761180477532</v>
      </c>
      <c r="BB13" s="69">
        <f t="shared" si="39"/>
        <v>2.5224152434922908</v>
      </c>
      <c r="BD13" t="str">
        <f t="shared" si="40"/>
        <v>24 Business, media and public service professionals</v>
      </c>
      <c r="BE13" s="69">
        <v>4.4542659168941334</v>
      </c>
      <c r="BF13" s="69">
        <v>5.3215165663103265</v>
      </c>
      <c r="BG13" s="69">
        <v>5.8042318971354403</v>
      </c>
      <c r="BH13" s="69">
        <v>6.0043084709943342</v>
      </c>
      <c r="BI13" s="69">
        <v>5.9431011256608564</v>
      </c>
      <c r="BJ13" s="69"/>
      <c r="BK13" s="69">
        <f t="shared" si="41"/>
        <v>0.13886922852541606</v>
      </c>
      <c r="BL13" s="69">
        <f>'RD T1'!E186</f>
        <v>2.4977865291517412</v>
      </c>
      <c r="BM13" s="69">
        <f t="shared" si="42"/>
        <v>2.6366557576771572</v>
      </c>
      <c r="BO13" t="str">
        <f t="shared" si="43"/>
        <v>24 Business, media and public service professionals</v>
      </c>
      <c r="BP13" s="69">
        <v>3.2865779975654372</v>
      </c>
      <c r="BQ13" s="69">
        <v>3.5399238183163617</v>
      </c>
      <c r="BR13" s="69">
        <v>3.7239699389856473</v>
      </c>
      <c r="BS13" s="69">
        <v>3.7230214156628594</v>
      </c>
      <c r="BT13" s="69">
        <v>3.2029904916869469</v>
      </c>
      <c r="BU13" s="69"/>
      <c r="BV13" s="69">
        <f t="shared" si="44"/>
        <v>-0.52097944729870038</v>
      </c>
      <c r="BW13" s="69">
        <f>'RD T1'!E215</f>
        <v>1.4281186475492349</v>
      </c>
      <c r="BX13" s="69">
        <f t="shared" si="45"/>
        <v>0.90713920025053452</v>
      </c>
      <c r="BZ13" t="str">
        <f t="shared" si="46"/>
        <v>24 Business, media and public service professionals</v>
      </c>
      <c r="CA13" s="69">
        <v>1.7832739514344298</v>
      </c>
      <c r="CB13" s="69">
        <v>2.0650003891952218</v>
      </c>
      <c r="CC13" s="69">
        <v>2.2536135724053228</v>
      </c>
      <c r="CD13" s="69">
        <v>2.0680752488875433</v>
      </c>
      <c r="CE13" s="69">
        <v>1.4503646874498279</v>
      </c>
      <c r="CF13" s="69"/>
      <c r="CG13" s="69">
        <f t="shared" si="47"/>
        <v>-0.80324888495549485</v>
      </c>
      <c r="CH13" s="69">
        <f>'RD T1'!E244</f>
        <v>0.77051839035461467</v>
      </c>
      <c r="CI13" s="69">
        <f t="shared" si="48"/>
        <v>-3.2730494600880178E-2</v>
      </c>
      <c r="CK13" t="str">
        <f t="shared" si="49"/>
        <v>24 Business, media and public service professionals</v>
      </c>
      <c r="CL13" s="69">
        <v>0.47393425815012979</v>
      </c>
      <c r="CM13" s="69">
        <v>0.52855581224947923</v>
      </c>
      <c r="CN13" s="69">
        <v>0.65271685545436653</v>
      </c>
      <c r="CO13" s="69">
        <v>0.7674681276405978</v>
      </c>
      <c r="CP13" s="69">
        <v>1.0165308313777568</v>
      </c>
      <c r="CQ13" s="69"/>
      <c r="CR13" s="69">
        <f t="shared" si="50"/>
        <v>0.36381397592339026</v>
      </c>
      <c r="CS13" s="69">
        <f>'RD T1'!E273</f>
        <v>0.30471783145411679</v>
      </c>
      <c r="CT13" s="69">
        <f t="shared" si="51"/>
        <v>0.66853180737750706</v>
      </c>
    </row>
    <row r="14" spans="1:98" x14ac:dyDescent="0.2">
      <c r="A14" s="10" t="str">
        <f>name!D10</f>
        <v>31 Science, engineering and technology associate professionals</v>
      </c>
      <c r="B14" s="69">
        <v>0.15984418882507792</v>
      </c>
      <c r="C14" s="69">
        <v>0.22656484242870178</v>
      </c>
      <c r="D14" s="69">
        <v>0.28765867165809672</v>
      </c>
      <c r="E14" s="69">
        <v>0.32281834887895594</v>
      </c>
      <c r="F14" s="69">
        <v>0.45868554686013924</v>
      </c>
      <c r="G14" s="11"/>
      <c r="H14" s="69">
        <f t="shared" si="26"/>
        <v>0.17102687520204252</v>
      </c>
      <c r="I14" s="69">
        <f>'RD T1'!E42</f>
        <v>0.17506757896482128</v>
      </c>
      <c r="J14" s="69">
        <f t="shared" si="27"/>
        <v>0.3460944541668638</v>
      </c>
      <c r="L14" t="str">
        <f t="shared" si="28"/>
        <v>31 Science, engineering and technology associate professionals</v>
      </c>
      <c r="M14" s="69">
        <v>1.0410165804520883</v>
      </c>
      <c r="N14" s="69">
        <v>1.3163087421525002</v>
      </c>
      <c r="O14" s="69">
        <v>1.5907900924811116</v>
      </c>
      <c r="P14" s="69">
        <v>1.6283942128126818</v>
      </c>
      <c r="Q14" s="69">
        <v>2.1211022554325458</v>
      </c>
      <c r="R14" s="11"/>
      <c r="S14" s="69">
        <f t="shared" si="29"/>
        <v>0.53031216295143424</v>
      </c>
      <c r="T14" s="69">
        <f>'RD T1'!E71</f>
        <v>0.80989919358946727</v>
      </c>
      <c r="U14" s="69">
        <f t="shared" si="30"/>
        <v>1.3402113565409015</v>
      </c>
      <c r="W14" t="str">
        <f t="shared" si="31"/>
        <v>31 Science, engineering and technology associate professionals</v>
      </c>
      <c r="X14" s="69">
        <v>2.5180583670660215</v>
      </c>
      <c r="Y14" s="69">
        <v>3.4523719966050317</v>
      </c>
      <c r="Z14" s="69">
        <v>3.622578786965907</v>
      </c>
      <c r="AA14" s="69">
        <v>3.4123002526508799</v>
      </c>
      <c r="AB14" s="69">
        <v>3.9670434936710595</v>
      </c>
      <c r="AC14" s="69"/>
      <c r="AD14" s="69">
        <f t="shared" si="32"/>
        <v>0.3444647067051525</v>
      </c>
      <c r="AE14" s="69">
        <f>'RD T1'!E100</f>
        <v>1.5838866305521828</v>
      </c>
      <c r="AF14" s="69">
        <f t="shared" si="33"/>
        <v>1.9283513372573353</v>
      </c>
      <c r="AH14" t="str">
        <f t="shared" si="34"/>
        <v>31 Science, engineering and technology associate professionals</v>
      </c>
      <c r="AI14" s="69">
        <v>0.47530951582019509</v>
      </c>
      <c r="AJ14" s="69">
        <v>0.64984171324184659</v>
      </c>
      <c r="AK14" s="69">
        <v>0.69731849247630506</v>
      </c>
      <c r="AL14" s="69">
        <v>0.7210763461389299</v>
      </c>
      <c r="AM14" s="69">
        <v>0.9554533210967302</v>
      </c>
      <c r="AN14" s="69"/>
      <c r="AO14" s="69">
        <f t="shared" si="35"/>
        <v>0.25813482862042514</v>
      </c>
      <c r="AP14" s="69">
        <f>'RD T1'!E129</f>
        <v>0.36131257564136959</v>
      </c>
      <c r="AQ14" s="69">
        <f t="shared" si="36"/>
        <v>0.61944740426179479</v>
      </c>
      <c r="AS14" t="str">
        <f t="shared" si="37"/>
        <v>31 Science, engineering and technology associate professionals</v>
      </c>
      <c r="AT14" s="69">
        <v>1.1991720459267778</v>
      </c>
      <c r="AU14" s="69">
        <v>1.5097921599707973</v>
      </c>
      <c r="AV14" s="69">
        <v>1.5826178703969416</v>
      </c>
      <c r="AW14" s="69">
        <v>1.3337079437703383</v>
      </c>
      <c r="AX14" s="69">
        <v>1.3777249337741435</v>
      </c>
      <c r="AY14" s="69"/>
      <c r="AZ14" s="69">
        <f t="shared" si="38"/>
        <v>-0.20489293662279806</v>
      </c>
      <c r="BA14" s="69">
        <f>'RD T1'!E158</f>
        <v>0.52018948911200824</v>
      </c>
      <c r="BB14" s="69">
        <f t="shared" si="39"/>
        <v>0.31529655248921018</v>
      </c>
      <c r="BD14" t="str">
        <f t="shared" si="40"/>
        <v>31 Science, engineering and technology associate professionals</v>
      </c>
      <c r="BE14" s="69">
        <v>2.1518263949302598</v>
      </c>
      <c r="BF14" s="69">
        <v>2.3070752949146747</v>
      </c>
      <c r="BG14" s="69">
        <v>2.4581501271150614</v>
      </c>
      <c r="BH14" s="69">
        <v>1.7553389544238884</v>
      </c>
      <c r="BI14" s="69">
        <v>1.3298558936056102</v>
      </c>
      <c r="BJ14" s="69"/>
      <c r="BK14" s="69">
        <f t="shared" si="41"/>
        <v>-1.1282942335094512</v>
      </c>
      <c r="BL14" s="69">
        <f>'RD T1'!E187</f>
        <v>0.58134451236842732</v>
      </c>
      <c r="BM14" s="69">
        <f t="shared" si="42"/>
        <v>-0.54694972114102391</v>
      </c>
      <c r="BO14" t="str">
        <f t="shared" si="43"/>
        <v>31 Science, engineering and technology associate professionals</v>
      </c>
      <c r="BP14" s="69">
        <v>1.7684578073214006</v>
      </c>
      <c r="BQ14" s="69">
        <v>1.9611093320314748</v>
      </c>
      <c r="BR14" s="69">
        <v>2.005463328469351</v>
      </c>
      <c r="BS14" s="69">
        <v>1.6408491967541772</v>
      </c>
      <c r="BT14" s="69">
        <v>1.4770326239868867</v>
      </c>
      <c r="BU14" s="69"/>
      <c r="BV14" s="69">
        <f t="shared" si="44"/>
        <v>-0.52843070448246432</v>
      </c>
      <c r="BW14" s="69">
        <f>'RD T1'!E216</f>
        <v>0.60723454354312134</v>
      </c>
      <c r="BX14" s="69">
        <f t="shared" si="45"/>
        <v>7.8803839060657022E-2</v>
      </c>
      <c r="BZ14" t="str">
        <f t="shared" si="46"/>
        <v>31 Science, engineering and technology associate professionals</v>
      </c>
      <c r="CA14" s="69">
        <v>1.113098850211077</v>
      </c>
      <c r="CB14" s="69">
        <v>1.3426146284748621</v>
      </c>
      <c r="CC14" s="69">
        <v>1.4560583559876377</v>
      </c>
      <c r="CD14" s="69">
        <v>1.1163519569651876</v>
      </c>
      <c r="CE14" s="69">
        <v>0.87363582713994192</v>
      </c>
      <c r="CF14" s="69"/>
      <c r="CG14" s="69">
        <f t="shared" si="47"/>
        <v>-0.58242252884769574</v>
      </c>
      <c r="CH14" s="69">
        <f>'RD T1'!E245</f>
        <v>0.39301219338320309</v>
      </c>
      <c r="CI14" s="69">
        <f t="shared" si="48"/>
        <v>-0.18941033546449265</v>
      </c>
      <c r="CK14" t="str">
        <f t="shared" si="49"/>
        <v>31 Science, engineering and technology associate professionals</v>
      </c>
      <c r="CL14" s="69">
        <v>0.22391785603054129</v>
      </c>
      <c r="CM14" s="69">
        <v>0.25866458288667804</v>
      </c>
      <c r="CN14" s="69">
        <v>0.35993637602831857</v>
      </c>
      <c r="CO14" s="69">
        <v>0.41215168095256161</v>
      </c>
      <c r="CP14" s="69">
        <v>0.62132353816930597</v>
      </c>
      <c r="CQ14" s="69"/>
      <c r="CR14" s="69">
        <f t="shared" si="50"/>
        <v>0.26138716214098739</v>
      </c>
      <c r="CS14" s="69">
        <f>'RD T1'!E274</f>
        <v>0.18164149199557408</v>
      </c>
      <c r="CT14" s="69">
        <f t="shared" si="51"/>
        <v>0.44302865413656145</v>
      </c>
    </row>
    <row r="15" spans="1:98" x14ac:dyDescent="0.2">
      <c r="A15" s="10" t="str">
        <f>name!D11</f>
        <v>32 Health and social care associate professionals</v>
      </c>
      <c r="B15" s="69">
        <v>5.0844560651671436E-2</v>
      </c>
      <c r="C15" s="69">
        <v>6.8099201947860927E-2</v>
      </c>
      <c r="D15" s="69">
        <v>7.5764461535222649E-2</v>
      </c>
      <c r="E15" s="69">
        <v>0.10269737866052146</v>
      </c>
      <c r="F15" s="69">
        <v>0.15760022071671462</v>
      </c>
      <c r="G15" s="11"/>
      <c r="H15" s="69">
        <f t="shared" si="26"/>
        <v>8.1835759181491968E-2</v>
      </c>
      <c r="I15" s="69">
        <f>'RD T1'!E43</f>
        <v>7.1972362855952848E-2</v>
      </c>
      <c r="J15" s="69">
        <f t="shared" si="27"/>
        <v>0.15380812203744482</v>
      </c>
      <c r="L15" t="str">
        <f t="shared" si="28"/>
        <v>32 Health and social care associate professionals</v>
      </c>
      <c r="M15" s="69">
        <v>1.2718008650524817</v>
      </c>
      <c r="N15" s="69">
        <v>1.6096720900839583</v>
      </c>
      <c r="O15" s="69">
        <v>1.8808714767701569</v>
      </c>
      <c r="P15" s="69">
        <v>2.3067368414019729</v>
      </c>
      <c r="Q15" s="69">
        <v>3.3145178596495795</v>
      </c>
      <c r="R15" s="11"/>
      <c r="S15" s="69">
        <f t="shared" si="29"/>
        <v>1.4336463828794226</v>
      </c>
      <c r="T15" s="69">
        <f>'RD T1'!E72</f>
        <v>1.51518889002537</v>
      </c>
      <c r="U15" s="69">
        <f t="shared" si="30"/>
        <v>2.9488352729047929</v>
      </c>
      <c r="W15" t="str">
        <f t="shared" si="31"/>
        <v>32 Health and social care associate professionals</v>
      </c>
      <c r="X15" s="69">
        <v>4.262159352609002</v>
      </c>
      <c r="Y15" s="69">
        <v>5.3575763555783924</v>
      </c>
      <c r="Z15" s="69">
        <v>5.5257726219389811</v>
      </c>
      <c r="AA15" s="69">
        <v>6.4031472072584519</v>
      </c>
      <c r="AB15" s="69">
        <v>8.1872974463212174</v>
      </c>
      <c r="AC15" s="69"/>
      <c r="AD15" s="69">
        <f t="shared" si="32"/>
        <v>2.6615248243822363</v>
      </c>
      <c r="AE15" s="69">
        <f>'RD T1'!E101</f>
        <v>4.3280960088495375</v>
      </c>
      <c r="AF15" s="69">
        <f t="shared" si="33"/>
        <v>6.9896208332317737</v>
      </c>
      <c r="AH15" t="str">
        <f t="shared" si="34"/>
        <v>32 Health and social care associate professionals</v>
      </c>
      <c r="AI15" s="69">
        <v>3.1735853094301714</v>
      </c>
      <c r="AJ15" s="69">
        <v>2.9106607433914204</v>
      </c>
      <c r="AK15" s="69">
        <v>2.7871266945123274</v>
      </c>
      <c r="AL15" s="69">
        <v>2.101408172785157</v>
      </c>
      <c r="AM15" s="69">
        <v>1.2012784242136079</v>
      </c>
      <c r="AN15" s="69"/>
      <c r="AO15" s="69">
        <f t="shared" si="35"/>
        <v>-1.5858482702987196</v>
      </c>
      <c r="AP15" s="69">
        <f>'RD T1'!E130</f>
        <v>0.8107830359761925</v>
      </c>
      <c r="AQ15" s="69">
        <f t="shared" si="36"/>
        <v>-0.77506523432252705</v>
      </c>
      <c r="AS15" t="str">
        <f t="shared" si="37"/>
        <v>32 Health and social care associate professionals</v>
      </c>
      <c r="AT15" s="69">
        <v>0.60275135798090063</v>
      </c>
      <c r="AU15" s="69">
        <v>0.74895199015644831</v>
      </c>
      <c r="AV15" s="69">
        <v>0.80524200503698773</v>
      </c>
      <c r="AW15" s="69">
        <v>0.8175303772208623</v>
      </c>
      <c r="AX15" s="69">
        <v>0.97915773959316366</v>
      </c>
      <c r="AY15" s="69"/>
      <c r="AZ15" s="69">
        <f t="shared" si="38"/>
        <v>0.17391573455617593</v>
      </c>
      <c r="BA15" s="69">
        <f>'RD T1'!E159</f>
        <v>0.48899871645938342</v>
      </c>
      <c r="BB15" s="69">
        <f t="shared" si="39"/>
        <v>0.66291445101555935</v>
      </c>
      <c r="BD15" t="str">
        <f t="shared" si="40"/>
        <v>32 Health and social care associate professionals</v>
      </c>
      <c r="BE15" s="69">
        <v>2.5425151554503076</v>
      </c>
      <c r="BF15" s="69">
        <v>3.1921878533526948</v>
      </c>
      <c r="BG15" s="69">
        <v>3.5886191660916351</v>
      </c>
      <c r="BH15" s="69">
        <v>3.6258318322657601</v>
      </c>
      <c r="BI15" s="69">
        <v>4.3176094757388226</v>
      </c>
      <c r="BJ15" s="69"/>
      <c r="BK15" s="69">
        <f t="shared" si="41"/>
        <v>0.72899030964718747</v>
      </c>
      <c r="BL15" s="69">
        <f>'RD T1'!E188</f>
        <v>2.2112437741694637</v>
      </c>
      <c r="BM15" s="69">
        <f t="shared" si="42"/>
        <v>2.9402340838166512</v>
      </c>
      <c r="BO15" t="str">
        <f t="shared" si="43"/>
        <v>32 Health and social care associate professionals</v>
      </c>
      <c r="BP15" s="69">
        <v>2.1610989677835821</v>
      </c>
      <c r="BQ15" s="69">
        <v>2.4984592763853475</v>
      </c>
      <c r="BR15" s="69">
        <v>2.4610541707064959</v>
      </c>
      <c r="BS15" s="69">
        <v>2.4369616561467562</v>
      </c>
      <c r="BT15" s="69">
        <v>2.0993664441784508</v>
      </c>
      <c r="BU15" s="69"/>
      <c r="BV15" s="69">
        <f t="shared" si="44"/>
        <v>-0.36168772652804515</v>
      </c>
      <c r="BW15" s="69">
        <f>'RD T1'!E217</f>
        <v>1.1749374273174178</v>
      </c>
      <c r="BX15" s="69">
        <f t="shared" si="45"/>
        <v>0.81324970078937264</v>
      </c>
      <c r="BZ15" t="str">
        <f t="shared" si="46"/>
        <v>32 Health and social care associate professionals</v>
      </c>
      <c r="CA15" s="69">
        <v>0.80103485970117472</v>
      </c>
      <c r="CB15" s="69">
        <v>0.7458719575241628</v>
      </c>
      <c r="CC15" s="69">
        <v>0.71162912626460195</v>
      </c>
      <c r="CD15" s="69">
        <v>0.59497735571280952</v>
      </c>
      <c r="CE15" s="69">
        <v>0.39657504564350876</v>
      </c>
      <c r="CF15" s="69"/>
      <c r="CG15" s="69">
        <f t="shared" si="47"/>
        <v>-0.31505408062109319</v>
      </c>
      <c r="CH15" s="69">
        <f>'RD T1'!E246</f>
        <v>0.24888344943488261</v>
      </c>
      <c r="CI15" s="69">
        <f t="shared" si="48"/>
        <v>-6.6170631186210582E-2</v>
      </c>
      <c r="CK15" t="str">
        <f t="shared" si="49"/>
        <v>32 Health and social care associate professionals</v>
      </c>
      <c r="CL15" s="69">
        <v>0.11510578849190779</v>
      </c>
      <c r="CM15" s="69">
        <v>0.1046914237973243</v>
      </c>
      <c r="CN15" s="69">
        <v>0.13186418057593757</v>
      </c>
      <c r="CO15" s="69">
        <v>0.15502203523267308</v>
      </c>
      <c r="CP15" s="69">
        <v>0.25440981097569038</v>
      </c>
      <c r="CQ15" s="69"/>
      <c r="CR15" s="69">
        <f t="shared" si="50"/>
        <v>0.1225456303997528</v>
      </c>
      <c r="CS15" s="69">
        <f>'RD T1'!E275</f>
        <v>7.505497614133555E-2</v>
      </c>
      <c r="CT15" s="69">
        <f t="shared" si="51"/>
        <v>0.19760060654108835</v>
      </c>
    </row>
    <row r="16" spans="1:98" x14ac:dyDescent="0.2">
      <c r="A16" s="10" t="str">
        <f>name!D12</f>
        <v>33 Protective service occupations</v>
      </c>
      <c r="B16" s="69">
        <v>1.5987754927767391E-2</v>
      </c>
      <c r="C16" s="69">
        <v>2.2355797334059506E-2</v>
      </c>
      <c r="D16" s="69">
        <v>2.5204337518030976E-2</v>
      </c>
      <c r="E16" s="69">
        <v>3.7168908139308177E-2</v>
      </c>
      <c r="F16" s="69">
        <v>5.5753427184697286E-2</v>
      </c>
      <c r="G16" s="11"/>
      <c r="H16" s="69">
        <f t="shared" si="26"/>
        <v>3.054908966666631E-2</v>
      </c>
      <c r="I16" s="69">
        <f>'RD T1'!E44</f>
        <v>1.5495948062033865E-2</v>
      </c>
      <c r="J16" s="69">
        <f t="shared" si="27"/>
        <v>4.6045037728700174E-2</v>
      </c>
      <c r="L16" t="str">
        <f t="shared" si="28"/>
        <v>33 Protective service occupations</v>
      </c>
      <c r="M16" s="69">
        <v>0.29724956174525113</v>
      </c>
      <c r="N16" s="69">
        <v>0.3682560084431063</v>
      </c>
      <c r="O16" s="69">
        <v>0.44040990686529891</v>
      </c>
      <c r="P16" s="69">
        <v>0.60687524741571552</v>
      </c>
      <c r="Q16" s="69">
        <v>0.90027200266348517</v>
      </c>
      <c r="R16" s="11"/>
      <c r="S16" s="69">
        <f t="shared" si="29"/>
        <v>0.45986209579818627</v>
      </c>
      <c r="T16" s="69">
        <f>'RD T1'!E73</f>
        <v>0.22693063882657219</v>
      </c>
      <c r="U16" s="69">
        <f t="shared" si="30"/>
        <v>0.68679273462475843</v>
      </c>
      <c r="W16" t="str">
        <f t="shared" si="31"/>
        <v>33 Protective service occupations</v>
      </c>
      <c r="X16" s="69">
        <v>1.473929053766116</v>
      </c>
      <c r="Y16" s="69">
        <v>1.9480642468159106</v>
      </c>
      <c r="Z16" s="69">
        <v>2.1144223403093538</v>
      </c>
      <c r="AA16" s="69">
        <v>2.7412604678277877</v>
      </c>
      <c r="AB16" s="69">
        <v>4.1007385901786257</v>
      </c>
      <c r="AC16" s="69"/>
      <c r="AD16" s="69">
        <f t="shared" si="32"/>
        <v>1.9863162498692719</v>
      </c>
      <c r="AE16" s="69">
        <f>'RD T1'!E102</f>
        <v>1.239157720849474</v>
      </c>
      <c r="AF16" s="69">
        <f t="shared" si="33"/>
        <v>3.2254739707187459</v>
      </c>
      <c r="AH16" t="str">
        <f t="shared" si="34"/>
        <v>33 Protective service occupations</v>
      </c>
      <c r="AI16" s="69">
        <v>0.42340359704513947</v>
      </c>
      <c r="AJ16" s="69">
        <v>0.53984425758942378</v>
      </c>
      <c r="AK16" s="69">
        <v>0.58937546894336779</v>
      </c>
      <c r="AL16" s="69">
        <v>0.7504575843076754</v>
      </c>
      <c r="AM16" s="69">
        <v>1.0941368497067163</v>
      </c>
      <c r="AN16" s="69"/>
      <c r="AO16" s="69">
        <f t="shared" si="35"/>
        <v>0.50476138076334853</v>
      </c>
      <c r="AP16" s="69">
        <f>'RD T1'!E131</f>
        <v>0.3026983535879671</v>
      </c>
      <c r="AQ16" s="69">
        <f t="shared" si="36"/>
        <v>0.80745973435131568</v>
      </c>
      <c r="AS16" t="str">
        <f t="shared" si="37"/>
        <v>33 Protective service occupations</v>
      </c>
      <c r="AT16" s="69">
        <v>0.39530442714005182</v>
      </c>
      <c r="AU16" s="69">
        <v>0.42955389769541968</v>
      </c>
      <c r="AV16" s="69">
        <v>0.44864713278644069</v>
      </c>
      <c r="AW16" s="69">
        <v>0.48161789216531975</v>
      </c>
      <c r="AX16" s="69">
        <v>0.55206644186689746</v>
      </c>
      <c r="AY16" s="69"/>
      <c r="AZ16" s="69">
        <f t="shared" si="38"/>
        <v>0.10341930908045677</v>
      </c>
      <c r="BA16" s="69">
        <f>'RD T1'!E160</f>
        <v>0.18290432984762772</v>
      </c>
      <c r="BB16" s="69">
        <f t="shared" si="39"/>
        <v>0.28632363892808449</v>
      </c>
      <c r="BD16" t="str">
        <f t="shared" si="40"/>
        <v>33 Protective service occupations</v>
      </c>
      <c r="BE16" s="69">
        <v>1.7762508391968699</v>
      </c>
      <c r="BF16" s="69">
        <v>1.7526539343076406</v>
      </c>
      <c r="BG16" s="69">
        <v>1.7551125766728572</v>
      </c>
      <c r="BH16" s="69">
        <v>1.7924004144214178</v>
      </c>
      <c r="BI16" s="69">
        <v>1.5124961305148759</v>
      </c>
      <c r="BJ16" s="69"/>
      <c r="BK16" s="69">
        <f t="shared" si="41"/>
        <v>-0.24261644615798139</v>
      </c>
      <c r="BL16" s="69">
        <f>'RD T1'!E189</f>
        <v>0.41983574280918118</v>
      </c>
      <c r="BM16" s="69">
        <f t="shared" si="42"/>
        <v>0.17721929665119979</v>
      </c>
      <c r="BO16" t="str">
        <f t="shared" si="43"/>
        <v>33 Protective service occupations</v>
      </c>
      <c r="BP16" s="69">
        <v>2.0311508640101121</v>
      </c>
      <c r="BQ16" s="69">
        <v>1.962477957572861</v>
      </c>
      <c r="BR16" s="69">
        <v>1.9074627634156265</v>
      </c>
      <c r="BS16" s="69">
        <v>1.9653213668924372</v>
      </c>
      <c r="BT16" s="69">
        <v>1.577487181384623</v>
      </c>
      <c r="BU16" s="69"/>
      <c r="BV16" s="69">
        <f t="shared" si="44"/>
        <v>-0.32997558203100352</v>
      </c>
      <c r="BW16" s="69">
        <f>'RD T1'!E218</f>
        <v>0.52503219418157909</v>
      </c>
      <c r="BX16" s="69">
        <f t="shared" si="45"/>
        <v>0.19505661215057557</v>
      </c>
      <c r="BZ16" t="str">
        <f t="shared" si="46"/>
        <v>33 Protective service occupations</v>
      </c>
      <c r="CA16" s="69">
        <v>0.94572353396828157</v>
      </c>
      <c r="CB16" s="69">
        <v>0.98438466796622803</v>
      </c>
      <c r="CC16" s="69">
        <v>1.0304421670297701</v>
      </c>
      <c r="CD16" s="69">
        <v>1.0338771493488443</v>
      </c>
      <c r="CE16" s="69">
        <v>0.81921895890250518</v>
      </c>
      <c r="CF16" s="69"/>
      <c r="CG16" s="69">
        <f t="shared" si="47"/>
        <v>-0.21122320812726492</v>
      </c>
      <c r="CH16" s="69">
        <f>'RD T1'!E247</f>
        <v>0.35052846995780246</v>
      </c>
      <c r="CI16" s="69">
        <f t="shared" si="48"/>
        <v>0.13930526183053754</v>
      </c>
      <c r="CK16" t="str">
        <f t="shared" si="49"/>
        <v>33 Protective service occupations</v>
      </c>
      <c r="CL16" s="69">
        <v>0.17950505738784922</v>
      </c>
      <c r="CM16" s="69">
        <v>0.1364538857356605</v>
      </c>
      <c r="CN16" s="69">
        <v>0.15495994723997894</v>
      </c>
      <c r="CO16" s="69">
        <v>0.12562605974996485</v>
      </c>
      <c r="CP16" s="69">
        <v>0.11771038584021255</v>
      </c>
      <c r="CQ16" s="69"/>
      <c r="CR16" s="69">
        <f t="shared" si="50"/>
        <v>-3.7249561399766387E-2</v>
      </c>
      <c r="CS16" s="69">
        <f>'RD T1'!E276</f>
        <v>2.7130728557239414E-2</v>
      </c>
      <c r="CT16" s="69">
        <f t="shared" si="51"/>
        <v>-1.0118832842526973E-2</v>
      </c>
    </row>
    <row r="17" spans="1:98" x14ac:dyDescent="0.2">
      <c r="A17" s="10" t="str">
        <f>name!D13</f>
        <v>34 Culture, media and sports occupations</v>
      </c>
      <c r="B17" s="69">
        <v>8.5124154889450257E-2</v>
      </c>
      <c r="C17" s="69">
        <v>0.10541581750918316</v>
      </c>
      <c r="D17" s="69">
        <v>0.10789107115325042</v>
      </c>
      <c r="E17" s="69">
        <v>0.12134881630597862</v>
      </c>
      <c r="F17" s="69">
        <v>0.15388775236071567</v>
      </c>
      <c r="G17" s="11"/>
      <c r="H17" s="69">
        <f t="shared" si="26"/>
        <v>4.5996681207465251E-2</v>
      </c>
      <c r="I17" s="69">
        <f>'RD T1'!E45</f>
        <v>6.9548630084407398E-2</v>
      </c>
      <c r="J17" s="69">
        <f t="shared" si="27"/>
        <v>0.11554531129187265</v>
      </c>
      <c r="L17" t="str">
        <f t="shared" si="28"/>
        <v>34 Culture, media and sports occupations</v>
      </c>
      <c r="M17" s="69">
        <v>1.1859866676928303</v>
      </c>
      <c r="N17" s="69">
        <v>1.5120656528125127</v>
      </c>
      <c r="O17" s="69">
        <v>1.6433132286854646</v>
      </c>
      <c r="P17" s="69">
        <v>1.765807336743286</v>
      </c>
      <c r="Q17" s="69">
        <v>2.3509838689144353</v>
      </c>
      <c r="R17" s="11"/>
      <c r="S17" s="69">
        <f t="shared" si="29"/>
        <v>0.70767064022897075</v>
      </c>
      <c r="T17" s="69">
        <f>'RD T1'!E74</f>
        <v>0.98656575517747136</v>
      </c>
      <c r="U17" s="69">
        <f t="shared" si="30"/>
        <v>1.6942363954064421</v>
      </c>
      <c r="W17" t="str">
        <f t="shared" si="31"/>
        <v>34 Culture, media and sports occupations</v>
      </c>
      <c r="X17" s="69">
        <v>2.8127677234279593</v>
      </c>
      <c r="Y17" s="69">
        <v>3.8678961424816083</v>
      </c>
      <c r="Z17" s="69">
        <v>3.5148892638910896</v>
      </c>
      <c r="AA17" s="69">
        <v>3.432688295061102</v>
      </c>
      <c r="AB17" s="69">
        <v>3.9481490392070793</v>
      </c>
      <c r="AC17" s="69"/>
      <c r="AD17" s="69">
        <f t="shared" si="32"/>
        <v>0.43325977531598969</v>
      </c>
      <c r="AE17" s="69">
        <f>'RD T1'!E103</f>
        <v>1.7394846189879789</v>
      </c>
      <c r="AF17" s="69">
        <f t="shared" si="33"/>
        <v>2.1727443943039688</v>
      </c>
      <c r="AH17" t="str">
        <f t="shared" si="34"/>
        <v>34 Culture, media and sports occupations</v>
      </c>
      <c r="AI17" s="69">
        <v>0.34437993982099013</v>
      </c>
      <c r="AJ17" s="69">
        <v>0.40845683747547978</v>
      </c>
      <c r="AK17" s="69">
        <v>0.45902172392593227</v>
      </c>
      <c r="AL17" s="69">
        <v>0.44896074526444413</v>
      </c>
      <c r="AM17" s="69">
        <v>0.58836629299093157</v>
      </c>
      <c r="AN17" s="69"/>
      <c r="AO17" s="69">
        <f t="shared" si="35"/>
        <v>0.1293445690649993</v>
      </c>
      <c r="AP17" s="69">
        <f>'RD T1'!E132</f>
        <v>0.23064528064603118</v>
      </c>
      <c r="AQ17" s="69">
        <f t="shared" si="36"/>
        <v>0.35998984971103049</v>
      </c>
      <c r="AS17" t="str">
        <f t="shared" si="37"/>
        <v>34 Culture, media and sports occupations</v>
      </c>
      <c r="AT17" s="69">
        <v>0.49733139879826582</v>
      </c>
      <c r="AU17" s="69">
        <v>0.6092447911335569</v>
      </c>
      <c r="AV17" s="69">
        <v>0.58756587373679281</v>
      </c>
      <c r="AW17" s="69">
        <v>0.53543647233481495</v>
      </c>
      <c r="AX17" s="69">
        <v>0.56924170508668614</v>
      </c>
      <c r="AY17" s="69"/>
      <c r="AZ17" s="69">
        <f t="shared" si="38"/>
        <v>-1.8324168650106665E-2</v>
      </c>
      <c r="BA17" s="69">
        <f>'RD T1'!E161</f>
        <v>0.25048823548929466</v>
      </c>
      <c r="BB17" s="69">
        <f t="shared" si="39"/>
        <v>0.232164066839188</v>
      </c>
      <c r="BD17" t="str">
        <f t="shared" si="40"/>
        <v>34 Culture, media and sports occupations</v>
      </c>
      <c r="BE17" s="69">
        <v>1.2301739485508818</v>
      </c>
      <c r="BF17" s="69">
        <v>1.5081752151895083</v>
      </c>
      <c r="BG17" s="69">
        <v>1.3996362252188832</v>
      </c>
      <c r="BH17" s="69">
        <v>1.1614928571494536</v>
      </c>
      <c r="BI17" s="69">
        <v>1.1123468534958196</v>
      </c>
      <c r="BJ17" s="69"/>
      <c r="BK17" s="69">
        <f t="shared" si="41"/>
        <v>-0.28728937172306357</v>
      </c>
      <c r="BL17" s="69">
        <f>'RD T1'!E190</f>
        <v>0.45074439594617477</v>
      </c>
      <c r="BM17" s="69">
        <f t="shared" si="42"/>
        <v>0.1634550242231112</v>
      </c>
      <c r="BO17" t="str">
        <f t="shared" si="43"/>
        <v>34 Culture, media and sports occupations</v>
      </c>
      <c r="BP17" s="69">
        <v>0.75437007146765833</v>
      </c>
      <c r="BQ17" s="69">
        <v>0.77650434754625075</v>
      </c>
      <c r="BR17" s="69">
        <v>0.66964010067160573</v>
      </c>
      <c r="BS17" s="69">
        <v>0.51594151161404356</v>
      </c>
      <c r="BT17" s="69">
        <v>0.34993551594178718</v>
      </c>
      <c r="BU17" s="69"/>
      <c r="BV17" s="69">
        <f t="shared" si="44"/>
        <v>-0.31970458472981855</v>
      </c>
      <c r="BW17" s="69">
        <f>'RD T1'!E219</f>
        <v>0.17124571642971378</v>
      </c>
      <c r="BX17" s="69">
        <f t="shared" si="45"/>
        <v>-0.14845886830010477</v>
      </c>
      <c r="BZ17" t="str">
        <f t="shared" si="46"/>
        <v>34 Culture, media and sports occupations</v>
      </c>
      <c r="CA17" s="69">
        <v>0.59246005354726994</v>
      </c>
      <c r="CB17" s="69">
        <v>0.62265921903934729</v>
      </c>
      <c r="CC17" s="69">
        <v>0.60524642226996106</v>
      </c>
      <c r="CD17" s="69">
        <v>0.46625145882504859</v>
      </c>
      <c r="CE17" s="69">
        <v>0.32752567710348607</v>
      </c>
      <c r="CF17" s="69"/>
      <c r="CG17" s="69">
        <f t="shared" si="47"/>
        <v>-0.27772074516647499</v>
      </c>
      <c r="CH17" s="69">
        <f>'RD T1'!E248</f>
        <v>0.1721525761753136</v>
      </c>
      <c r="CI17" s="69">
        <f t="shared" si="48"/>
        <v>-0.10556816899116139</v>
      </c>
      <c r="CK17" t="str">
        <f t="shared" si="49"/>
        <v>34 Culture, media and sports occupations</v>
      </c>
      <c r="CL17" s="69">
        <v>0.19760625002518509</v>
      </c>
      <c r="CM17" s="69">
        <v>0.20978389101886921</v>
      </c>
      <c r="CN17" s="69">
        <v>0.22658429429590562</v>
      </c>
      <c r="CO17" s="69">
        <v>0.2439973071432702</v>
      </c>
      <c r="CP17" s="69">
        <v>0.36807473703892096</v>
      </c>
      <c r="CQ17" s="69"/>
      <c r="CR17" s="69">
        <f t="shared" si="50"/>
        <v>0.14149044274301534</v>
      </c>
      <c r="CS17" s="69">
        <f>'RD T1'!E277</f>
        <v>9.5794495323066983E-2</v>
      </c>
      <c r="CT17" s="69">
        <f t="shared" si="51"/>
        <v>0.23728493806608231</v>
      </c>
    </row>
    <row r="18" spans="1:98" x14ac:dyDescent="0.2">
      <c r="A18" s="10" t="str">
        <f>name!D14</f>
        <v>35 Business and public service associate professionals</v>
      </c>
      <c r="B18" s="69">
        <v>0.33939776043731007</v>
      </c>
      <c r="C18" s="69">
        <v>0.42206436521372004</v>
      </c>
      <c r="D18" s="69">
        <v>0.47644559975527134</v>
      </c>
      <c r="E18" s="69">
        <v>0.55221873177072567</v>
      </c>
      <c r="F18" s="69">
        <v>0.7243734733121785</v>
      </c>
      <c r="G18" s="11"/>
      <c r="H18" s="69">
        <f t="shared" si="26"/>
        <v>0.24792787355690715</v>
      </c>
      <c r="I18" s="69">
        <f>'RD T1'!E46</f>
        <v>0.30135947833205973</v>
      </c>
      <c r="J18" s="69">
        <f t="shared" si="27"/>
        <v>0.54928735188896693</v>
      </c>
      <c r="L18" t="str">
        <f t="shared" si="28"/>
        <v>35 Business and public service associate professionals</v>
      </c>
      <c r="M18" s="69">
        <v>3.715064812870513</v>
      </c>
      <c r="N18" s="69">
        <v>4.6020515691544777</v>
      </c>
      <c r="O18" s="69">
        <v>5.1650649536215223</v>
      </c>
      <c r="P18" s="69">
        <v>5.8666052781840285</v>
      </c>
      <c r="Q18" s="69">
        <v>7.4923758868320567</v>
      </c>
      <c r="R18" s="11"/>
      <c r="S18" s="69">
        <f t="shared" si="29"/>
        <v>2.3273109332105344</v>
      </c>
      <c r="T18" s="69">
        <f>'RD T1'!E75</f>
        <v>3.2782442390007644</v>
      </c>
      <c r="U18" s="69">
        <f t="shared" si="30"/>
        <v>5.6055551722112984</v>
      </c>
      <c r="W18" t="str">
        <f t="shared" si="31"/>
        <v>35 Business and public service associate professionals</v>
      </c>
      <c r="X18" s="69">
        <v>8.4901400405626699</v>
      </c>
      <c r="Y18" s="69">
        <v>10.317939569585448</v>
      </c>
      <c r="Z18" s="69">
        <v>10.196328387436635</v>
      </c>
      <c r="AA18" s="69">
        <v>10.329111148393913</v>
      </c>
      <c r="AB18" s="69">
        <v>11.60075578243706</v>
      </c>
      <c r="AC18" s="69"/>
      <c r="AD18" s="69">
        <f t="shared" si="32"/>
        <v>1.4044273950004253</v>
      </c>
      <c r="AE18" s="69">
        <f>'RD T1'!E104</f>
        <v>5.447148355406199</v>
      </c>
      <c r="AF18" s="69">
        <f t="shared" si="33"/>
        <v>6.8515757504066244</v>
      </c>
      <c r="AH18" t="str">
        <f t="shared" si="34"/>
        <v>35 Business and public service associate professionals</v>
      </c>
      <c r="AI18" s="69">
        <v>2.4355387573740992</v>
      </c>
      <c r="AJ18" s="69">
        <v>2.8371130735326138</v>
      </c>
      <c r="AK18" s="69">
        <v>2.9258191156196882</v>
      </c>
      <c r="AL18" s="69">
        <v>2.9502972358618513</v>
      </c>
      <c r="AM18" s="69">
        <v>3.3968132922682757</v>
      </c>
      <c r="AN18" s="69"/>
      <c r="AO18" s="69">
        <f t="shared" si="35"/>
        <v>0.47099417664858745</v>
      </c>
      <c r="AP18" s="69">
        <f>'RD T1'!E133</f>
        <v>1.4854931564476002</v>
      </c>
      <c r="AQ18" s="69">
        <f t="shared" si="36"/>
        <v>1.9564873330961876</v>
      </c>
      <c r="AS18" t="str">
        <f t="shared" si="37"/>
        <v>35 Business and public service associate professionals</v>
      </c>
      <c r="AT18" s="69">
        <v>2.0584462355637108</v>
      </c>
      <c r="AU18" s="69">
        <v>2.3914781224178245</v>
      </c>
      <c r="AV18" s="69">
        <v>2.4581582856892412</v>
      </c>
      <c r="AW18" s="69">
        <v>2.4507451630366184</v>
      </c>
      <c r="AX18" s="69">
        <v>2.8110909370354453</v>
      </c>
      <c r="AY18" s="69"/>
      <c r="AZ18" s="69">
        <f t="shared" si="38"/>
        <v>0.35293265134620411</v>
      </c>
      <c r="BA18" s="69">
        <f>'RD T1'!E162</f>
        <v>1.2141332389177846</v>
      </c>
      <c r="BB18" s="69">
        <f t="shared" si="39"/>
        <v>1.5670658902639887</v>
      </c>
      <c r="BD18" t="str">
        <f t="shared" si="40"/>
        <v>35 Business and public service associate professionals</v>
      </c>
      <c r="BE18" s="69">
        <v>6.8334654137454267</v>
      </c>
      <c r="BF18" s="69">
        <v>7.238739716575096</v>
      </c>
      <c r="BG18" s="69">
        <v>7.6304247238906653</v>
      </c>
      <c r="BH18" s="69">
        <v>6.6238052798955582</v>
      </c>
      <c r="BI18" s="69">
        <v>6.1328145084723564</v>
      </c>
      <c r="BJ18" s="69"/>
      <c r="BK18" s="69">
        <f t="shared" si="41"/>
        <v>-1.4976102154183089</v>
      </c>
      <c r="BL18" s="69">
        <f>'RD T1'!E191</f>
        <v>2.7993959312014942</v>
      </c>
      <c r="BM18" s="69">
        <f t="shared" si="42"/>
        <v>1.3017857157831854</v>
      </c>
      <c r="BO18" t="str">
        <f t="shared" si="43"/>
        <v>35 Business and public service associate professionals</v>
      </c>
      <c r="BP18" s="69">
        <v>5.8506050456521228</v>
      </c>
      <c r="BQ18" s="69">
        <v>5.9044314878896209</v>
      </c>
      <c r="BR18" s="69">
        <v>5.7365275545970755</v>
      </c>
      <c r="BS18" s="69">
        <v>5.0110402983398465</v>
      </c>
      <c r="BT18" s="69">
        <v>4.0160219655022491</v>
      </c>
      <c r="BU18" s="69"/>
      <c r="BV18" s="69">
        <f t="shared" si="44"/>
        <v>-1.7205055890948264</v>
      </c>
      <c r="BW18" s="69">
        <f>'RD T1'!E220</f>
        <v>1.8711869562575005</v>
      </c>
      <c r="BX18" s="69">
        <f t="shared" si="45"/>
        <v>0.15068136716267411</v>
      </c>
      <c r="BZ18" t="str">
        <f t="shared" si="46"/>
        <v>35 Business and public service associate professionals</v>
      </c>
      <c r="CA18" s="69">
        <v>3.1710575682004531</v>
      </c>
      <c r="CB18" s="69">
        <v>3.3357249341413726</v>
      </c>
      <c r="CC18" s="69">
        <v>3.3045742619083045</v>
      </c>
      <c r="CD18" s="69">
        <v>2.5379450706465838</v>
      </c>
      <c r="CE18" s="69">
        <v>1.5948071639150563</v>
      </c>
      <c r="CF18" s="69"/>
      <c r="CG18" s="69">
        <f t="shared" si="47"/>
        <v>-1.7097670979932482</v>
      </c>
      <c r="CH18" s="69">
        <f>'RD T1'!E249</f>
        <v>0.86530030600686048</v>
      </c>
      <c r="CI18" s="69">
        <f t="shared" si="48"/>
        <v>-0.84446679198638774</v>
      </c>
      <c r="CK18" t="str">
        <f t="shared" si="49"/>
        <v>35 Business and public service associate professionals</v>
      </c>
      <c r="CL18" s="69">
        <v>0.81534463653153333</v>
      </c>
      <c r="CM18" s="69">
        <v>0.75859024253790475</v>
      </c>
      <c r="CN18" s="69">
        <v>0.85837743180986847</v>
      </c>
      <c r="CO18" s="69">
        <v>0.81998221727421683</v>
      </c>
      <c r="CP18" s="69">
        <v>1.1935715421439419</v>
      </c>
      <c r="CQ18" s="69"/>
      <c r="CR18" s="69">
        <f t="shared" si="50"/>
        <v>0.33519411033407343</v>
      </c>
      <c r="CS18" s="69">
        <f>'RD T1'!E278</f>
        <v>0.32144314141669672</v>
      </c>
      <c r="CT18" s="69">
        <f t="shared" si="51"/>
        <v>0.65663725175077015</v>
      </c>
    </row>
    <row r="19" spans="1:98" x14ac:dyDescent="0.2">
      <c r="A19" s="10" t="str">
        <f>name!D15</f>
        <v>41 Administrative occupations</v>
      </c>
      <c r="B19" s="69">
        <v>0.32431062677948269</v>
      </c>
      <c r="C19" s="69">
        <v>0.3896946143415505</v>
      </c>
      <c r="D19" s="69">
        <v>0.45185259577891446</v>
      </c>
      <c r="E19" s="69">
        <v>0.53040749560344691</v>
      </c>
      <c r="F19" s="69">
        <v>0.72534637247591738</v>
      </c>
      <c r="G19" s="11"/>
      <c r="H19" s="69">
        <f t="shared" si="26"/>
        <v>0.27349377669700292</v>
      </c>
      <c r="I19" s="69">
        <f>'RD T1'!E47</f>
        <v>0.30349857264532915</v>
      </c>
      <c r="J19" s="69">
        <f t="shared" si="27"/>
        <v>0.57699234934233212</v>
      </c>
      <c r="L19" t="str">
        <f t="shared" si="28"/>
        <v>41 Administrative occupations</v>
      </c>
      <c r="M19" s="69">
        <v>3.4934605349128627</v>
      </c>
      <c r="N19" s="69">
        <v>4.142318133995798</v>
      </c>
      <c r="O19" s="69">
        <v>4.783065618292448</v>
      </c>
      <c r="P19" s="69">
        <v>5.6092623069546388</v>
      </c>
      <c r="Q19" s="69">
        <v>7.6268335345853684</v>
      </c>
      <c r="R19" s="11"/>
      <c r="S19" s="69">
        <f t="shared" si="29"/>
        <v>2.8437679162929204</v>
      </c>
      <c r="T19" s="69">
        <f>'RD T1'!E76</f>
        <v>3.367225636716094</v>
      </c>
      <c r="U19" s="69">
        <f t="shared" si="30"/>
        <v>6.2109935530090148</v>
      </c>
      <c r="W19" t="str">
        <f t="shared" si="31"/>
        <v>41 Administrative occupations</v>
      </c>
      <c r="X19" s="69">
        <v>12.877983430498368</v>
      </c>
      <c r="Y19" s="69">
        <v>15.036783772904998</v>
      </c>
      <c r="Z19" s="69">
        <v>15.575377830953881</v>
      </c>
      <c r="AA19" s="69">
        <v>16.663088071392256</v>
      </c>
      <c r="AB19" s="69">
        <v>20.436950943124771</v>
      </c>
      <c r="AC19" s="69"/>
      <c r="AD19" s="69">
        <f t="shared" si="32"/>
        <v>4.8615731121708894</v>
      </c>
      <c r="AE19" s="69">
        <f>'RD T1'!E105</f>
        <v>9.6659383318375838</v>
      </c>
      <c r="AF19" s="69">
        <f t="shared" si="33"/>
        <v>14.527511444008473</v>
      </c>
      <c r="AH19" t="str">
        <f t="shared" si="34"/>
        <v>41 Administrative occupations</v>
      </c>
      <c r="AI19" s="69">
        <v>4.5460553605050382</v>
      </c>
      <c r="AJ19" s="69">
        <v>5.1516697511369687</v>
      </c>
      <c r="AK19" s="69">
        <v>5.2111679940993492</v>
      </c>
      <c r="AL19" s="69">
        <v>5.4166115389874587</v>
      </c>
      <c r="AM19" s="69">
        <v>6.342509104316747</v>
      </c>
      <c r="AN19" s="69"/>
      <c r="AO19" s="69">
        <f t="shared" si="35"/>
        <v>1.1313411102173978</v>
      </c>
      <c r="AP19" s="69">
        <f>'RD T1'!E134</f>
        <v>3.3379970063866891</v>
      </c>
      <c r="AQ19" s="69">
        <f t="shared" si="36"/>
        <v>4.4693381166040869</v>
      </c>
      <c r="AS19" t="str">
        <f t="shared" si="37"/>
        <v>41 Administrative occupations</v>
      </c>
      <c r="AT19" s="69">
        <v>4.2262480363078652</v>
      </c>
      <c r="AU19" s="69">
        <v>4.8359042950617575</v>
      </c>
      <c r="AV19" s="69">
        <v>5.1108897333295396</v>
      </c>
      <c r="AW19" s="69">
        <v>5.1487849500025922</v>
      </c>
      <c r="AX19" s="69">
        <v>6.0760168166874537</v>
      </c>
      <c r="AY19" s="69"/>
      <c r="AZ19" s="69">
        <f t="shared" si="38"/>
        <v>0.9651270833579142</v>
      </c>
      <c r="BA19" s="69">
        <f>'RD T1'!E163</f>
        <v>2.9317606130457579</v>
      </c>
      <c r="BB19" s="69">
        <f t="shared" si="39"/>
        <v>3.8968876964036721</v>
      </c>
      <c r="BD19" t="str">
        <f t="shared" si="40"/>
        <v>41 Administrative occupations</v>
      </c>
      <c r="BE19" s="69">
        <v>15.371337113026732</v>
      </c>
      <c r="BF19" s="69">
        <v>15.777062963077176</v>
      </c>
      <c r="BG19" s="69">
        <v>17.235030232030688</v>
      </c>
      <c r="BH19" s="69">
        <v>14.704131852415419</v>
      </c>
      <c r="BI19" s="69">
        <v>12.776842532677918</v>
      </c>
      <c r="BJ19" s="69"/>
      <c r="BK19" s="69">
        <f t="shared" si="41"/>
        <v>-4.45818769935277</v>
      </c>
      <c r="BL19" s="69">
        <f>'RD T1'!E192</f>
        <v>6.5940644792180603</v>
      </c>
      <c r="BM19" s="69">
        <f t="shared" si="42"/>
        <v>2.1358767798652902</v>
      </c>
      <c r="BO19" t="str">
        <f t="shared" si="43"/>
        <v>41 Administrative occupations</v>
      </c>
      <c r="BP19" s="69">
        <v>18.249877372488879</v>
      </c>
      <c r="BQ19" s="69">
        <v>18.019337113309064</v>
      </c>
      <c r="BR19" s="69">
        <v>17.561964371210887</v>
      </c>
      <c r="BS19" s="69">
        <v>15.473675453609014</v>
      </c>
      <c r="BT19" s="69">
        <v>10.861754615301455</v>
      </c>
      <c r="BU19" s="69"/>
      <c r="BV19" s="69">
        <f t="shared" si="44"/>
        <v>-6.700209755909432</v>
      </c>
      <c r="BW19" s="69">
        <f>'RD T1'!E221</f>
        <v>5.9290381092502171</v>
      </c>
      <c r="BX19" s="69">
        <f t="shared" si="45"/>
        <v>-0.77117164665921489</v>
      </c>
      <c r="BZ19" t="str">
        <f t="shared" si="46"/>
        <v>41 Administrative occupations</v>
      </c>
      <c r="CA19" s="69">
        <v>8.9730142945163145</v>
      </c>
      <c r="CB19" s="69">
        <v>8.3035035767361158</v>
      </c>
      <c r="CC19" s="69">
        <v>8.1583930482181763</v>
      </c>
      <c r="CD19" s="69">
        <v>5.5594960787741972</v>
      </c>
      <c r="CE19" s="69">
        <v>2.1912611942337663</v>
      </c>
      <c r="CF19" s="69"/>
      <c r="CG19" s="69">
        <f t="shared" si="47"/>
        <v>-5.9671318539844105</v>
      </c>
      <c r="CH19" s="69">
        <f>'RD T1'!E250</f>
        <v>1.7567994971084768</v>
      </c>
      <c r="CI19" s="69">
        <f t="shared" si="48"/>
        <v>-4.2103323568759334</v>
      </c>
      <c r="CK19" t="str">
        <f t="shared" si="49"/>
        <v>41 Administrative occupations</v>
      </c>
      <c r="CL19" s="69">
        <v>2.4338463503375851</v>
      </c>
      <c r="CM19" s="69">
        <v>1.9479191393732973</v>
      </c>
      <c r="CN19" s="69">
        <v>2.4548949163048861</v>
      </c>
      <c r="CO19" s="69">
        <v>2.2042006818297</v>
      </c>
      <c r="CP19" s="69">
        <v>2.1505295881004369</v>
      </c>
      <c r="CQ19" s="69"/>
      <c r="CR19" s="69">
        <f t="shared" si="50"/>
        <v>-0.30436532820444917</v>
      </c>
      <c r="CS19" s="69">
        <f>'RD T1'!E279</f>
        <v>0.6740135063821836</v>
      </c>
      <c r="CT19" s="69">
        <f t="shared" si="51"/>
        <v>0.36964817817773443</v>
      </c>
    </row>
    <row r="20" spans="1:98" x14ac:dyDescent="0.2">
      <c r="A20" s="10" t="str">
        <f>name!D16</f>
        <v>42 Secretarial and related occupations</v>
      </c>
      <c r="B20" s="69">
        <v>2.417268310132091E-2</v>
      </c>
      <c r="C20" s="69">
        <v>2.8551089129507348E-2</v>
      </c>
      <c r="D20" s="69">
        <v>3.0894105863878536E-2</v>
      </c>
      <c r="E20" s="69">
        <v>4.7699397355240813E-2</v>
      </c>
      <c r="F20" s="69">
        <v>8.6283803869546899E-2</v>
      </c>
      <c r="G20" s="11"/>
      <c r="H20" s="69">
        <f t="shared" si="26"/>
        <v>5.5389698005668363E-2</v>
      </c>
      <c r="I20" s="69">
        <f>'RD T1'!E48</f>
        <v>3.5799077473287352E-2</v>
      </c>
      <c r="J20" s="69">
        <f t="shared" si="27"/>
        <v>9.1188775478955708E-2</v>
      </c>
      <c r="L20" t="str">
        <f t="shared" si="28"/>
        <v>42 Secretarial and related occupations</v>
      </c>
      <c r="M20" s="69">
        <v>0.58590966783392362</v>
      </c>
      <c r="N20" s="69">
        <v>0.63076615575797046</v>
      </c>
      <c r="O20" s="69">
        <v>0.70667643709721206</v>
      </c>
      <c r="P20" s="69">
        <v>1.0852258889902093</v>
      </c>
      <c r="Q20" s="69">
        <v>1.6042355659098366</v>
      </c>
      <c r="R20" s="11"/>
      <c r="S20" s="69">
        <f t="shared" si="29"/>
        <v>0.89755912881262456</v>
      </c>
      <c r="T20" s="69">
        <f>'RD T1'!E77</f>
        <v>0.729252878812231</v>
      </c>
      <c r="U20" s="69">
        <f t="shared" si="30"/>
        <v>1.6268120076248556</v>
      </c>
      <c r="W20" t="str">
        <f t="shared" si="31"/>
        <v>42 Secretarial and related occupations</v>
      </c>
      <c r="X20" s="69">
        <v>2.1181324705455769</v>
      </c>
      <c r="Y20" s="69">
        <v>2.3199737919015808</v>
      </c>
      <c r="Z20" s="69">
        <v>2.199274009857048</v>
      </c>
      <c r="AA20" s="69">
        <v>3.219973088973576</v>
      </c>
      <c r="AB20" s="69">
        <v>4.1792841274286765</v>
      </c>
      <c r="AC20" s="69"/>
      <c r="AD20" s="69">
        <f t="shared" si="32"/>
        <v>1.9800101175716285</v>
      </c>
      <c r="AE20" s="69">
        <f>'RD T1'!E106</f>
        <v>2.1614120949268547</v>
      </c>
      <c r="AF20" s="69">
        <f t="shared" si="33"/>
        <v>4.1414222124984832</v>
      </c>
      <c r="AH20" t="str">
        <f t="shared" si="34"/>
        <v>42 Secretarial and related occupations</v>
      </c>
      <c r="AI20" s="69">
        <v>1.0024919032108468</v>
      </c>
      <c r="AJ20" s="69">
        <v>1.0674322858554353</v>
      </c>
      <c r="AK20" s="69">
        <v>1.042753146834742</v>
      </c>
      <c r="AL20" s="69">
        <v>1.3412192863340364</v>
      </c>
      <c r="AM20" s="69">
        <v>1.2939319343166984</v>
      </c>
      <c r="AN20" s="69"/>
      <c r="AO20" s="69">
        <f t="shared" si="35"/>
        <v>0.25117878748195643</v>
      </c>
      <c r="AP20" s="69">
        <f>'RD T1'!E135</f>
        <v>0.773688197416882</v>
      </c>
      <c r="AQ20" s="69">
        <f t="shared" si="36"/>
        <v>1.0248669848988383</v>
      </c>
      <c r="AS20" t="str">
        <f t="shared" si="37"/>
        <v>42 Secretarial and related occupations</v>
      </c>
      <c r="AT20" s="69">
        <v>0.77350723802291432</v>
      </c>
      <c r="AU20" s="69">
        <v>0.77965124794893159</v>
      </c>
      <c r="AV20" s="69">
        <v>0.77367702827927998</v>
      </c>
      <c r="AW20" s="69">
        <v>0.94084142180820951</v>
      </c>
      <c r="AX20" s="69">
        <v>0.79617376230315928</v>
      </c>
      <c r="AY20" s="69"/>
      <c r="AZ20" s="69">
        <f t="shared" si="38"/>
        <v>2.2496734023879306E-2</v>
      </c>
      <c r="BA20" s="69">
        <f>'RD T1'!E164</f>
        <v>0.49941576534905296</v>
      </c>
      <c r="BB20" s="69">
        <f t="shared" si="39"/>
        <v>0.52191249937293227</v>
      </c>
      <c r="BD20" t="str">
        <f t="shared" si="40"/>
        <v>42 Secretarial and related occupations</v>
      </c>
      <c r="BE20" s="69">
        <v>3.1800319399778019</v>
      </c>
      <c r="BF20" s="69">
        <v>3.0822870761142132</v>
      </c>
      <c r="BG20" s="69">
        <v>3.2405729856610299</v>
      </c>
      <c r="BH20" s="69">
        <v>3.4196905676833538</v>
      </c>
      <c r="BI20" s="69">
        <v>1.1592720499616098</v>
      </c>
      <c r="BJ20" s="69"/>
      <c r="BK20" s="69">
        <f t="shared" si="41"/>
        <v>-2.0813009356994199</v>
      </c>
      <c r="BL20" s="69">
        <f>'RD T1'!E193</f>
        <v>1.2769111777849422</v>
      </c>
      <c r="BM20" s="69">
        <f t="shared" si="42"/>
        <v>-0.80438975791447764</v>
      </c>
      <c r="BO20" t="str">
        <f t="shared" si="43"/>
        <v>42 Secretarial and related occupations</v>
      </c>
      <c r="BP20" s="69">
        <v>3.9415452493441285</v>
      </c>
      <c r="BQ20" s="69">
        <v>3.5863502270922676</v>
      </c>
      <c r="BR20" s="69">
        <v>3.1529308527810209</v>
      </c>
      <c r="BS20" s="69">
        <v>2.8454484407466478</v>
      </c>
      <c r="BT20" s="69">
        <v>0.85808411047415911</v>
      </c>
      <c r="BU20" s="69"/>
      <c r="BV20" s="69">
        <f t="shared" si="44"/>
        <v>-2.2948467423068619</v>
      </c>
      <c r="BW20" s="69">
        <f>'RD T1'!E222</f>
        <v>0.94670833652773678</v>
      </c>
      <c r="BX20" s="69">
        <f t="shared" si="45"/>
        <v>-1.348138405779125</v>
      </c>
      <c r="BZ20" t="str">
        <f t="shared" si="46"/>
        <v>42 Secretarial and related occupations</v>
      </c>
      <c r="CA20" s="69">
        <v>3.4080721033896189</v>
      </c>
      <c r="CB20" s="69">
        <v>3.2220480948519672</v>
      </c>
      <c r="CC20" s="69">
        <v>2.9663834633517503</v>
      </c>
      <c r="CD20" s="69">
        <v>1.9575063280050753</v>
      </c>
      <c r="CE20" s="69">
        <v>0.43614522964100322</v>
      </c>
      <c r="CF20" s="69"/>
      <c r="CG20" s="69">
        <f t="shared" si="47"/>
        <v>-2.530238233710747</v>
      </c>
      <c r="CH20" s="69">
        <f>'RD T1'!E251</f>
        <v>0.67837352322863409</v>
      </c>
      <c r="CI20" s="69">
        <f t="shared" si="48"/>
        <v>-1.8518647104821129</v>
      </c>
      <c r="CK20" t="str">
        <f t="shared" si="49"/>
        <v>42 Secretarial and related occupations</v>
      </c>
      <c r="CL20" s="69">
        <v>0.85846634032878499</v>
      </c>
      <c r="CM20" s="69">
        <v>0.79621992887475368</v>
      </c>
      <c r="CN20" s="69">
        <v>0.96037643016946228</v>
      </c>
      <c r="CO20" s="69">
        <v>1.0441087701251128</v>
      </c>
      <c r="CP20" s="69">
        <v>0.9897038551619759</v>
      </c>
      <c r="CQ20" s="69"/>
      <c r="CR20" s="69">
        <f t="shared" si="50"/>
        <v>2.9327424992513618E-2</v>
      </c>
      <c r="CS20" s="69">
        <f>'RD T1'!E280</f>
        <v>0.40450456335665536</v>
      </c>
      <c r="CT20" s="69">
        <f t="shared" si="51"/>
        <v>0.43383198834916897</v>
      </c>
    </row>
    <row r="21" spans="1:98" x14ac:dyDescent="0.2">
      <c r="A21" s="10" t="str">
        <f>name!D17</f>
        <v>51 Skilled agricultural and related trades</v>
      </c>
      <c r="B21" s="69">
        <v>1.3952721227855553E-2</v>
      </c>
      <c r="C21" s="69">
        <v>1.0599635123512346E-2</v>
      </c>
      <c r="D21" s="69">
        <v>1.3618311475150689E-2</v>
      </c>
      <c r="E21" s="69">
        <v>1.6284031376684997E-2</v>
      </c>
      <c r="F21" s="69">
        <v>2.3660616490060887E-2</v>
      </c>
      <c r="G21" s="11"/>
      <c r="H21" s="69">
        <f t="shared" si="26"/>
        <v>1.0042305014910198E-2</v>
      </c>
      <c r="I21" s="69">
        <f>'RD T1'!E49</f>
        <v>1.2352168752870339E-2</v>
      </c>
      <c r="J21" s="69">
        <f t="shared" si="27"/>
        <v>2.2394473767780539E-2</v>
      </c>
      <c r="L21" t="str">
        <f t="shared" si="28"/>
        <v>51 Skilled agricultural and related trades</v>
      </c>
      <c r="M21" s="69">
        <v>7.0961201883722694E-2</v>
      </c>
      <c r="N21" s="69">
        <v>7.8052034104562351E-2</v>
      </c>
      <c r="O21" s="69">
        <v>7.5049008172576925E-2</v>
      </c>
      <c r="P21" s="69">
        <v>8.5373496941506158E-2</v>
      </c>
      <c r="Q21" s="69">
        <v>0.12777580943557343</v>
      </c>
      <c r="R21" s="11"/>
      <c r="S21" s="69">
        <f t="shared" si="29"/>
        <v>5.2726801262996503E-2</v>
      </c>
      <c r="T21" s="69">
        <f>'RD T1'!E78</f>
        <v>5.306198788251066E-2</v>
      </c>
      <c r="U21" s="69">
        <f t="shared" si="30"/>
        <v>0.10578878914550716</v>
      </c>
      <c r="W21" t="str">
        <f t="shared" si="31"/>
        <v>51 Skilled agricultural and related trades</v>
      </c>
      <c r="X21" s="69">
        <v>0.58154419520649214</v>
      </c>
      <c r="Y21" s="69">
        <v>0.72426904499757938</v>
      </c>
      <c r="Z21" s="69">
        <v>0.78043186242059648</v>
      </c>
      <c r="AA21" s="69">
        <v>0.88554370998082366</v>
      </c>
      <c r="AB21" s="69">
        <v>1.2732421399902454</v>
      </c>
      <c r="AC21" s="69"/>
      <c r="AD21" s="69">
        <f t="shared" si="32"/>
        <v>0.4928102775696489</v>
      </c>
      <c r="AE21" s="69">
        <f>'RD T1'!E107</f>
        <v>0.65809725617951453</v>
      </c>
      <c r="AF21" s="69">
        <f t="shared" si="33"/>
        <v>1.1509075337491634</v>
      </c>
      <c r="AH21" t="str">
        <f t="shared" si="34"/>
        <v>51 Skilled agricultural and related trades</v>
      </c>
      <c r="AI21" s="69">
        <v>0.29544141933401186</v>
      </c>
      <c r="AJ21" s="69">
        <v>0.42102533398974518</v>
      </c>
      <c r="AK21" s="69">
        <v>0.38292128198642772</v>
      </c>
      <c r="AL21" s="69">
        <v>0.44535485200450403</v>
      </c>
      <c r="AM21" s="69">
        <v>0.61701652343928959</v>
      </c>
      <c r="AN21" s="69"/>
      <c r="AO21" s="69">
        <f t="shared" si="35"/>
        <v>0.23409524145286187</v>
      </c>
      <c r="AP21" s="69">
        <f>'RD T1'!E136</f>
        <v>0.3447640108208902</v>
      </c>
      <c r="AQ21" s="69">
        <f t="shared" si="36"/>
        <v>0.57885925227375212</v>
      </c>
      <c r="AS21" t="str">
        <f t="shared" si="37"/>
        <v>51 Skilled agricultural and related trades</v>
      </c>
      <c r="AT21" s="69">
        <v>0.37410294445577413</v>
      </c>
      <c r="AU21" s="69">
        <v>0.52759701506157952</v>
      </c>
      <c r="AV21" s="69">
        <v>0.51772105389973344</v>
      </c>
      <c r="AW21" s="69">
        <v>0.57373622843361205</v>
      </c>
      <c r="AX21" s="69">
        <v>0.83355644177319055</v>
      </c>
      <c r="AY21" s="69"/>
      <c r="AZ21" s="69">
        <f t="shared" si="38"/>
        <v>0.31583538787345711</v>
      </c>
      <c r="BA21" s="69">
        <f>'RD T1'!E165</f>
        <v>0.41919505456919859</v>
      </c>
      <c r="BB21" s="69">
        <f t="shared" si="39"/>
        <v>0.7350304424426557</v>
      </c>
      <c r="BD21" t="str">
        <f t="shared" si="40"/>
        <v>51 Skilled agricultural and related trades</v>
      </c>
      <c r="BE21" s="69">
        <v>0.84293678087549406</v>
      </c>
      <c r="BF21" s="69">
        <v>0.88561395255618414</v>
      </c>
      <c r="BG21" s="69">
        <v>0.82287303818628676</v>
      </c>
      <c r="BH21" s="69">
        <v>0.78558498766834151</v>
      </c>
      <c r="BI21" s="69">
        <v>0.80133483039285547</v>
      </c>
      <c r="BJ21" s="69"/>
      <c r="BK21" s="69">
        <f t="shared" si="41"/>
        <v>-2.1538207793431297E-2</v>
      </c>
      <c r="BL21" s="69">
        <f>'RD T1'!E194</f>
        <v>0.42578956387876477</v>
      </c>
      <c r="BM21" s="69">
        <f t="shared" si="42"/>
        <v>0.40425135608533347</v>
      </c>
      <c r="BO21" t="str">
        <f t="shared" si="43"/>
        <v>51 Skilled agricultural and related trades</v>
      </c>
      <c r="BP21" s="69">
        <v>1.4967815384190026</v>
      </c>
      <c r="BQ21" s="69">
        <v>1.5852460571902065</v>
      </c>
      <c r="BR21" s="69">
        <v>1.3874328007803229</v>
      </c>
      <c r="BS21" s="69">
        <v>1.363602364325561</v>
      </c>
      <c r="BT21" s="69">
        <v>1.3576126522755729</v>
      </c>
      <c r="BU21" s="69"/>
      <c r="BV21" s="69">
        <f t="shared" si="44"/>
        <v>-2.982014850475001E-2</v>
      </c>
      <c r="BW21" s="69">
        <f>'RD T1'!E223</f>
        <v>0.74613648757910112</v>
      </c>
      <c r="BX21" s="69">
        <f t="shared" si="45"/>
        <v>0.7163163390743511</v>
      </c>
      <c r="BZ21" t="str">
        <f t="shared" si="46"/>
        <v>51 Skilled agricultural and related trades</v>
      </c>
      <c r="CA21" s="69">
        <v>1.0434739672089326</v>
      </c>
      <c r="CB21" s="69">
        <v>1.1045803677793211</v>
      </c>
      <c r="CC21" s="69">
        <v>1.0481286677866108</v>
      </c>
      <c r="CD21" s="69">
        <v>0.9156263986097396</v>
      </c>
      <c r="CE21" s="69">
        <v>0.95446845478065179</v>
      </c>
      <c r="CF21" s="69"/>
      <c r="CG21" s="69">
        <f t="shared" si="47"/>
        <v>-9.3660213005959059E-2</v>
      </c>
      <c r="CH21" s="69">
        <f>'RD T1'!E252</f>
        <v>0.45639123689496569</v>
      </c>
      <c r="CI21" s="69">
        <f t="shared" si="48"/>
        <v>0.36273102388900663</v>
      </c>
      <c r="CK21" t="str">
        <f t="shared" si="49"/>
        <v>51 Skilled agricultural and related trades</v>
      </c>
      <c r="CL21" s="69">
        <v>0.80707645301759234</v>
      </c>
      <c r="CM21" s="69">
        <v>0.83442655357941609</v>
      </c>
      <c r="CN21" s="69">
        <v>0.75112907638963733</v>
      </c>
      <c r="CO21" s="69">
        <v>0.80014798564865663</v>
      </c>
      <c r="CP21" s="69">
        <v>0.50940717975866079</v>
      </c>
      <c r="CQ21" s="69"/>
      <c r="CR21" s="69">
        <f t="shared" si="50"/>
        <v>-0.24172189663097654</v>
      </c>
      <c r="CS21" s="69">
        <f>'RD T1'!E281</f>
        <v>0.25726814206766013</v>
      </c>
      <c r="CT21" s="69">
        <f t="shared" si="51"/>
        <v>1.5546245436683592E-2</v>
      </c>
    </row>
    <row r="22" spans="1:98" x14ac:dyDescent="0.2">
      <c r="A22" s="10" t="str">
        <f>name!D18</f>
        <v>52 Skilled metal, electrical and electronic trades</v>
      </c>
      <c r="B22" s="69">
        <v>1.6757926553231738E-2</v>
      </c>
      <c r="C22" s="69">
        <v>1.8056136590924799E-2</v>
      </c>
      <c r="D22" s="69">
        <v>2.0835976103268122E-2</v>
      </c>
      <c r="E22" s="69">
        <v>2.5878003019298351E-2</v>
      </c>
      <c r="F22" s="69">
        <v>3.5771697955840863E-2</v>
      </c>
      <c r="G22" s="11"/>
      <c r="H22" s="69">
        <f t="shared" si="26"/>
        <v>1.4935721852572741E-2</v>
      </c>
      <c r="I22" s="69">
        <f>'RD T1'!E50</f>
        <v>1.3105927173964133E-2</v>
      </c>
      <c r="J22" s="69">
        <f t="shared" si="27"/>
        <v>2.8041649026536872E-2</v>
      </c>
      <c r="L22" t="str">
        <f t="shared" si="28"/>
        <v>52 Skilled metal, electrical and electronic trades</v>
      </c>
      <c r="M22" s="69">
        <v>0.29355678040819899</v>
      </c>
      <c r="N22" s="69">
        <v>0.41262538913529989</v>
      </c>
      <c r="O22" s="69">
        <v>0.35552675398604</v>
      </c>
      <c r="P22" s="69">
        <v>0.49338721148003595</v>
      </c>
      <c r="Q22" s="69">
        <v>0.72647955759787786</v>
      </c>
      <c r="R22" s="11"/>
      <c r="S22" s="69">
        <f t="shared" si="29"/>
        <v>0.37095280361183786</v>
      </c>
      <c r="T22" s="69">
        <f>'RD T1'!E79</f>
        <v>0.26949741284178819</v>
      </c>
      <c r="U22" s="69">
        <f t="shared" si="30"/>
        <v>0.6404502164536261</v>
      </c>
      <c r="W22" t="str">
        <f t="shared" si="31"/>
        <v>52 Skilled metal, electrical and electronic trades</v>
      </c>
      <c r="X22" s="69">
        <v>1.0139586856978966</v>
      </c>
      <c r="Y22" s="69">
        <v>1.4070701395202354</v>
      </c>
      <c r="Z22" s="69">
        <v>1.1587237880033578</v>
      </c>
      <c r="AA22" s="69">
        <v>1.4397296277160734</v>
      </c>
      <c r="AB22" s="69">
        <v>1.993475225389423</v>
      </c>
      <c r="AC22" s="69"/>
      <c r="AD22" s="69">
        <f t="shared" si="32"/>
        <v>0.83475143738606516</v>
      </c>
      <c r="AE22" s="69">
        <f>'RD T1'!E108</f>
        <v>0.74130690509630948</v>
      </c>
      <c r="AF22" s="69">
        <f t="shared" si="33"/>
        <v>1.5760583424823746</v>
      </c>
      <c r="AH22" t="str">
        <f t="shared" si="34"/>
        <v>52 Skilled metal, electrical and electronic trades</v>
      </c>
      <c r="AI22" s="69">
        <v>0.36363823448964117</v>
      </c>
      <c r="AJ22" s="69">
        <v>0.47869641473131935</v>
      </c>
      <c r="AK22" s="69">
        <v>0.41254697441824473</v>
      </c>
      <c r="AL22" s="69">
        <v>0.4535063087468782</v>
      </c>
      <c r="AM22" s="69">
        <v>0.61122096764943223</v>
      </c>
      <c r="AN22" s="69"/>
      <c r="AO22" s="69">
        <f t="shared" si="35"/>
        <v>0.19867399323118751</v>
      </c>
      <c r="AP22" s="69">
        <f>'RD T1'!E137</f>
        <v>0.21431759188710398</v>
      </c>
      <c r="AQ22" s="69">
        <f t="shared" si="36"/>
        <v>0.41299158511829148</v>
      </c>
      <c r="AS22" t="str">
        <f t="shared" si="37"/>
        <v>52 Skilled metal, electrical and electronic trades</v>
      </c>
      <c r="AT22" s="69">
        <v>1.4933258927954487</v>
      </c>
      <c r="AU22" s="69">
        <v>1.9280208594331794</v>
      </c>
      <c r="AV22" s="69">
        <v>1.6844205282929374</v>
      </c>
      <c r="AW22" s="69">
        <v>1.849619327802337</v>
      </c>
      <c r="AX22" s="69">
        <v>2.401684288460086</v>
      </c>
      <c r="AY22" s="69"/>
      <c r="AZ22" s="69">
        <f t="shared" si="38"/>
        <v>0.71726376016714855</v>
      </c>
      <c r="BA22" s="69">
        <f>'RD T1'!E166</f>
        <v>0.84855456258724715</v>
      </c>
      <c r="BB22" s="69">
        <f t="shared" si="39"/>
        <v>1.5658183227543958</v>
      </c>
      <c r="BD22" t="str">
        <f t="shared" si="40"/>
        <v>52 Skilled metal, electrical and electronic trades</v>
      </c>
      <c r="BE22" s="69">
        <v>9.6105838601850486</v>
      </c>
      <c r="BF22" s="69">
        <v>10.32016038105407</v>
      </c>
      <c r="BG22" s="69">
        <v>8.7386772279496441</v>
      </c>
      <c r="BH22" s="69">
        <v>8.2984276259804322</v>
      </c>
      <c r="BI22" s="69">
        <v>7.2075755952434211</v>
      </c>
      <c r="BJ22" s="69"/>
      <c r="BK22" s="69">
        <f t="shared" si="41"/>
        <v>-1.531101632706223</v>
      </c>
      <c r="BL22" s="69">
        <f>'RD T1'!E195</f>
        <v>2.7715547042958377</v>
      </c>
      <c r="BM22" s="69">
        <f t="shared" si="42"/>
        <v>1.2404530715896147</v>
      </c>
      <c r="BO22" t="str">
        <f t="shared" si="43"/>
        <v>52 Skilled metal, electrical and electronic trades</v>
      </c>
      <c r="BP22" s="69">
        <v>6.2408525715007714</v>
      </c>
      <c r="BQ22" s="69">
        <v>6.216722666885369</v>
      </c>
      <c r="BR22" s="69">
        <v>5.1998311521602121</v>
      </c>
      <c r="BS22" s="69">
        <v>4.742681066529415</v>
      </c>
      <c r="BT22" s="69">
        <v>4.0321588704976286</v>
      </c>
      <c r="BU22" s="69"/>
      <c r="BV22" s="69">
        <f t="shared" si="44"/>
        <v>-1.1676722816625835</v>
      </c>
      <c r="BW22" s="69">
        <f>'RD T1'!E224</f>
        <v>1.6506673011140698</v>
      </c>
      <c r="BX22" s="69">
        <f t="shared" si="45"/>
        <v>0.48299501945148626</v>
      </c>
      <c r="BZ22" t="str">
        <f t="shared" si="46"/>
        <v>52 Skilled metal, electrical and electronic trades</v>
      </c>
      <c r="CA22" s="69">
        <v>2.6077411410155733</v>
      </c>
      <c r="CB22" s="69">
        <v>2.6844355060494332</v>
      </c>
      <c r="CC22" s="69">
        <v>2.268444268494425</v>
      </c>
      <c r="CD22" s="69">
        <v>1.9262070581181381</v>
      </c>
      <c r="CE22" s="69">
        <v>1.0787114744747086</v>
      </c>
      <c r="CF22" s="69"/>
      <c r="CG22" s="69">
        <f t="shared" si="47"/>
        <v>-1.1897327940197164</v>
      </c>
      <c r="CH22" s="69">
        <f>'RD T1'!E253</f>
        <v>0.62812258977389179</v>
      </c>
      <c r="CI22" s="69">
        <f t="shared" si="48"/>
        <v>-0.56161020424582464</v>
      </c>
      <c r="CK22" t="str">
        <f t="shared" si="49"/>
        <v>52 Skilled metal, electrical and electronic trades</v>
      </c>
      <c r="CL22" s="69">
        <v>1.2581299543445514</v>
      </c>
      <c r="CM22" s="69">
        <v>1.2716266722007803</v>
      </c>
      <c r="CN22" s="69">
        <v>1.0907456379666305</v>
      </c>
      <c r="CO22" s="69">
        <v>1.0515510548371556</v>
      </c>
      <c r="CP22" s="69">
        <v>0.74333569835545321</v>
      </c>
      <c r="CQ22" s="69"/>
      <c r="CR22" s="69">
        <f t="shared" si="50"/>
        <v>-0.34740993961117728</v>
      </c>
      <c r="CS22" s="69">
        <f>'RD T1'!E282</f>
        <v>0.32320934677185287</v>
      </c>
      <c r="CT22" s="69">
        <f t="shared" si="51"/>
        <v>-2.4200592839324409E-2</v>
      </c>
    </row>
    <row r="23" spans="1:98" x14ac:dyDescent="0.2">
      <c r="A23" s="10" t="str">
        <f>name!D19</f>
        <v>53 Skilled construction and building trades</v>
      </c>
      <c r="B23" s="69">
        <v>6.0947298308025094E-3</v>
      </c>
      <c r="C23" s="69">
        <v>5.496854912084603E-3</v>
      </c>
      <c r="D23" s="69">
        <v>5.1122250326995512E-3</v>
      </c>
      <c r="E23" s="69">
        <v>9.0595214230705587E-3</v>
      </c>
      <c r="F23" s="69">
        <v>9.1049402821729783E-3</v>
      </c>
      <c r="G23" s="11"/>
      <c r="H23" s="69">
        <f t="shared" si="26"/>
        <v>3.9927152494734271E-3</v>
      </c>
      <c r="I23" s="69">
        <f>'RD T1'!E51</f>
        <v>4.0534906944266922E-3</v>
      </c>
      <c r="J23" s="69">
        <f t="shared" si="27"/>
        <v>8.0462059439001185E-3</v>
      </c>
      <c r="L23" t="str">
        <f t="shared" si="28"/>
        <v>53 Skilled construction and building trades</v>
      </c>
      <c r="M23" s="69">
        <v>0.12837229517274656</v>
      </c>
      <c r="N23" s="69">
        <v>0.15010379927255718</v>
      </c>
      <c r="O23" s="69">
        <v>0.13683805194642773</v>
      </c>
      <c r="P23" s="69">
        <v>0.18706280902119413</v>
      </c>
      <c r="Q23" s="69">
        <v>0.23689614854981114</v>
      </c>
      <c r="R23" s="11"/>
      <c r="S23" s="69">
        <f t="shared" si="29"/>
        <v>0.10005809660338341</v>
      </c>
      <c r="T23" s="69">
        <f>'RD T1'!E80</f>
        <v>0.10096127365433978</v>
      </c>
      <c r="U23" s="69">
        <f t="shared" si="30"/>
        <v>0.20101937025772321</v>
      </c>
      <c r="W23" t="str">
        <f t="shared" si="31"/>
        <v>53 Skilled construction and building trades</v>
      </c>
      <c r="X23" s="69">
        <v>0.51326859188688989</v>
      </c>
      <c r="Y23" s="69">
        <v>0.63957307690389087</v>
      </c>
      <c r="Z23" s="69">
        <v>0.56449955422017262</v>
      </c>
      <c r="AA23" s="69">
        <v>0.73420528319709033</v>
      </c>
      <c r="AB23" s="69">
        <v>1.0108567472019445</v>
      </c>
      <c r="AC23" s="69"/>
      <c r="AD23" s="69">
        <f t="shared" si="32"/>
        <v>0.4463571929817719</v>
      </c>
      <c r="AE23" s="69">
        <f>'RD T1'!E109</f>
        <v>0.40184874649371016</v>
      </c>
      <c r="AF23" s="69">
        <f t="shared" si="33"/>
        <v>0.84820593947548206</v>
      </c>
      <c r="AH23" t="str">
        <f t="shared" si="34"/>
        <v>53 Skilled construction and building trades</v>
      </c>
      <c r="AI23" s="69">
        <v>0.29292912858389153</v>
      </c>
      <c r="AJ23" s="69">
        <v>0.41104781049691202</v>
      </c>
      <c r="AK23" s="69">
        <v>0.36782297649279277</v>
      </c>
      <c r="AL23" s="69">
        <v>0.47236800764258452</v>
      </c>
      <c r="AM23" s="69">
        <v>0.67950392002806548</v>
      </c>
      <c r="AN23" s="69"/>
      <c r="AO23" s="69">
        <f t="shared" si="35"/>
        <v>0.3116809435352727</v>
      </c>
      <c r="AP23" s="69">
        <f>'RD T1'!E138</f>
        <v>0.27290697499272837</v>
      </c>
      <c r="AQ23" s="69">
        <f t="shared" si="36"/>
        <v>0.58458791852800107</v>
      </c>
      <c r="AS23" t="str">
        <f t="shared" si="37"/>
        <v>53 Skilled construction and building trades</v>
      </c>
      <c r="AT23" s="69">
        <v>0.48778010241683711</v>
      </c>
      <c r="AU23" s="69">
        <v>0.62433615280551535</v>
      </c>
      <c r="AV23" s="69">
        <v>0.54524836407087629</v>
      </c>
      <c r="AW23" s="69">
        <v>0.70607593503099131</v>
      </c>
      <c r="AX23" s="69">
        <v>0.90941368466054917</v>
      </c>
      <c r="AY23" s="69"/>
      <c r="AZ23" s="69">
        <f t="shared" si="38"/>
        <v>0.36416532058967288</v>
      </c>
      <c r="BA23" s="69">
        <f>'RD T1'!E167</f>
        <v>0.37924394696741459</v>
      </c>
      <c r="BB23" s="69">
        <f t="shared" si="39"/>
        <v>0.74340926755708747</v>
      </c>
      <c r="BD23" t="str">
        <f t="shared" si="40"/>
        <v>53 Skilled construction and building trades</v>
      </c>
      <c r="BE23" s="69">
        <v>6.7789338032298048</v>
      </c>
      <c r="BF23" s="69">
        <v>6.8493486529451744</v>
      </c>
      <c r="BG23" s="69">
        <v>5.8486824532709516</v>
      </c>
      <c r="BH23" s="69">
        <v>5.9659931527164876</v>
      </c>
      <c r="BI23" s="69">
        <v>5.4274910997184165</v>
      </c>
      <c r="BJ23" s="69"/>
      <c r="BK23" s="69">
        <f t="shared" si="41"/>
        <v>-0.42119135355253512</v>
      </c>
      <c r="BL23" s="69">
        <f>'RD T1'!E196</f>
        <v>2.1784177942145808</v>
      </c>
      <c r="BM23" s="69">
        <f t="shared" si="42"/>
        <v>1.7572264406620457</v>
      </c>
      <c r="BO23" t="str">
        <f t="shared" si="43"/>
        <v>53 Skilled construction and building trades</v>
      </c>
      <c r="BP23" s="69">
        <v>6.3210284138238855</v>
      </c>
      <c r="BQ23" s="69">
        <v>6.5978008684723282</v>
      </c>
      <c r="BR23" s="69">
        <v>5.5411701933859865</v>
      </c>
      <c r="BS23" s="69">
        <v>6.0333654258771405</v>
      </c>
      <c r="BT23" s="69">
        <v>5.9899582984199027</v>
      </c>
      <c r="BU23" s="69"/>
      <c r="BV23" s="69">
        <f t="shared" si="44"/>
        <v>0.4487881050339162</v>
      </c>
      <c r="BW23" s="69">
        <f>'RD T1'!E225</f>
        <v>2.6160083946260912</v>
      </c>
      <c r="BX23" s="69">
        <f t="shared" si="45"/>
        <v>3.0647964996600074</v>
      </c>
      <c r="BZ23" t="str">
        <f t="shared" si="46"/>
        <v>53 Skilled construction and building trades</v>
      </c>
      <c r="CA23" s="69">
        <v>2.7470523658817885</v>
      </c>
      <c r="CB23" s="69">
        <v>2.8915245166043544</v>
      </c>
      <c r="CC23" s="69">
        <v>2.5194832124481708</v>
      </c>
      <c r="CD23" s="69">
        <v>2.3806479064565913</v>
      </c>
      <c r="CE23" s="69">
        <v>2.0353394114041303</v>
      </c>
      <c r="CF23" s="69"/>
      <c r="CG23" s="69">
        <f t="shared" si="47"/>
        <v>-0.48414380104404042</v>
      </c>
      <c r="CH23" s="69">
        <f>'RD T1'!E254</f>
        <v>0.92863467201120198</v>
      </c>
      <c r="CI23" s="69">
        <f t="shared" si="48"/>
        <v>0.44449087096716156</v>
      </c>
      <c r="CK23" t="str">
        <f t="shared" si="49"/>
        <v>53 Skilled construction and building trades</v>
      </c>
      <c r="CL23" s="69">
        <v>1.8874925889977003</v>
      </c>
      <c r="CM23" s="69">
        <v>1.585912116563525</v>
      </c>
      <c r="CN23" s="69">
        <v>1.3380041630487798</v>
      </c>
      <c r="CO23" s="69">
        <v>1.0652732232780862</v>
      </c>
      <c r="CP23" s="69">
        <v>0.26891354042437587</v>
      </c>
      <c r="CQ23" s="69"/>
      <c r="CR23" s="69">
        <f t="shared" si="50"/>
        <v>-1.0690906226244039</v>
      </c>
      <c r="CS23" s="69">
        <f>'RD T1'!E283</f>
        <v>0.21870186587515505</v>
      </c>
      <c r="CT23" s="69">
        <f t="shared" si="51"/>
        <v>-0.85038875674924885</v>
      </c>
    </row>
    <row r="24" spans="1:98" x14ac:dyDescent="0.2">
      <c r="A24" s="10" t="str">
        <f>name!D20</f>
        <v>54 Textiles, printing and other skilled trades</v>
      </c>
      <c r="B24" s="69">
        <v>4.5671806387055446E-2</v>
      </c>
      <c r="C24" s="69">
        <v>4.705884745980022E-2</v>
      </c>
      <c r="D24" s="69">
        <v>4.6732264537918018E-2</v>
      </c>
      <c r="E24" s="69">
        <v>6.0715351348067506E-2</v>
      </c>
      <c r="F24" s="69">
        <v>8.3450612134727972E-2</v>
      </c>
      <c r="G24" s="11"/>
      <c r="H24" s="69">
        <f t="shared" si="26"/>
        <v>3.6718347596809954E-2</v>
      </c>
      <c r="I24" s="69">
        <f>'RD T1'!E52</f>
        <v>3.6811715334061003E-2</v>
      </c>
      <c r="J24" s="69">
        <f t="shared" si="27"/>
        <v>7.3530062930870957E-2</v>
      </c>
      <c r="L24" t="str">
        <f t="shared" si="28"/>
        <v>54 Textiles, printing and other skilled trades</v>
      </c>
      <c r="M24" s="69">
        <v>0.29103137981810517</v>
      </c>
      <c r="N24" s="69">
        <v>0.3646066875692669</v>
      </c>
      <c r="O24" s="69">
        <v>0.37173743905318396</v>
      </c>
      <c r="P24" s="69">
        <v>0.46892045456916265</v>
      </c>
      <c r="Q24" s="69">
        <v>0.67735497957965762</v>
      </c>
      <c r="R24" s="11"/>
      <c r="S24" s="69">
        <f t="shared" si="29"/>
        <v>0.30561754052647366</v>
      </c>
      <c r="T24" s="69">
        <f>'RD T1'!E81</f>
        <v>0.30598204385818623</v>
      </c>
      <c r="U24" s="69">
        <f t="shared" si="30"/>
        <v>0.61159958438465989</v>
      </c>
      <c r="W24" t="str">
        <f t="shared" si="31"/>
        <v>54 Textiles, printing and other skilled trades</v>
      </c>
      <c r="X24" s="69">
        <v>0.95089296532484091</v>
      </c>
      <c r="Y24" s="69">
        <v>1.0417200558248116</v>
      </c>
      <c r="Z24" s="69">
        <v>1.0016508523374612</v>
      </c>
      <c r="AA24" s="69">
        <v>1.2341862669835542</v>
      </c>
      <c r="AB24" s="69">
        <v>1.6072514050397879</v>
      </c>
      <c r="AC24" s="69"/>
      <c r="AD24" s="69">
        <f t="shared" si="32"/>
        <v>0.60560055270232671</v>
      </c>
      <c r="AE24" s="69">
        <f>'RD T1'!E110</f>
        <v>0.76802858315723899</v>
      </c>
      <c r="AF24" s="69">
        <f t="shared" si="33"/>
        <v>1.3736291358595656</v>
      </c>
      <c r="AH24" t="str">
        <f t="shared" si="34"/>
        <v>54 Textiles, printing and other skilled trades</v>
      </c>
      <c r="AI24" s="69">
        <v>0.36062641432493164</v>
      </c>
      <c r="AJ24" s="69">
        <v>0.34745819473447126</v>
      </c>
      <c r="AK24" s="69">
        <v>0.36703553048139737</v>
      </c>
      <c r="AL24" s="69">
        <v>0.40681125918353378</v>
      </c>
      <c r="AM24" s="69">
        <v>0.52015478207343169</v>
      </c>
      <c r="AN24" s="69"/>
      <c r="AO24" s="69">
        <f t="shared" si="35"/>
        <v>0.15311925159203432</v>
      </c>
      <c r="AP24" s="69">
        <f>'RD T1'!E139</f>
        <v>0.25560487578442548</v>
      </c>
      <c r="AQ24" s="69">
        <f t="shared" si="36"/>
        <v>0.4087241273764598</v>
      </c>
      <c r="AS24" t="str">
        <f t="shared" si="37"/>
        <v>54 Textiles, printing and other skilled trades</v>
      </c>
      <c r="AT24" s="69">
        <v>0.41408613149885443</v>
      </c>
      <c r="AU24" s="69">
        <v>0.43725004623272179</v>
      </c>
      <c r="AV24" s="69">
        <v>0.42396819179109196</v>
      </c>
      <c r="AW24" s="69">
        <v>0.49911913338625169</v>
      </c>
      <c r="AX24" s="69">
        <v>0.64344428599744286</v>
      </c>
      <c r="AY24" s="69"/>
      <c r="AZ24" s="69">
        <f t="shared" si="38"/>
        <v>0.21947609420635089</v>
      </c>
      <c r="BA24" s="69">
        <f>'RD T1'!E168</f>
        <v>0.29813545252831836</v>
      </c>
      <c r="BB24" s="69">
        <f t="shared" si="39"/>
        <v>0.51761154673466925</v>
      </c>
      <c r="BD24" t="str">
        <f t="shared" si="40"/>
        <v>54 Textiles, printing and other skilled trades</v>
      </c>
      <c r="BE24" s="69">
        <v>3.180288368288172</v>
      </c>
      <c r="BF24" s="69">
        <v>3.0427850867208242</v>
      </c>
      <c r="BG24" s="69">
        <v>2.8786947713427367</v>
      </c>
      <c r="BH24" s="69">
        <v>2.9240112012802411</v>
      </c>
      <c r="BI24" s="69">
        <v>2.8415767925383433</v>
      </c>
      <c r="BJ24" s="69"/>
      <c r="BK24" s="69">
        <f t="shared" si="41"/>
        <v>-3.7117978804393381E-2</v>
      </c>
      <c r="BL24" s="69">
        <f>'RD T1'!E197</f>
        <v>1.2532211221010903</v>
      </c>
      <c r="BM24" s="69">
        <f t="shared" si="42"/>
        <v>1.2161031432966969</v>
      </c>
      <c r="BO24" t="str">
        <f t="shared" si="43"/>
        <v>54 Textiles, printing and other skilled trades</v>
      </c>
      <c r="BP24" s="69">
        <v>3.885319988010234</v>
      </c>
      <c r="BQ24" s="69">
        <v>3.3716969386808433</v>
      </c>
      <c r="BR24" s="69">
        <v>3.1935667756837107</v>
      </c>
      <c r="BS24" s="69">
        <v>3.0176948513204676</v>
      </c>
      <c r="BT24" s="69">
        <v>2.7691552831552939</v>
      </c>
      <c r="BU24" s="69"/>
      <c r="BV24" s="69">
        <f t="shared" si="44"/>
        <v>-0.42441149252841681</v>
      </c>
      <c r="BW24" s="69">
        <f>'RD T1'!E226</f>
        <v>1.1262368344877745</v>
      </c>
      <c r="BX24" s="69">
        <f t="shared" si="45"/>
        <v>0.70182534195935764</v>
      </c>
      <c r="BZ24" t="str">
        <f t="shared" si="46"/>
        <v>54 Textiles, printing and other skilled trades</v>
      </c>
      <c r="CA24" s="69">
        <v>2.6586116678673282</v>
      </c>
      <c r="CB24" s="69">
        <v>2.4235765319174107</v>
      </c>
      <c r="CC24" s="69">
        <v>2.400201093095121</v>
      </c>
      <c r="CD24" s="69">
        <v>2.0940345746346232</v>
      </c>
      <c r="CE24" s="69">
        <v>1.4842083933776007</v>
      </c>
      <c r="CF24" s="69"/>
      <c r="CG24" s="69">
        <f t="shared" si="47"/>
        <v>-0.91599269971752029</v>
      </c>
      <c r="CH24" s="69">
        <f>'RD T1'!E255</f>
        <v>0.75968314722454522</v>
      </c>
      <c r="CI24" s="69">
        <f t="shared" si="48"/>
        <v>-0.15630955249297507</v>
      </c>
      <c r="CK24" t="str">
        <f t="shared" si="49"/>
        <v>54 Textiles, printing and other skilled trades</v>
      </c>
      <c r="CL24" s="69">
        <v>1.5971956416007738</v>
      </c>
      <c r="CM24" s="69">
        <v>1.1394356093669142</v>
      </c>
      <c r="CN24" s="69">
        <v>1.2433027429558814</v>
      </c>
      <c r="CO24" s="69">
        <v>0.88482730450995772</v>
      </c>
      <c r="CP24" s="69">
        <v>0.79473419040431381</v>
      </c>
      <c r="CQ24" s="69"/>
      <c r="CR24" s="69">
        <f t="shared" si="50"/>
        <v>-0.44856855255156758</v>
      </c>
      <c r="CS24" s="69">
        <f>'RD T1'!E284</f>
        <v>0.28384760158255801</v>
      </c>
      <c r="CT24" s="69">
        <f t="shared" si="51"/>
        <v>-0.16472095096900957</v>
      </c>
    </row>
    <row r="25" spans="1:98" x14ac:dyDescent="0.2">
      <c r="A25" s="10" t="str">
        <f>name!D21</f>
        <v>61 Caring personal service occupations</v>
      </c>
      <c r="B25" s="69">
        <v>4.0629176758278616E-2</v>
      </c>
      <c r="C25" s="69">
        <v>4.8450181355572795E-2</v>
      </c>
      <c r="D25" s="69">
        <v>5.145863604626686E-2</v>
      </c>
      <c r="E25" s="69">
        <v>7.001880540478779E-2</v>
      </c>
      <c r="F25" s="69">
        <v>9.8748233217941406E-2</v>
      </c>
      <c r="G25" s="11"/>
      <c r="H25" s="69">
        <f t="shared" si="26"/>
        <v>4.7289597171674545E-2</v>
      </c>
      <c r="I25" s="69">
        <f>'RD T1'!E53</f>
        <v>4.3913622759823252E-2</v>
      </c>
      <c r="J25" s="69">
        <f t="shared" si="27"/>
        <v>9.1203219931497798E-2</v>
      </c>
      <c r="L25" t="str">
        <f t="shared" si="28"/>
        <v>61 Caring personal service occupations</v>
      </c>
      <c r="M25" s="69">
        <v>1.9601948805932619</v>
      </c>
      <c r="N25" s="69">
        <v>2.3223340053039769</v>
      </c>
      <c r="O25" s="69">
        <v>2.5247571855290314</v>
      </c>
      <c r="P25" s="69">
        <v>3.4390256708347975</v>
      </c>
      <c r="Q25" s="69">
        <v>5.0274062421274603</v>
      </c>
      <c r="R25" s="11"/>
      <c r="S25" s="69">
        <f t="shared" si="29"/>
        <v>2.502649056598429</v>
      </c>
      <c r="T25" s="69">
        <f>'RD T1'!E82</f>
        <v>2.3097081816502998</v>
      </c>
      <c r="U25" s="69">
        <f t="shared" si="30"/>
        <v>4.8123572382487287</v>
      </c>
      <c r="W25" t="str">
        <f t="shared" si="31"/>
        <v>61 Caring personal service occupations</v>
      </c>
      <c r="X25" s="69">
        <v>6.6793766890981594</v>
      </c>
      <c r="Y25" s="69">
        <v>7.7342302849976621</v>
      </c>
      <c r="Z25" s="69">
        <v>7.5009430995454061</v>
      </c>
      <c r="AA25" s="69">
        <v>9.3675663000485248</v>
      </c>
      <c r="AB25" s="69">
        <v>12.118056344487108</v>
      </c>
      <c r="AC25" s="69"/>
      <c r="AD25" s="69">
        <f t="shared" si="32"/>
        <v>4.6171132449417023</v>
      </c>
      <c r="AE25" s="69">
        <f>'RD T1'!E111</f>
        <v>6.5676820965791141</v>
      </c>
      <c r="AF25" s="69">
        <f t="shared" si="33"/>
        <v>11.184795341520816</v>
      </c>
      <c r="AH25" t="str">
        <f t="shared" si="34"/>
        <v>61 Caring personal service occupations</v>
      </c>
      <c r="AI25" s="69">
        <v>6.3890055750970527</v>
      </c>
      <c r="AJ25" s="69">
        <v>6.4655084243508281</v>
      </c>
      <c r="AK25" s="69">
        <v>6.2274131659208685</v>
      </c>
      <c r="AL25" s="69">
        <v>6.8496341067088808</v>
      </c>
      <c r="AM25" s="69">
        <v>7.3925962016558264</v>
      </c>
      <c r="AN25" s="69"/>
      <c r="AO25" s="69">
        <f t="shared" si="35"/>
        <v>1.165183035734958</v>
      </c>
      <c r="AP25" s="69">
        <f>'RD T1'!E140</f>
        <v>4.1145797028263882</v>
      </c>
      <c r="AQ25" s="69">
        <f t="shared" si="36"/>
        <v>5.2797627385613461</v>
      </c>
      <c r="AS25" t="str">
        <f t="shared" si="37"/>
        <v>61 Caring personal service occupations</v>
      </c>
      <c r="AT25" s="69">
        <v>3.3919815430247362</v>
      </c>
      <c r="AU25" s="69">
        <v>3.8249721366667693</v>
      </c>
      <c r="AV25" s="69">
        <v>3.7707375684980677</v>
      </c>
      <c r="AW25" s="69">
        <v>4.3380684549060282</v>
      </c>
      <c r="AX25" s="69">
        <v>5.1521506881323278</v>
      </c>
      <c r="AY25" s="69"/>
      <c r="AZ25" s="69">
        <f t="shared" si="38"/>
        <v>1.3814131196342601</v>
      </c>
      <c r="BA25" s="69">
        <f>'RD T1'!E169</f>
        <v>2.7543654748400352</v>
      </c>
      <c r="BB25" s="69">
        <f t="shared" si="39"/>
        <v>4.1357785944742957</v>
      </c>
      <c r="BD25" t="str">
        <f t="shared" si="40"/>
        <v>61 Caring personal service occupations</v>
      </c>
      <c r="BE25" s="69">
        <v>21.890085558811492</v>
      </c>
      <c r="BF25" s="69">
        <v>24.622782208379004</v>
      </c>
      <c r="BG25" s="69">
        <v>26.517832893250873</v>
      </c>
      <c r="BH25" s="69">
        <v>28.976956672912326</v>
      </c>
      <c r="BI25" s="69">
        <v>34.382372104022259</v>
      </c>
      <c r="BJ25" s="69"/>
      <c r="BK25" s="69">
        <f t="shared" si="41"/>
        <v>7.8645392107713867</v>
      </c>
      <c r="BL25" s="69">
        <f>'RD T1'!E198</f>
        <v>17.098809026815065</v>
      </c>
      <c r="BM25" s="69">
        <f t="shared" si="42"/>
        <v>24.963348237586452</v>
      </c>
      <c r="BO25" t="str">
        <f t="shared" si="43"/>
        <v>61 Caring personal service occupations</v>
      </c>
      <c r="BP25" s="69">
        <v>18.554078964619116</v>
      </c>
      <c r="BQ25" s="69">
        <v>19.080298928933647</v>
      </c>
      <c r="BR25" s="69">
        <v>17.399018952611623</v>
      </c>
      <c r="BS25" s="69">
        <v>18.593654612925977</v>
      </c>
      <c r="BT25" s="69">
        <v>16.053358358301381</v>
      </c>
      <c r="BU25" s="69"/>
      <c r="BV25" s="69">
        <f t="shared" si="44"/>
        <v>-1.3456605943102424</v>
      </c>
      <c r="BW25" s="69">
        <f>'RD T1'!E227</f>
        <v>8.5209964617491529</v>
      </c>
      <c r="BX25" s="69">
        <f t="shared" si="45"/>
        <v>7.1753358674389105</v>
      </c>
      <c r="BZ25" t="str">
        <f t="shared" si="46"/>
        <v>61 Caring personal service occupations</v>
      </c>
      <c r="CA25" s="69">
        <v>4.6220612075775458</v>
      </c>
      <c r="CB25" s="69">
        <v>2.5049853549168315</v>
      </c>
      <c r="CC25" s="69">
        <v>2.1382170819402142</v>
      </c>
      <c r="CD25" s="69">
        <v>1.4354428082901969</v>
      </c>
      <c r="CE25" s="69">
        <v>1.1370834592888401</v>
      </c>
      <c r="CF25" s="69"/>
      <c r="CG25" s="69">
        <f t="shared" si="47"/>
        <v>-1.0011336226513741</v>
      </c>
      <c r="CH25" s="69">
        <f>'RD T1'!E256</f>
        <v>0.46034532027112379</v>
      </c>
      <c r="CI25" s="69">
        <f t="shared" si="48"/>
        <v>-0.54078830238025022</v>
      </c>
      <c r="CK25" t="str">
        <f t="shared" si="49"/>
        <v>61 Caring personal service occupations</v>
      </c>
      <c r="CL25" s="69">
        <v>0.82289187120744345</v>
      </c>
      <c r="CM25" s="69">
        <v>0.64080298248667322</v>
      </c>
      <c r="CN25" s="69">
        <v>0.66831075724586053</v>
      </c>
      <c r="CO25" s="69">
        <v>0.77848272830601339</v>
      </c>
      <c r="CP25" s="69">
        <v>0.97195929053555552</v>
      </c>
      <c r="CQ25" s="69"/>
      <c r="CR25" s="69">
        <f t="shared" si="50"/>
        <v>0.30364853328969499</v>
      </c>
      <c r="CS25" s="69">
        <f>'RD T1'!E285</f>
        <v>0.22667991025973228</v>
      </c>
      <c r="CT25" s="69">
        <f t="shared" si="51"/>
        <v>0.53032844354942732</v>
      </c>
    </row>
    <row r="26" spans="1:98" x14ac:dyDescent="0.2">
      <c r="A26" s="10" t="str">
        <f>name!D22</f>
        <v>62 Leisure, travel and related personal service occupations</v>
      </c>
      <c r="B26" s="69">
        <v>1.0382573778281938E-2</v>
      </c>
      <c r="C26" s="69">
        <v>1.9717287458429218E-2</v>
      </c>
      <c r="D26" s="69">
        <v>1.713457692990299E-2</v>
      </c>
      <c r="E26" s="69">
        <v>2.2231107594820471E-2</v>
      </c>
      <c r="F26" s="69">
        <v>2.9881930917906665E-2</v>
      </c>
      <c r="G26" s="11"/>
      <c r="H26" s="69">
        <f t="shared" si="26"/>
        <v>1.2747353988003675E-2</v>
      </c>
      <c r="I26" s="69">
        <f>'RD T1'!E54</f>
        <v>1.3373369665673882E-2</v>
      </c>
      <c r="J26" s="69">
        <f t="shared" si="27"/>
        <v>2.6120723653677555E-2</v>
      </c>
      <c r="L26" t="str">
        <f t="shared" si="28"/>
        <v>62 Leisure, travel and related personal service occupations</v>
      </c>
      <c r="M26" s="69">
        <v>0.28048313358104304</v>
      </c>
      <c r="N26" s="69">
        <v>0.34572191201975744</v>
      </c>
      <c r="O26" s="69">
        <v>0.32451959019096077</v>
      </c>
      <c r="P26" s="69">
        <v>0.41708675087789915</v>
      </c>
      <c r="Q26" s="69">
        <v>0.57600496989643768</v>
      </c>
      <c r="R26" s="11"/>
      <c r="S26" s="69">
        <f t="shared" si="29"/>
        <v>0.25148537970547691</v>
      </c>
      <c r="T26" s="69">
        <f>'RD T1'!E83</f>
        <v>0.26280086740696385</v>
      </c>
      <c r="U26" s="69">
        <f t="shared" si="30"/>
        <v>0.51428624711244075</v>
      </c>
      <c r="W26" t="str">
        <f t="shared" si="31"/>
        <v>62 Leisure, travel and related personal service occupations</v>
      </c>
      <c r="X26" s="69">
        <v>1.2577997487797725</v>
      </c>
      <c r="Y26" s="69">
        <v>1.70747081409048</v>
      </c>
      <c r="Z26" s="69">
        <v>1.4191813870148069</v>
      </c>
      <c r="AA26" s="69">
        <v>1.751541786912914</v>
      </c>
      <c r="AB26" s="69">
        <v>2.3231282846941377</v>
      </c>
      <c r="AC26" s="69"/>
      <c r="AD26" s="69">
        <f t="shared" si="32"/>
        <v>0.90394689767933079</v>
      </c>
      <c r="AE26" s="69">
        <f>'RD T1'!E112</f>
        <v>1.1781696359093918</v>
      </c>
      <c r="AF26" s="69">
        <f t="shared" si="33"/>
        <v>2.0821165335887226</v>
      </c>
      <c r="AH26" t="str">
        <f t="shared" si="34"/>
        <v>62 Leisure, travel and related personal service occupations</v>
      </c>
      <c r="AI26" s="69">
        <v>0.83273107183034156</v>
      </c>
      <c r="AJ26" s="69">
        <v>1.0617082619074671</v>
      </c>
      <c r="AK26" s="69">
        <v>0.87505835589010417</v>
      </c>
      <c r="AL26" s="69">
        <v>1.0427099166580427</v>
      </c>
      <c r="AM26" s="69">
        <v>1.4048670633735933</v>
      </c>
      <c r="AN26" s="69"/>
      <c r="AO26" s="69">
        <f t="shared" si="35"/>
        <v>0.52980870748348918</v>
      </c>
      <c r="AP26" s="69">
        <f>'RD T1'!E141</f>
        <v>0.72467271699819047</v>
      </c>
      <c r="AQ26" s="69">
        <f t="shared" si="36"/>
        <v>1.2544814244816798</v>
      </c>
      <c r="AS26" t="str">
        <f t="shared" si="37"/>
        <v>62 Leisure, travel and related personal service occupations</v>
      </c>
      <c r="AT26" s="69">
        <v>1.0026276064153143</v>
      </c>
      <c r="AU26" s="69">
        <v>1.2796740374988531</v>
      </c>
      <c r="AV26" s="69">
        <v>1.1919719091614063</v>
      </c>
      <c r="AW26" s="69">
        <v>1.465057399753543</v>
      </c>
      <c r="AX26" s="69">
        <v>2.0812586819130301</v>
      </c>
      <c r="AY26" s="69"/>
      <c r="AZ26" s="69">
        <f t="shared" si="38"/>
        <v>0.88928677275162382</v>
      </c>
      <c r="BA26" s="69">
        <f>'RD T1'!E170</f>
        <v>1.0145094093638432</v>
      </c>
      <c r="BB26" s="69">
        <f t="shared" si="39"/>
        <v>1.903796182115467</v>
      </c>
      <c r="BD26" t="str">
        <f t="shared" si="40"/>
        <v>62 Leisure, travel and related personal service occupations</v>
      </c>
      <c r="BE26" s="69">
        <v>3.9722444574051869</v>
      </c>
      <c r="BF26" s="69">
        <v>4.2200941204657063</v>
      </c>
      <c r="BG26" s="69">
        <v>3.8318921138786113</v>
      </c>
      <c r="BH26" s="69">
        <v>3.5638947646754819</v>
      </c>
      <c r="BI26" s="69">
        <v>3.2453485887499398</v>
      </c>
      <c r="BJ26" s="69"/>
      <c r="BK26" s="69">
        <f t="shared" si="41"/>
        <v>-0.58654352512867147</v>
      </c>
      <c r="BL26" s="69">
        <f>'RD T1'!E199</f>
        <v>1.5789948043668178</v>
      </c>
      <c r="BM26" s="69">
        <f t="shared" si="42"/>
        <v>0.99245127923814636</v>
      </c>
      <c r="BO26" t="str">
        <f t="shared" si="43"/>
        <v>62 Leisure, travel and related personal service occupations</v>
      </c>
      <c r="BP26" s="69">
        <v>4.1752896673741322</v>
      </c>
      <c r="BQ26" s="69">
        <v>4.3786293962650973</v>
      </c>
      <c r="BR26" s="69">
        <v>3.4504327812453837</v>
      </c>
      <c r="BS26" s="69">
        <v>3.2716007730771053</v>
      </c>
      <c r="BT26" s="69">
        <v>2.656394710065245</v>
      </c>
      <c r="BU26" s="69"/>
      <c r="BV26" s="69">
        <f t="shared" si="44"/>
        <v>-0.79403807118013869</v>
      </c>
      <c r="BW26" s="69">
        <f>'RD T1'!E228</f>
        <v>1.4010417447482111</v>
      </c>
      <c r="BX26" s="69">
        <f t="shared" si="45"/>
        <v>0.60700367356807239</v>
      </c>
      <c r="BZ26" t="str">
        <f t="shared" si="46"/>
        <v>62 Leisure, travel and related personal service occupations</v>
      </c>
      <c r="CA26" s="69">
        <v>2.5443408355288701</v>
      </c>
      <c r="CB26" s="69">
        <v>2.7041507644890643</v>
      </c>
      <c r="CC26" s="69">
        <v>2.3210342625517906</v>
      </c>
      <c r="CD26" s="69">
        <v>2.110812147083267</v>
      </c>
      <c r="CE26" s="69">
        <v>1.5852843564352841</v>
      </c>
      <c r="CF26" s="69"/>
      <c r="CG26" s="69">
        <f t="shared" si="47"/>
        <v>-0.73574990611650648</v>
      </c>
      <c r="CH26" s="69">
        <f>'RD T1'!E257</f>
        <v>0.85763544273134018</v>
      </c>
      <c r="CI26" s="69">
        <f t="shared" si="48"/>
        <v>0.1218855366148337</v>
      </c>
      <c r="CK26" t="str">
        <f t="shared" si="49"/>
        <v>62 Leisure, travel and related personal service occupations</v>
      </c>
      <c r="CL26" s="69">
        <v>1.1942287143436157</v>
      </c>
      <c r="CM26" s="69">
        <v>0.91507679621026716</v>
      </c>
      <c r="CN26" s="69">
        <v>0.94922697926321498</v>
      </c>
      <c r="CO26" s="69">
        <v>0.81147084218260934</v>
      </c>
      <c r="CP26" s="69">
        <v>0.61208537459265266</v>
      </c>
      <c r="CQ26" s="69"/>
      <c r="CR26" s="69">
        <f t="shared" si="50"/>
        <v>-0.33714160467056231</v>
      </c>
      <c r="CS26" s="69">
        <f>'RD T1'!E286</f>
        <v>0.24006085727868162</v>
      </c>
      <c r="CT26" s="69">
        <f t="shared" si="51"/>
        <v>-9.708074739188069E-2</v>
      </c>
    </row>
    <row r="27" spans="1:98" x14ac:dyDescent="0.2">
      <c r="A27" s="10" t="str">
        <f>name!D23</f>
        <v>63 Community and civil enforcement occupations</v>
      </c>
      <c r="B27" s="69">
        <v>1.0156727792430447E-3</v>
      </c>
      <c r="C27" s="69">
        <v>1.3166730838723886E-3</v>
      </c>
      <c r="D27" s="69">
        <v>1.4969323876642816E-3</v>
      </c>
      <c r="E27" s="69">
        <v>1.8018832345482879E-3</v>
      </c>
      <c r="F27" s="69">
        <v>2.4775008655970867E-3</v>
      </c>
      <c r="G27" s="11"/>
      <c r="H27" s="69">
        <f t="shared" si="26"/>
        <v>9.8056847793280512E-4</v>
      </c>
      <c r="I27" s="69">
        <f>'RD T1'!E55</f>
        <v>1.0753907856154532E-3</v>
      </c>
      <c r="J27" s="69">
        <f t="shared" si="27"/>
        <v>2.0559592635482583E-3</v>
      </c>
      <c r="L27" t="str">
        <f t="shared" si="28"/>
        <v>63 Community and civil enforcement occupations</v>
      </c>
      <c r="M27" s="69">
        <v>1.9053069194729471E-2</v>
      </c>
      <c r="N27" s="69">
        <v>1.9575887216224757E-2</v>
      </c>
      <c r="O27" s="69">
        <v>2.7775321206288429E-2</v>
      </c>
      <c r="P27" s="69">
        <v>2.6673099132798347E-2</v>
      </c>
      <c r="Q27" s="69">
        <v>3.7838775646365057E-2</v>
      </c>
      <c r="R27" s="11"/>
      <c r="S27" s="69">
        <f t="shared" si="29"/>
        <v>1.0063454440076627E-2</v>
      </c>
      <c r="T27" s="69">
        <f>'RD T1'!E84</f>
        <v>1.6244873798134201E-2</v>
      </c>
      <c r="U27" s="69">
        <f t="shared" si="30"/>
        <v>2.6308328238210828E-2</v>
      </c>
      <c r="W27" t="str">
        <f t="shared" si="31"/>
        <v>63 Community and civil enforcement occupations</v>
      </c>
      <c r="X27" s="69">
        <v>9.9604710135292387E-2</v>
      </c>
      <c r="Y27" s="69">
        <v>0.11950348550396328</v>
      </c>
      <c r="Z27" s="69">
        <v>0.13211569693740222</v>
      </c>
      <c r="AA27" s="69">
        <v>0.14407626218375769</v>
      </c>
      <c r="AB27" s="69">
        <v>0.19739487191168173</v>
      </c>
      <c r="AC27" s="69"/>
      <c r="AD27" s="69">
        <f t="shared" si="32"/>
        <v>6.5279174974279514E-2</v>
      </c>
      <c r="AE27" s="69">
        <f>'RD T1'!E113</f>
        <v>9.9346480730821377E-2</v>
      </c>
      <c r="AF27" s="69">
        <f t="shared" si="33"/>
        <v>0.1646256557051009</v>
      </c>
      <c r="AH27" t="str">
        <f t="shared" si="34"/>
        <v>63 Community and civil enforcement occupations</v>
      </c>
      <c r="AI27" s="69">
        <v>2.9076587624538196E-2</v>
      </c>
      <c r="AJ27" s="69">
        <v>3.2860781021711735E-2</v>
      </c>
      <c r="AK27" s="69">
        <v>4.0306297662876731E-2</v>
      </c>
      <c r="AL27" s="69">
        <v>3.7725688128362037E-2</v>
      </c>
      <c r="AM27" s="69">
        <v>5.0960268583954908E-2</v>
      </c>
      <c r="AN27" s="69"/>
      <c r="AO27" s="69">
        <f t="shared" si="35"/>
        <v>1.0653970921078178E-2</v>
      </c>
      <c r="AP27" s="69">
        <f>'RD T1'!E142</f>
        <v>2.4112670763050081E-2</v>
      </c>
      <c r="AQ27" s="69">
        <f t="shared" si="36"/>
        <v>3.4766641684128255E-2</v>
      </c>
      <c r="AS27" t="str">
        <f t="shared" si="37"/>
        <v>63 Community and civil enforcement occupations</v>
      </c>
      <c r="AT27" s="69">
        <v>2.903347821188984E-2</v>
      </c>
      <c r="AU27" s="69">
        <v>3.0005985772217379E-2</v>
      </c>
      <c r="AV27" s="69">
        <v>3.5605243502071879E-2</v>
      </c>
      <c r="AW27" s="69">
        <v>2.9885636744568494E-2</v>
      </c>
      <c r="AX27" s="69">
        <v>3.4726840951517908E-2</v>
      </c>
      <c r="AY27" s="69"/>
      <c r="AZ27" s="69">
        <f t="shared" si="38"/>
        <v>-8.7840255055397082E-4</v>
      </c>
      <c r="BA27" s="69">
        <f>'RD T1'!E171</f>
        <v>1.8842068407329222E-2</v>
      </c>
      <c r="BB27" s="69">
        <f t="shared" si="39"/>
        <v>1.7963665856775252E-2</v>
      </c>
      <c r="BD27" t="str">
        <f t="shared" si="40"/>
        <v>63 Community and civil enforcement occupations</v>
      </c>
      <c r="BE27" s="69">
        <v>0.13533640768734484</v>
      </c>
      <c r="BF27" s="69">
        <v>0.1004225387775297</v>
      </c>
      <c r="BG27" s="69">
        <v>0.13590062730593128</v>
      </c>
      <c r="BH27" s="69">
        <v>8.7348897315880872E-2</v>
      </c>
      <c r="BI27" s="69">
        <v>8.7030126773989566E-2</v>
      </c>
      <c r="BJ27" s="69"/>
      <c r="BK27" s="69">
        <f t="shared" si="41"/>
        <v>-4.887050053194171E-2</v>
      </c>
      <c r="BL27" s="69">
        <f>'RD T1'!E200</f>
        <v>3.2791918532522127E-2</v>
      </c>
      <c r="BM27" s="69">
        <f t="shared" si="42"/>
        <v>-1.6078581999419583E-2</v>
      </c>
      <c r="BO27" t="str">
        <f t="shared" si="43"/>
        <v>63 Community and civil enforcement occupations</v>
      </c>
      <c r="BP27" s="69">
        <v>0.19848572613840348</v>
      </c>
      <c r="BQ27" s="69">
        <v>0.16710927698578676</v>
      </c>
      <c r="BR27" s="69">
        <v>0.20006185421751377</v>
      </c>
      <c r="BS27" s="69">
        <v>0.14958201719078812</v>
      </c>
      <c r="BT27" s="69">
        <v>0.14215198032900309</v>
      </c>
      <c r="BU27" s="69"/>
      <c r="BV27" s="69">
        <f t="shared" si="44"/>
        <v>-5.7909873888510682E-2</v>
      </c>
      <c r="BW27" s="69">
        <f>'RD T1'!E229</f>
        <v>6.3464887369893891E-2</v>
      </c>
      <c r="BX27" s="69">
        <f t="shared" si="45"/>
        <v>5.5550134813832086E-3</v>
      </c>
      <c r="BZ27" t="str">
        <f t="shared" si="46"/>
        <v>63 Community and civil enforcement occupations</v>
      </c>
      <c r="CA27" s="69">
        <v>0.1377211374515569</v>
      </c>
      <c r="CB27" s="69">
        <v>0.13241868202990625</v>
      </c>
      <c r="CC27" s="69">
        <v>0.1608758229618707</v>
      </c>
      <c r="CD27" s="69">
        <v>0.1237641276161703</v>
      </c>
      <c r="CE27" s="69">
        <v>0.10499253799726221</v>
      </c>
      <c r="CF27" s="69"/>
      <c r="CG27" s="69">
        <f t="shared" si="47"/>
        <v>-5.5883284964608482E-2</v>
      </c>
      <c r="CH27" s="69">
        <f>'RD T1'!E258</f>
        <v>5.0390649076122361E-2</v>
      </c>
      <c r="CI27" s="69">
        <f t="shared" si="48"/>
        <v>-5.4926358884861207E-3</v>
      </c>
      <c r="CK27" t="str">
        <f t="shared" si="49"/>
        <v>63 Community and civil enforcement occupations</v>
      </c>
      <c r="CL27" s="69">
        <v>5.7546337469333617E-2</v>
      </c>
      <c r="CM27" s="69">
        <v>3.4882433137402247E-2</v>
      </c>
      <c r="CN27" s="69">
        <v>4.8953013513363147E-2</v>
      </c>
      <c r="CO27" s="69">
        <v>3.040590660102796E-2</v>
      </c>
      <c r="CP27" s="69">
        <v>2.795036099457314E-2</v>
      </c>
      <c r="CQ27" s="69"/>
      <c r="CR27" s="69">
        <f t="shared" si="50"/>
        <v>-2.1002652518790008E-2</v>
      </c>
      <c r="CS27" s="69">
        <f>'RD T1'!E287</f>
        <v>7.9223079413865381E-3</v>
      </c>
      <c r="CT27" s="69">
        <f t="shared" si="51"/>
        <v>-1.3080344577403469E-2</v>
      </c>
    </row>
    <row r="28" spans="1:98" x14ac:dyDescent="0.2">
      <c r="A28" s="10" t="str">
        <f>name!D24</f>
        <v>71 Sales occupations</v>
      </c>
      <c r="B28" s="69">
        <v>0.10614889871382797</v>
      </c>
      <c r="C28" s="69">
        <v>0.11737099986374443</v>
      </c>
      <c r="D28" s="69">
        <v>0.11545180226065611</v>
      </c>
      <c r="E28" s="69">
        <v>0.13293173548425485</v>
      </c>
      <c r="F28" s="69">
        <v>0.16633637805769316</v>
      </c>
      <c r="G28" s="11"/>
      <c r="H28" s="69">
        <f t="shared" si="26"/>
        <v>5.0884575797037049E-2</v>
      </c>
      <c r="I28" s="69">
        <f>'RD T1'!E56</f>
        <v>7.1046434163690775E-2</v>
      </c>
      <c r="J28" s="69">
        <f t="shared" si="27"/>
        <v>0.12193100996072782</v>
      </c>
      <c r="L28" t="str">
        <f t="shared" si="28"/>
        <v>71 Sales occupations</v>
      </c>
      <c r="M28" s="69">
        <v>1.2901608264829556</v>
      </c>
      <c r="N28" s="69">
        <v>1.4704865307031885</v>
      </c>
      <c r="O28" s="69">
        <v>1.5497147655847017</v>
      </c>
      <c r="P28" s="69">
        <v>1.8423984191161309</v>
      </c>
      <c r="Q28" s="69">
        <v>2.5750404689846818</v>
      </c>
      <c r="R28" s="11"/>
      <c r="S28" s="69">
        <f t="shared" si="29"/>
        <v>1.0253257033999801</v>
      </c>
      <c r="T28" s="69">
        <f>'RD T1'!E85</f>
        <v>1.0400253052722817</v>
      </c>
      <c r="U28" s="69">
        <f t="shared" si="30"/>
        <v>2.0653510086722617</v>
      </c>
      <c r="W28" t="str">
        <f t="shared" si="31"/>
        <v>71 Sales occupations</v>
      </c>
      <c r="X28" s="69">
        <v>5.6263797219792533</v>
      </c>
      <c r="Y28" s="69">
        <v>6.7244788006426868</v>
      </c>
      <c r="Z28" s="69">
        <v>6.458803808956957</v>
      </c>
      <c r="AA28" s="69">
        <v>7.2363931036742892</v>
      </c>
      <c r="AB28" s="69">
        <v>9.736571292229133</v>
      </c>
      <c r="AC28" s="69"/>
      <c r="AD28" s="69">
        <f t="shared" si="32"/>
        <v>3.2777674832721759</v>
      </c>
      <c r="AE28" s="69">
        <f>'RD T1'!E114</f>
        <v>4.3369440834850783</v>
      </c>
      <c r="AF28" s="69">
        <f t="shared" si="33"/>
        <v>7.6147115667572542</v>
      </c>
      <c r="AH28" t="str">
        <f t="shared" si="34"/>
        <v>71 Sales occupations</v>
      </c>
      <c r="AI28" s="69">
        <v>2.0348054796793007</v>
      </c>
      <c r="AJ28" s="69">
        <v>2.2666707732636531</v>
      </c>
      <c r="AK28" s="69">
        <v>2.2075825116037691</v>
      </c>
      <c r="AL28" s="69">
        <v>2.3355880430890754</v>
      </c>
      <c r="AM28" s="69">
        <v>3.0019474472706529</v>
      </c>
      <c r="AN28" s="69"/>
      <c r="AO28" s="69">
        <f t="shared" si="35"/>
        <v>0.79436493566688382</v>
      </c>
      <c r="AP28" s="69">
        <f>'RD T1'!E143</f>
        <v>1.4182995820254678</v>
      </c>
      <c r="AQ28" s="69">
        <f t="shared" si="36"/>
        <v>2.2126645176923514</v>
      </c>
      <c r="AS28" t="str">
        <f t="shared" si="37"/>
        <v>71 Sales occupations</v>
      </c>
      <c r="AT28" s="69">
        <v>1.6236178888561239</v>
      </c>
      <c r="AU28" s="69">
        <v>1.8188258687753596</v>
      </c>
      <c r="AV28" s="69">
        <v>1.7323446667858806</v>
      </c>
      <c r="AW28" s="69">
        <v>1.7936572067614482</v>
      </c>
      <c r="AX28" s="69">
        <v>2.2484312752297422</v>
      </c>
      <c r="AY28" s="69"/>
      <c r="AZ28" s="69">
        <f t="shared" si="38"/>
        <v>0.51608660844386156</v>
      </c>
      <c r="BA28" s="69">
        <f>'RD T1'!E172</f>
        <v>0.94497471499262831</v>
      </c>
      <c r="BB28" s="69">
        <f t="shared" si="39"/>
        <v>1.46106132343649</v>
      </c>
      <c r="BD28" t="str">
        <f t="shared" si="40"/>
        <v>71 Sales occupations</v>
      </c>
      <c r="BE28" s="69">
        <v>13.196017676576037</v>
      </c>
      <c r="BF28" s="69">
        <v>13.842116190891092</v>
      </c>
      <c r="BG28" s="69">
        <v>13.90296931969857</v>
      </c>
      <c r="BH28" s="69">
        <v>13.078587737387947</v>
      </c>
      <c r="BI28" s="69">
        <v>13.31701894093127</v>
      </c>
      <c r="BJ28" s="69"/>
      <c r="BK28" s="69">
        <f t="shared" si="41"/>
        <v>-0.58595037876730061</v>
      </c>
      <c r="BL28" s="69">
        <f>'RD T1'!E201</f>
        <v>6.1966237613560526</v>
      </c>
      <c r="BM28" s="69">
        <f t="shared" si="42"/>
        <v>5.610673382588752</v>
      </c>
      <c r="BO28" t="str">
        <f t="shared" si="43"/>
        <v>71 Sales occupations</v>
      </c>
      <c r="BP28" s="69">
        <v>14.641938266064903</v>
      </c>
      <c r="BQ28" s="69">
        <v>14.186797295303808</v>
      </c>
      <c r="BR28" s="69">
        <v>12.731730937295151</v>
      </c>
      <c r="BS28" s="69">
        <v>12.011329771189878</v>
      </c>
      <c r="BT28" s="69">
        <v>10.074795524014872</v>
      </c>
      <c r="BU28" s="69"/>
      <c r="BV28" s="69">
        <f t="shared" si="44"/>
        <v>-2.6569354132802783</v>
      </c>
      <c r="BW28" s="69">
        <f>'RD T1'!E230</f>
        <v>5.2781117247145675</v>
      </c>
      <c r="BX28" s="69">
        <f t="shared" si="45"/>
        <v>2.6211763114342892</v>
      </c>
      <c r="BZ28" t="str">
        <f t="shared" si="46"/>
        <v>71 Sales occupations</v>
      </c>
      <c r="CA28" s="69">
        <v>9.2348092763269367</v>
      </c>
      <c r="CB28" s="69">
        <v>9.3542185401057605</v>
      </c>
      <c r="CC28" s="69">
        <v>8.5428669624532141</v>
      </c>
      <c r="CD28" s="69">
        <v>6.8620328572337117</v>
      </c>
      <c r="CE28" s="69">
        <v>2.9018758402463507</v>
      </c>
      <c r="CF28" s="69"/>
      <c r="CG28" s="69">
        <f t="shared" si="47"/>
        <v>-5.6409911222068629</v>
      </c>
      <c r="CH28" s="69">
        <f>'RD T1'!E259</f>
        <v>2.3225695685064482</v>
      </c>
      <c r="CI28" s="69">
        <f t="shared" si="48"/>
        <v>-3.3184215537004147</v>
      </c>
      <c r="CK28" t="str">
        <f t="shared" si="49"/>
        <v>71 Sales occupations</v>
      </c>
      <c r="CL28" s="69">
        <v>5.0523247436608418</v>
      </c>
      <c r="CM28" s="69">
        <v>3.6837686872972184</v>
      </c>
      <c r="CN28" s="69">
        <v>3.8748885289724821</v>
      </c>
      <c r="CO28" s="69">
        <v>2.7631426190985993</v>
      </c>
      <c r="CP28" s="69">
        <v>1.9224025690407534</v>
      </c>
      <c r="CQ28" s="69"/>
      <c r="CR28" s="69">
        <f t="shared" si="50"/>
        <v>-1.9524859599317288</v>
      </c>
      <c r="CS28" s="69">
        <f>'RD T1'!E288</f>
        <v>0.68709706139088955</v>
      </c>
      <c r="CT28" s="69">
        <f t="shared" si="51"/>
        <v>-1.2653888985408392</v>
      </c>
    </row>
    <row r="29" spans="1:98" x14ac:dyDescent="0.2">
      <c r="A29" s="10" t="str">
        <f>name!D25</f>
        <v>72 Customer service occupations</v>
      </c>
      <c r="B29" s="69">
        <v>3.6656012033078014E-2</v>
      </c>
      <c r="C29" s="69">
        <v>4.3084408546874467E-2</v>
      </c>
      <c r="D29" s="69">
        <v>5.0615502012671391E-2</v>
      </c>
      <c r="E29" s="69">
        <v>8.4070683478807473E-2</v>
      </c>
      <c r="F29" s="69">
        <v>0.11903878752389106</v>
      </c>
      <c r="G29" s="11"/>
      <c r="H29" s="69">
        <f>F29-D29</f>
        <v>6.8423285511219678E-2</v>
      </c>
      <c r="I29" s="69">
        <f>'RD T1'!E57</f>
        <v>4.1871810329088245E-2</v>
      </c>
      <c r="J29" s="69">
        <f t="shared" si="27"/>
        <v>0.11029509584030792</v>
      </c>
      <c r="L29" t="str">
        <f t="shared" si="28"/>
        <v>72 Customer service occupations</v>
      </c>
      <c r="M29" s="69">
        <v>0.39909438006542042</v>
      </c>
      <c r="N29" s="69">
        <v>0.49183857410987519</v>
      </c>
      <c r="O29" s="69">
        <v>0.52552982921025704</v>
      </c>
      <c r="P29" s="69">
        <v>0.82825788023455582</v>
      </c>
      <c r="Q29" s="69">
        <v>1.2008234648288993</v>
      </c>
      <c r="R29" s="11"/>
      <c r="S29" s="69">
        <f t="shared" si="29"/>
        <v>0.67529363561864231</v>
      </c>
      <c r="T29" s="69">
        <f>'RD T1'!E86</f>
        <v>0.46342331051121016</v>
      </c>
      <c r="U29" s="69">
        <f t="shared" si="30"/>
        <v>1.1387169461298525</v>
      </c>
      <c r="W29" t="str">
        <f t="shared" si="31"/>
        <v>72 Customer service occupations</v>
      </c>
      <c r="X29" s="69">
        <v>1.8764541675121953</v>
      </c>
      <c r="Y29" s="69">
        <v>2.2949053444700911</v>
      </c>
      <c r="Z29" s="69">
        <v>2.3336045740798368</v>
      </c>
      <c r="AA29" s="69">
        <v>3.3852916222273919</v>
      </c>
      <c r="AB29" s="69">
        <v>4.6738038675930138</v>
      </c>
      <c r="AC29" s="69"/>
      <c r="AD29" s="69">
        <f t="shared" si="32"/>
        <v>2.340199293513177</v>
      </c>
      <c r="AE29" s="69">
        <f>'RD T1'!E115</f>
        <v>1.8346101299617681</v>
      </c>
      <c r="AF29" s="69">
        <f t="shared" si="33"/>
        <v>4.1748094234749455</v>
      </c>
      <c r="AH29" t="str">
        <f t="shared" si="34"/>
        <v>72 Customer service occupations</v>
      </c>
      <c r="AI29" s="69">
        <v>0.53782719310229565</v>
      </c>
      <c r="AJ29" s="69">
        <v>0.69231507125435943</v>
      </c>
      <c r="AK29" s="69">
        <v>0.70798326272334999</v>
      </c>
      <c r="AL29" s="69">
        <v>1.0038474855964452</v>
      </c>
      <c r="AM29" s="69">
        <v>1.3503117177132038</v>
      </c>
      <c r="AN29" s="69"/>
      <c r="AO29" s="69">
        <f t="shared" si="35"/>
        <v>0.6423284549898538</v>
      </c>
      <c r="AP29" s="69">
        <f>'RD T1'!E144</f>
        <v>0.57782536889344205</v>
      </c>
      <c r="AQ29" s="69">
        <f t="shared" si="36"/>
        <v>1.2201538238832959</v>
      </c>
      <c r="AS29" t="str">
        <f t="shared" si="37"/>
        <v>72 Customer service occupations</v>
      </c>
      <c r="AT29" s="69">
        <v>0.82797572136518649</v>
      </c>
      <c r="AU29" s="69">
        <v>1.0419747423213024</v>
      </c>
      <c r="AV29" s="69">
        <v>1.0151634671316403</v>
      </c>
      <c r="AW29" s="69">
        <v>1.411215668213645</v>
      </c>
      <c r="AX29" s="69">
        <v>1.8064932960708415</v>
      </c>
      <c r="AY29" s="69"/>
      <c r="AZ29" s="69">
        <f t="shared" si="38"/>
        <v>0.79132982893920123</v>
      </c>
      <c r="BA29" s="69">
        <f>'RD T1'!E173</f>
        <v>0.68158906662558738</v>
      </c>
      <c r="BB29" s="69">
        <f t="shared" si="39"/>
        <v>1.4729188955647885</v>
      </c>
      <c r="BD29" t="str">
        <f t="shared" si="40"/>
        <v>72 Customer service occupations</v>
      </c>
      <c r="BE29" s="69">
        <v>3.2404135973584678</v>
      </c>
      <c r="BF29" s="69">
        <v>3.5560692283959079</v>
      </c>
      <c r="BG29" s="69">
        <v>3.6619996819291343</v>
      </c>
      <c r="BH29" s="69">
        <v>4.5160072499220956</v>
      </c>
      <c r="BI29" s="69">
        <v>5.0904684063216816</v>
      </c>
      <c r="BJ29" s="69"/>
      <c r="BK29" s="69">
        <f t="shared" si="41"/>
        <v>1.4284687243925474</v>
      </c>
      <c r="BL29" s="69">
        <f>'RD T1'!E202</f>
        <v>1.953108803792365</v>
      </c>
      <c r="BM29" s="69">
        <f t="shared" si="42"/>
        <v>3.3815775281849123</v>
      </c>
      <c r="BO29" t="str">
        <f t="shared" si="43"/>
        <v>72 Customer service occupations</v>
      </c>
      <c r="BP29" s="69">
        <v>3.5310515819710369</v>
      </c>
      <c r="BQ29" s="69">
        <v>3.8311172251391916</v>
      </c>
      <c r="BR29" s="69">
        <v>3.524602076301238</v>
      </c>
      <c r="BS29" s="69">
        <v>4.4738464829145306</v>
      </c>
      <c r="BT29" s="69">
        <v>4.3042493727784805</v>
      </c>
      <c r="BU29" s="69"/>
      <c r="BV29" s="69">
        <f t="shared" si="44"/>
        <v>0.77964729647724251</v>
      </c>
      <c r="BW29" s="69">
        <f>'RD T1'!E231</f>
        <v>1.9459691661904728</v>
      </c>
      <c r="BX29" s="69">
        <f t="shared" si="45"/>
        <v>2.7256164626677153</v>
      </c>
      <c r="BZ29" t="str">
        <f t="shared" si="46"/>
        <v>72 Customer service occupations</v>
      </c>
      <c r="CA29" s="69">
        <v>1.751861488882217</v>
      </c>
      <c r="CB29" s="69">
        <v>1.775560609234591</v>
      </c>
      <c r="CC29" s="69">
        <v>1.7703856873749455</v>
      </c>
      <c r="CD29" s="69">
        <v>1.9317254602842748</v>
      </c>
      <c r="CE29" s="69">
        <v>1.8311096749133706</v>
      </c>
      <c r="CF29" s="69"/>
      <c r="CG29" s="69">
        <f t="shared" si="47"/>
        <v>6.0723987538425117E-2</v>
      </c>
      <c r="CH29" s="69">
        <f>'RD T1'!E260</f>
        <v>0.6641214771484315</v>
      </c>
      <c r="CI29" s="69">
        <f t="shared" si="48"/>
        <v>0.72484546468685662</v>
      </c>
      <c r="CK29" t="str">
        <f t="shared" si="49"/>
        <v>72 Customer service occupations</v>
      </c>
      <c r="CL29" s="69">
        <v>0.5654808504675608</v>
      </c>
      <c r="CM29" s="69">
        <v>0.57263525390368308</v>
      </c>
      <c r="CN29" s="69">
        <v>0.6813718474188557</v>
      </c>
      <c r="CO29" s="69">
        <v>0.98946446752755546</v>
      </c>
      <c r="CP29" s="69">
        <v>1.3818031073995214</v>
      </c>
      <c r="CQ29" s="69"/>
      <c r="CR29" s="69">
        <f t="shared" si="50"/>
        <v>0.70043125998066569</v>
      </c>
      <c r="CS29" s="69">
        <f>'RD T1'!E289</f>
        <v>0.35954863818718091</v>
      </c>
      <c r="CT29" s="69">
        <f t="shared" si="51"/>
        <v>1.0599798981678465</v>
      </c>
    </row>
    <row r="30" spans="1:98" x14ac:dyDescent="0.2">
      <c r="A30" s="10" t="str">
        <f>name!D26</f>
        <v>81 Process, plant and machine operatives</v>
      </c>
      <c r="B30" s="69">
        <v>2.7514011109466524E-2</v>
      </c>
      <c r="C30" s="69">
        <v>3.7096081282399961E-2</v>
      </c>
      <c r="D30" s="69">
        <v>3.1992154600802757E-2</v>
      </c>
      <c r="E30" s="69">
        <v>6.1208915870060138E-2</v>
      </c>
      <c r="F30" s="69">
        <v>0.11962304185959152</v>
      </c>
      <c r="G30" s="11"/>
      <c r="H30" s="69">
        <f t="shared" si="26"/>
        <v>8.7630887258788759E-2</v>
      </c>
      <c r="I30" s="69">
        <f>'RD T1'!E58</f>
        <v>3.9988462838161487E-2</v>
      </c>
      <c r="J30" s="69">
        <f t="shared" si="27"/>
        <v>0.12761935009695025</v>
      </c>
      <c r="L30" t="str">
        <f t="shared" si="28"/>
        <v>81 Process, plant and machine operatives</v>
      </c>
      <c r="M30" s="69">
        <v>0.1696554787841813</v>
      </c>
      <c r="N30" s="69">
        <v>0.21725553743278711</v>
      </c>
      <c r="O30" s="69">
        <v>0.19816124399530571</v>
      </c>
      <c r="P30" s="69">
        <v>0.31045451972295202</v>
      </c>
      <c r="Q30" s="69">
        <v>0.52933906503293726</v>
      </c>
      <c r="R30" s="11"/>
      <c r="S30" s="69">
        <f t="shared" si="29"/>
        <v>0.33117782103763155</v>
      </c>
      <c r="T30" s="69">
        <f>'RD T1'!E87</f>
        <v>0.18827571403581844</v>
      </c>
      <c r="U30" s="69">
        <f t="shared" si="30"/>
        <v>0.51945353507344993</v>
      </c>
      <c r="W30" t="str">
        <f t="shared" si="31"/>
        <v>81 Process, plant and machine operatives</v>
      </c>
      <c r="X30" s="69">
        <v>0.48893966597461458</v>
      </c>
      <c r="Y30" s="69">
        <v>0.60445510450743445</v>
      </c>
      <c r="Z30" s="69">
        <v>0.51692932537629277</v>
      </c>
      <c r="AA30" s="69">
        <v>0.85394422095289158</v>
      </c>
      <c r="AB30" s="69">
        <v>1.4795161313948919</v>
      </c>
      <c r="AC30" s="69"/>
      <c r="AD30" s="69">
        <f t="shared" si="32"/>
        <v>0.96258680601859914</v>
      </c>
      <c r="AE30" s="69">
        <f>'RD T1'!E116</f>
        <v>0.52429034169468725</v>
      </c>
      <c r="AF30" s="69">
        <f t="shared" si="33"/>
        <v>1.4868771477132863</v>
      </c>
      <c r="AH30" t="str">
        <f t="shared" si="34"/>
        <v>81 Process, plant and machine operatives</v>
      </c>
      <c r="AI30" s="69">
        <v>0.25378586238391643</v>
      </c>
      <c r="AJ30" s="69">
        <v>0.30613059493256789</v>
      </c>
      <c r="AK30" s="69">
        <v>0.27221760124770839</v>
      </c>
      <c r="AL30" s="69">
        <v>0.43213941240368869</v>
      </c>
      <c r="AM30" s="69">
        <v>0.70426258170352762</v>
      </c>
      <c r="AN30" s="69"/>
      <c r="AO30" s="69">
        <f t="shared" si="35"/>
        <v>0.43204498045581924</v>
      </c>
      <c r="AP30" s="69">
        <f>'RD T1'!E145</f>
        <v>0.23608144582952026</v>
      </c>
      <c r="AQ30" s="69">
        <f t="shared" si="36"/>
        <v>0.66812642628533947</v>
      </c>
      <c r="AS30" t="str">
        <f t="shared" si="37"/>
        <v>81 Process, plant and machine operatives</v>
      </c>
      <c r="AT30" s="69">
        <v>0.46791882787872818</v>
      </c>
      <c r="AU30" s="69">
        <v>0.58985345524063926</v>
      </c>
      <c r="AV30" s="69">
        <v>0.51591667222755877</v>
      </c>
      <c r="AW30" s="69">
        <v>0.76326892124590695</v>
      </c>
      <c r="AX30" s="69">
        <v>1.1375192071123539</v>
      </c>
      <c r="AY30" s="69"/>
      <c r="AZ30" s="69">
        <f t="shared" si="38"/>
        <v>0.62160253488479511</v>
      </c>
      <c r="BA30" s="69">
        <f>'RD T1'!E174</f>
        <v>0.38886006370339532</v>
      </c>
      <c r="BB30" s="69">
        <f t="shared" si="39"/>
        <v>1.0104625985881905</v>
      </c>
      <c r="BD30" t="str">
        <f t="shared" si="40"/>
        <v>81 Process, plant and machine operatives</v>
      </c>
      <c r="BE30" s="69">
        <v>3.5659226832593944</v>
      </c>
      <c r="BF30" s="69">
        <v>3.8305169620154778</v>
      </c>
      <c r="BG30" s="69">
        <v>3.301350942163177</v>
      </c>
      <c r="BH30" s="69">
        <v>4.2470882884396381</v>
      </c>
      <c r="BI30" s="69">
        <v>4.5457209280419661</v>
      </c>
      <c r="BJ30" s="69"/>
      <c r="BK30" s="69">
        <f t="shared" si="41"/>
        <v>1.2443699858787891</v>
      </c>
      <c r="BL30" s="69">
        <f>'RD T1'!E203</f>
        <v>1.5464223298940136</v>
      </c>
      <c r="BM30" s="69">
        <f t="shared" si="42"/>
        <v>2.7907923157728027</v>
      </c>
      <c r="BO30" t="str">
        <f t="shared" si="43"/>
        <v>81 Process, plant and machine operatives</v>
      </c>
      <c r="BP30" s="69">
        <v>4.8513801520358175</v>
      </c>
      <c r="BQ30" s="69">
        <v>4.799608636868407</v>
      </c>
      <c r="BR30" s="69">
        <v>3.9819516763564873</v>
      </c>
      <c r="BS30" s="69">
        <v>5.0584215754277508</v>
      </c>
      <c r="BT30" s="69">
        <v>4.8267248113341612</v>
      </c>
      <c r="BU30" s="69"/>
      <c r="BV30" s="69">
        <f t="shared" si="44"/>
        <v>0.84477313497767392</v>
      </c>
      <c r="BW30" s="69">
        <f>'RD T1'!E232</f>
        <v>1.887054502268394</v>
      </c>
      <c r="BX30" s="69">
        <f t="shared" si="45"/>
        <v>2.7318276372460679</v>
      </c>
      <c r="BZ30" t="str">
        <f t="shared" si="46"/>
        <v>81 Process, plant and machine operatives</v>
      </c>
      <c r="CA30" s="69">
        <v>3.7051826893758597</v>
      </c>
      <c r="CB30" s="69">
        <v>3.7568529759194211</v>
      </c>
      <c r="CC30" s="69">
        <v>3.1669622231968648</v>
      </c>
      <c r="CD30" s="69">
        <v>3.2498157439606818</v>
      </c>
      <c r="CE30" s="69">
        <v>1.2292069859869064</v>
      </c>
      <c r="CF30" s="69"/>
      <c r="CG30" s="69">
        <f t="shared" si="47"/>
        <v>-1.9377552372099585</v>
      </c>
      <c r="CH30" s="69">
        <f>'RD T1'!E261</f>
        <v>0.94212102048326141</v>
      </c>
      <c r="CI30" s="69">
        <f t="shared" si="48"/>
        <v>-0.99563421672669705</v>
      </c>
      <c r="CK30" t="str">
        <f t="shared" si="49"/>
        <v>81 Process, plant and machine operatives</v>
      </c>
      <c r="CL30" s="69">
        <v>2.3436370271327025</v>
      </c>
      <c r="CM30" s="69">
        <v>1.6742463800444864</v>
      </c>
      <c r="CN30" s="69">
        <v>1.5314964145330756</v>
      </c>
      <c r="CO30" s="69">
        <v>0.97933651567563085</v>
      </c>
      <c r="CP30" s="69">
        <v>0.46158158492194368</v>
      </c>
      <c r="CQ30" s="69"/>
      <c r="CR30" s="69">
        <f t="shared" si="50"/>
        <v>-1.069914829611132</v>
      </c>
      <c r="CS30" s="69">
        <f>'RD T1'!E290</f>
        <v>0.20918824158303923</v>
      </c>
      <c r="CT30" s="69">
        <f t="shared" si="51"/>
        <v>-0.86072658802809277</v>
      </c>
    </row>
    <row r="31" spans="1:98" x14ac:dyDescent="0.2">
      <c r="A31" s="10" t="str">
        <f>name!D27</f>
        <v>82 Transport and mobile machine drivers and operatives</v>
      </c>
      <c r="B31" s="69">
        <v>4.4145021268784203E-2</v>
      </c>
      <c r="C31" s="69">
        <v>6.5692383714153327E-2</v>
      </c>
      <c r="D31" s="69">
        <v>6.9867469805236587E-2</v>
      </c>
      <c r="E31" s="69">
        <v>0.10793081219511586</v>
      </c>
      <c r="F31" s="69">
        <v>0.16103376711107531</v>
      </c>
      <c r="G31" s="11"/>
      <c r="H31" s="69">
        <f t="shared" si="26"/>
        <v>9.1166297305838723E-2</v>
      </c>
      <c r="I31" s="69">
        <f>'RD T1'!E59</f>
        <v>8.137543938459682E-2</v>
      </c>
      <c r="J31" s="69">
        <f t="shared" si="27"/>
        <v>0.17254173669043554</v>
      </c>
      <c r="L31" t="str">
        <f t="shared" si="28"/>
        <v>82 Transport and mobile machine drivers and operatives</v>
      </c>
      <c r="M31" s="69">
        <v>0.26207635673068896</v>
      </c>
      <c r="N31" s="69">
        <v>0.38801576606117721</v>
      </c>
      <c r="O31" s="69">
        <v>0.4019328085485952</v>
      </c>
      <c r="P31" s="69">
        <v>0.54954659945578688</v>
      </c>
      <c r="Q31" s="69">
        <v>0.77742014805506132</v>
      </c>
      <c r="R31" s="11"/>
      <c r="S31" s="69">
        <f t="shared" si="29"/>
        <v>0.37548733950646612</v>
      </c>
      <c r="T31" s="69">
        <f>'RD T1'!E88</f>
        <v>0.38709008726831451</v>
      </c>
      <c r="U31" s="69">
        <f t="shared" si="30"/>
        <v>0.76257742677478069</v>
      </c>
      <c r="W31" t="str">
        <f t="shared" si="31"/>
        <v>82 Transport and mobile machine drivers and operatives</v>
      </c>
      <c r="X31" s="69">
        <v>1.003832094128156</v>
      </c>
      <c r="Y31" s="69">
        <v>1.5871615177876619</v>
      </c>
      <c r="Z31" s="69">
        <v>1.5424620520669554</v>
      </c>
      <c r="AA31" s="69">
        <v>2.0263164876981348</v>
      </c>
      <c r="AB31" s="69">
        <v>3.0884644219437578</v>
      </c>
      <c r="AC31" s="69"/>
      <c r="AD31" s="69">
        <f t="shared" si="32"/>
        <v>1.5460023698768024</v>
      </c>
      <c r="AE31" s="69">
        <f>'RD T1'!E117</f>
        <v>1.5068032484557106</v>
      </c>
      <c r="AF31" s="69">
        <f t="shared" si="33"/>
        <v>3.052805618332513</v>
      </c>
      <c r="AH31" t="str">
        <f t="shared" si="34"/>
        <v>82 Transport and mobile machine drivers and operatives</v>
      </c>
      <c r="AI31" s="69">
        <v>0.48860542720507882</v>
      </c>
      <c r="AJ31" s="69">
        <v>0.78629120970747302</v>
      </c>
      <c r="AK31" s="69">
        <v>0.74804101393889022</v>
      </c>
      <c r="AL31" s="69">
        <v>0.98765598733758575</v>
      </c>
      <c r="AM31" s="69">
        <v>1.4372599060047229</v>
      </c>
      <c r="AN31" s="69"/>
      <c r="AO31" s="69">
        <f t="shared" si="35"/>
        <v>0.68921889206583264</v>
      </c>
      <c r="AP31" s="69">
        <f>'RD T1'!E146</f>
        <v>0.69341513372287145</v>
      </c>
      <c r="AQ31" s="69">
        <f t="shared" si="36"/>
        <v>1.382634025788704</v>
      </c>
      <c r="AS31" t="str">
        <f t="shared" si="37"/>
        <v>82 Transport and mobile machine drivers and operatives</v>
      </c>
      <c r="AT31" s="69">
        <v>0.81772993342989242</v>
      </c>
      <c r="AU31" s="69">
        <v>1.2267981716136565</v>
      </c>
      <c r="AV31" s="69">
        <v>1.2121063105245378</v>
      </c>
      <c r="AW31" s="69">
        <v>1.5716769018105319</v>
      </c>
      <c r="AX31" s="69">
        <v>2.246298431029158</v>
      </c>
      <c r="AY31" s="69"/>
      <c r="AZ31" s="69">
        <f t="shared" si="38"/>
        <v>1.0341921205046203</v>
      </c>
      <c r="BA31" s="69">
        <f>'RD T1'!E175</f>
        <v>1.1160430215700925</v>
      </c>
      <c r="BB31" s="69">
        <f t="shared" si="39"/>
        <v>2.1502351420747128</v>
      </c>
      <c r="BD31" t="str">
        <f t="shared" si="40"/>
        <v>82 Transport and mobile machine drivers and operatives</v>
      </c>
      <c r="BE31" s="69">
        <v>5.749831925389767</v>
      </c>
      <c r="BF31" s="69">
        <v>6.9063306876005548</v>
      </c>
      <c r="BG31" s="69">
        <v>6.1100933318561523</v>
      </c>
      <c r="BH31" s="69">
        <v>6.9272482298008704</v>
      </c>
      <c r="BI31" s="69">
        <v>7.4334269318560962</v>
      </c>
      <c r="BJ31" s="69"/>
      <c r="BK31" s="69">
        <f t="shared" si="41"/>
        <v>1.3233335999999438</v>
      </c>
      <c r="BL31" s="69">
        <f>'RD T1'!E204</f>
        <v>3.4918975226495608</v>
      </c>
      <c r="BM31" s="69">
        <f t="shared" si="42"/>
        <v>4.8152311226495046</v>
      </c>
      <c r="BO31" t="str">
        <f t="shared" si="43"/>
        <v>82 Transport and mobile machine drivers and operatives</v>
      </c>
      <c r="BP31" s="69">
        <v>9.9520663847847768</v>
      </c>
      <c r="BQ31" s="69">
        <v>11.301892975134175</v>
      </c>
      <c r="BR31" s="69">
        <v>9.785577364022922</v>
      </c>
      <c r="BS31" s="69">
        <v>10.958748448401577</v>
      </c>
      <c r="BT31" s="69">
        <v>11.30371265907243</v>
      </c>
      <c r="BU31" s="69"/>
      <c r="BV31" s="69">
        <f t="shared" si="44"/>
        <v>1.5181352950495075</v>
      </c>
      <c r="BW31" s="69">
        <f>'RD T1'!E233</f>
        <v>5.8735484472464918</v>
      </c>
      <c r="BX31" s="69">
        <f t="shared" si="45"/>
        <v>7.3916837422959993</v>
      </c>
      <c r="BZ31" t="str">
        <f t="shared" si="46"/>
        <v>82 Transport and mobile machine drivers and operatives</v>
      </c>
      <c r="CA31" s="69">
        <v>7.6536929428717624</v>
      </c>
      <c r="CB31" s="69">
        <v>8.461046077320713</v>
      </c>
      <c r="CC31" s="69">
        <v>7.638415182996404</v>
      </c>
      <c r="CD31" s="69">
        <v>7.101865575987655</v>
      </c>
      <c r="CE31" s="69">
        <v>5.6822407347564807</v>
      </c>
      <c r="CF31" s="69"/>
      <c r="CG31" s="69">
        <f t="shared" si="47"/>
        <v>-1.9561744482399233</v>
      </c>
      <c r="CH31" s="69">
        <f>'RD T1'!E262</f>
        <v>3.2113789011131715</v>
      </c>
      <c r="CI31" s="69">
        <f t="shared" si="48"/>
        <v>1.2552044528732482</v>
      </c>
      <c r="CK31" t="str">
        <f t="shared" si="49"/>
        <v>82 Transport and mobile machine drivers and operatives</v>
      </c>
      <c r="CL31" s="69">
        <v>4.0031599088189322</v>
      </c>
      <c r="CM31" s="69">
        <v>4.0390164306120706</v>
      </c>
      <c r="CN31" s="69">
        <v>3.7116408394585085</v>
      </c>
      <c r="CO31" s="69">
        <v>3.320331055362943</v>
      </c>
      <c r="CP31" s="69">
        <v>1.8711958499516934</v>
      </c>
      <c r="CQ31" s="69"/>
      <c r="CR31" s="69">
        <f t="shared" si="50"/>
        <v>-1.8404449895068151</v>
      </c>
      <c r="CS31" s="69">
        <f>'RD T1'!E291</f>
        <v>1.0521033300932894</v>
      </c>
      <c r="CT31" s="69">
        <f t="shared" si="51"/>
        <v>-0.78834165941352574</v>
      </c>
    </row>
    <row r="32" spans="1:98" x14ac:dyDescent="0.2">
      <c r="A32" s="10" t="str">
        <f>name!D28</f>
        <v>91 Elementary trades and related occupations</v>
      </c>
      <c r="B32" s="69">
        <v>5.7584278013448264E-4</v>
      </c>
      <c r="C32" s="69">
        <v>5.4821721616792388E-4</v>
      </c>
      <c r="D32" s="69">
        <v>4.7226570831502472E-4</v>
      </c>
      <c r="E32" s="69">
        <v>4.9235971025553022E-4</v>
      </c>
      <c r="F32" s="69">
        <v>5.8961502833150602E-4</v>
      </c>
      <c r="G32" s="11"/>
      <c r="H32" s="69">
        <f t="shared" si="26"/>
        <v>1.173493200164813E-4</v>
      </c>
      <c r="I32" s="69">
        <f>'RD T1'!E60</f>
        <v>3.0058535986417093E-4</v>
      </c>
      <c r="J32" s="69">
        <f t="shared" si="27"/>
        <v>4.1793467988065222E-4</v>
      </c>
      <c r="L32" t="str">
        <f t="shared" si="28"/>
        <v>91 Elementary trades and related occupations</v>
      </c>
      <c r="M32" s="69">
        <v>0.10365370003309246</v>
      </c>
      <c r="N32" s="69">
        <v>0.13401599676372974</v>
      </c>
      <c r="O32" s="69">
        <v>0.11316943979381409</v>
      </c>
      <c r="P32" s="69">
        <v>0.1354721958108534</v>
      </c>
      <c r="Q32" s="69">
        <v>0.19432222447460096</v>
      </c>
      <c r="R32" s="11"/>
      <c r="S32" s="69">
        <f t="shared" si="29"/>
        <v>8.1152784680786863E-2</v>
      </c>
      <c r="T32" s="69">
        <f>'RD T1'!E89</f>
        <v>7.6423247551871534E-2</v>
      </c>
      <c r="U32" s="69">
        <f t="shared" si="30"/>
        <v>0.1575760322326584</v>
      </c>
      <c r="W32" t="str">
        <f t="shared" si="31"/>
        <v>91 Elementary trades and related occupations</v>
      </c>
      <c r="X32" s="69">
        <v>0.40374328475973215</v>
      </c>
      <c r="Y32" s="69">
        <v>0.51079284482957621</v>
      </c>
      <c r="Z32" s="69">
        <v>0.40344584659652988</v>
      </c>
      <c r="AA32" s="69">
        <v>0.40663068951974179</v>
      </c>
      <c r="AB32" s="69">
        <v>0.49920690779688914</v>
      </c>
      <c r="AC32" s="69"/>
      <c r="AD32" s="69">
        <f t="shared" si="32"/>
        <v>9.5761061200359265E-2</v>
      </c>
      <c r="AE32" s="69">
        <f>'RD T1'!E118</f>
        <v>0.24294322824653075</v>
      </c>
      <c r="AF32" s="69">
        <f t="shared" si="33"/>
        <v>0.33870428944689002</v>
      </c>
      <c r="AH32" t="str">
        <f t="shared" si="34"/>
        <v>91 Elementary trades and related occupations</v>
      </c>
      <c r="AI32" s="69">
        <v>0.27379724183035792</v>
      </c>
      <c r="AJ32" s="69">
        <v>0.32280110444884419</v>
      </c>
      <c r="AK32" s="69">
        <v>0.26162029104761403</v>
      </c>
      <c r="AL32" s="69">
        <v>0.27618164855561561</v>
      </c>
      <c r="AM32" s="69">
        <v>0.38145256414674578</v>
      </c>
      <c r="AN32" s="69"/>
      <c r="AO32" s="69">
        <f t="shared" si="35"/>
        <v>0.11983227309913175</v>
      </c>
      <c r="AP32" s="69">
        <f>'RD T1'!E147</f>
        <v>0.17499792818248575</v>
      </c>
      <c r="AQ32" s="69">
        <f t="shared" si="36"/>
        <v>0.29483020128161752</v>
      </c>
      <c r="AS32" t="str">
        <f t="shared" si="37"/>
        <v>91 Elementary trades and related occupations</v>
      </c>
      <c r="AT32" s="69">
        <v>0.27339640416299005</v>
      </c>
      <c r="AU32" s="69">
        <v>0.34355695614897758</v>
      </c>
      <c r="AV32" s="69">
        <v>0.29385196820912712</v>
      </c>
      <c r="AW32" s="69">
        <v>0.28643310558615676</v>
      </c>
      <c r="AX32" s="69">
        <v>0.34670274611123542</v>
      </c>
      <c r="AY32" s="69"/>
      <c r="AZ32" s="69">
        <f t="shared" si="38"/>
        <v>5.2850777902108292E-2</v>
      </c>
      <c r="BA32" s="69">
        <f>'RD T1'!E176</f>
        <v>0.14775669319058285</v>
      </c>
      <c r="BB32" s="69">
        <f t="shared" si="39"/>
        <v>0.20060747109269114</v>
      </c>
      <c r="BD32" t="str">
        <f t="shared" si="40"/>
        <v>91 Elementary trades and related occupations</v>
      </c>
      <c r="BE32" s="69">
        <v>1.6392533983854394</v>
      </c>
      <c r="BF32" s="69">
        <v>1.4933386511605293</v>
      </c>
      <c r="BG32" s="69">
        <v>1.2798477286311198</v>
      </c>
      <c r="BH32" s="69">
        <v>1.1235707494011131</v>
      </c>
      <c r="BI32" s="69">
        <v>1.1649670462102293</v>
      </c>
      <c r="BJ32" s="69"/>
      <c r="BK32" s="69">
        <f t="shared" si="41"/>
        <v>-0.11488068242089056</v>
      </c>
      <c r="BL32" s="69">
        <f>'RD T1'!E205</f>
        <v>0.41247601594144379</v>
      </c>
      <c r="BM32" s="69">
        <f t="shared" si="42"/>
        <v>0.29759533352055323</v>
      </c>
      <c r="BO32" t="str">
        <f t="shared" si="43"/>
        <v>91 Elementary trades and related occupations</v>
      </c>
      <c r="BP32" s="69">
        <v>3.2123608836999549</v>
      </c>
      <c r="BQ32" s="69">
        <v>2.8592671963140663</v>
      </c>
      <c r="BR32" s="69">
        <v>2.3665830773623364</v>
      </c>
      <c r="BS32" s="69">
        <v>2.0272379901090165</v>
      </c>
      <c r="BT32" s="69">
        <v>1.9376453576277577</v>
      </c>
      <c r="BU32" s="69"/>
      <c r="BV32" s="69">
        <f t="shared" si="44"/>
        <v>-0.42893771973457873</v>
      </c>
      <c r="BW32" s="69">
        <f>'RD T1'!E234</f>
        <v>0.74978318471697802</v>
      </c>
      <c r="BX32" s="69">
        <f t="shared" si="45"/>
        <v>0.3208454649823993</v>
      </c>
      <c r="BZ32" t="str">
        <f t="shared" si="46"/>
        <v>91 Elementary trades and related occupations</v>
      </c>
      <c r="CA32" s="69">
        <v>3.5125494709987066</v>
      </c>
      <c r="CB32" s="69">
        <v>3.4144237300985827</v>
      </c>
      <c r="CC32" s="69">
        <v>2.8751694548604858</v>
      </c>
      <c r="CD32" s="69">
        <v>2.1817115551255712</v>
      </c>
      <c r="CE32" s="69">
        <v>1.8149664243387751</v>
      </c>
      <c r="CF32" s="69"/>
      <c r="CG32" s="69">
        <f t="shared" si="47"/>
        <v>-1.0602030305217107</v>
      </c>
      <c r="CH32" s="69">
        <f>'RD T1'!E263</f>
        <v>0.86029560540249483</v>
      </c>
      <c r="CI32" s="69">
        <f t="shared" si="48"/>
        <v>-0.19990742511921589</v>
      </c>
      <c r="CK32" t="str">
        <f t="shared" si="49"/>
        <v>91 Elementary trades and related occupations</v>
      </c>
      <c r="CL32" s="69">
        <v>2.1773896157472001</v>
      </c>
      <c r="CM32" s="69">
        <v>1.7555873701077231</v>
      </c>
      <c r="CN32" s="69">
        <v>1.5831675407802424</v>
      </c>
      <c r="CO32" s="69">
        <v>1.2550802515991313</v>
      </c>
      <c r="CP32" s="69">
        <v>0.88118709004097096</v>
      </c>
      <c r="CQ32" s="69"/>
      <c r="CR32" s="69">
        <f t="shared" si="50"/>
        <v>-0.7019804507392714</v>
      </c>
      <c r="CS32" s="69">
        <f>'RD T1'!E292</f>
        <v>0.33621822373916893</v>
      </c>
      <c r="CT32" s="69">
        <f t="shared" si="51"/>
        <v>-0.36576222700010247</v>
      </c>
    </row>
    <row r="33" spans="1:98" x14ac:dyDescent="0.2">
      <c r="A33" s="10" t="str">
        <f>name!D29</f>
        <v>92 Elementary administration and service occupations</v>
      </c>
      <c r="B33" s="69">
        <v>4.0876079529042E-2</v>
      </c>
      <c r="C33" s="69">
        <v>4.9032360450151871E-2</v>
      </c>
      <c r="D33" s="69">
        <v>4.5593582164164842E-2</v>
      </c>
      <c r="E33" s="69">
        <v>6.3049837918502119E-2</v>
      </c>
      <c r="F33" s="69">
        <v>8.522587417344854E-2</v>
      </c>
      <c r="G33" s="11"/>
      <c r="H33" s="69">
        <f t="shared" ref="H33" si="52">F33-D33</f>
        <v>3.9632292009283698E-2</v>
      </c>
      <c r="I33" s="69">
        <f>'RD T1'!E61</f>
        <v>3.8102924538601493E-2</v>
      </c>
      <c r="J33" s="69">
        <f t="shared" ref="J33" si="53">SUM(H33:I33)</f>
        <v>7.7735216547885191E-2</v>
      </c>
      <c r="L33" t="str">
        <f t="shared" ref="L33" si="54">A33</f>
        <v>92 Elementary administration and service occupations</v>
      </c>
      <c r="M33" s="69">
        <v>0.9740625053376244</v>
      </c>
      <c r="N33" s="69">
        <v>1.2882112603551792</v>
      </c>
      <c r="O33" s="69">
        <v>1.3264733271635905</v>
      </c>
      <c r="P33" s="69">
        <v>1.8588687861544806</v>
      </c>
      <c r="Q33" s="69">
        <v>2.7168331692383081</v>
      </c>
      <c r="R33" s="11"/>
      <c r="S33" s="69">
        <f t="shared" ref="S33" si="55">Q33-O33</f>
        <v>1.3903598420747176</v>
      </c>
      <c r="T33" s="69">
        <f>'RD T1'!E90</f>
        <v>1.208902662191933</v>
      </c>
      <c r="U33" s="69">
        <f t="shared" ref="U33" si="56">SUM(S33:T33)</f>
        <v>2.5992625042666506</v>
      </c>
      <c r="W33" t="str">
        <f t="shared" ref="W33" si="57">A33</f>
        <v>92 Elementary administration and service occupations</v>
      </c>
      <c r="X33" s="69">
        <v>3.9282133934293038</v>
      </c>
      <c r="Y33" s="69">
        <v>5.3008738006416669</v>
      </c>
      <c r="Z33" s="69">
        <v>4.926933698187165</v>
      </c>
      <c r="AA33" s="69">
        <v>6.3493914055032885</v>
      </c>
      <c r="AB33" s="69">
        <v>8.7969621208684377</v>
      </c>
      <c r="AC33" s="69"/>
      <c r="AD33" s="69">
        <f t="shared" ref="AD33" si="58">AB33-Z33</f>
        <v>3.8700284226812727</v>
      </c>
      <c r="AE33" s="69">
        <f>'RD T1'!E119</f>
        <v>4.3315035506925179</v>
      </c>
      <c r="AF33" s="69">
        <f t="shared" ref="AF33" si="59">SUM(AD33:AE33)</f>
        <v>8.2015319733737897</v>
      </c>
      <c r="AH33" t="str">
        <f t="shared" ref="AH33" si="60">L33</f>
        <v>92 Elementary administration and service occupations</v>
      </c>
      <c r="AI33" s="69">
        <v>1.8350237529813345</v>
      </c>
      <c r="AJ33" s="69">
        <v>2.5249483344956722</v>
      </c>
      <c r="AK33" s="69">
        <v>2.3127126747311606</v>
      </c>
      <c r="AL33" s="69">
        <v>2.953325491567377</v>
      </c>
      <c r="AM33" s="69">
        <v>4.1639206143155718</v>
      </c>
      <c r="AN33" s="69"/>
      <c r="AO33" s="69">
        <f t="shared" ref="AO33" si="61">AM33-AK33</f>
        <v>1.8512079395844112</v>
      </c>
      <c r="AP33" s="69">
        <f>'RD T1'!E148</f>
        <v>1.9517403166986986</v>
      </c>
      <c r="AQ33" s="69">
        <f t="shared" ref="AQ33" si="62">SUM(AO33:AP33)</f>
        <v>3.8029482562831101</v>
      </c>
      <c r="AS33" t="str">
        <f t="shared" ref="AS33" si="63">W33</f>
        <v>92 Elementary administration and service occupations</v>
      </c>
      <c r="AT33" s="69">
        <v>1.7120883663518864</v>
      </c>
      <c r="AU33" s="69">
        <v>2.1637764596956433</v>
      </c>
      <c r="AV33" s="69">
        <v>2.1115003922412123</v>
      </c>
      <c r="AW33" s="69">
        <v>2.5930295690123342</v>
      </c>
      <c r="AX33" s="69">
        <v>3.5829811074958884</v>
      </c>
      <c r="AY33" s="69"/>
      <c r="AZ33" s="69">
        <f t="shared" ref="AZ33" si="64">AX33-AV33</f>
        <v>1.4714807152546761</v>
      </c>
      <c r="BA33" s="69">
        <f>'RD T1'!E177</f>
        <v>1.7121463481556318</v>
      </c>
      <c r="BB33" s="69">
        <f t="shared" ref="BB33" si="65">SUM(AZ33:BA33)</f>
        <v>3.1836270634103077</v>
      </c>
      <c r="BD33" t="str">
        <f t="shared" ref="BD33" si="66">AH33</f>
        <v>92 Elementary administration and service occupations</v>
      </c>
      <c r="BE33" s="69">
        <v>11.911655847403619</v>
      </c>
      <c r="BF33" s="69">
        <v>12.279394106428022</v>
      </c>
      <c r="BG33" s="69">
        <v>11.471366262497121</v>
      </c>
      <c r="BH33" s="69">
        <v>11.327475829407675</v>
      </c>
      <c r="BI33" s="69">
        <v>11.442327689726726</v>
      </c>
      <c r="BJ33" s="69"/>
      <c r="BK33" s="69">
        <f t="shared" ref="BK33" si="67">BI33-BG33</f>
        <v>-2.9038572770394566E-2</v>
      </c>
      <c r="BL33" s="69">
        <f>'RD T1'!E206</f>
        <v>5.5441999605961296</v>
      </c>
      <c r="BM33" s="69">
        <f t="shared" ref="BM33" si="68">SUM(BK33:BL33)</f>
        <v>5.5151613878257351</v>
      </c>
      <c r="BO33" t="str">
        <f t="shared" ref="BO33" si="69">AS33</f>
        <v>92 Elementary administration and service occupations</v>
      </c>
      <c r="BP33" s="69">
        <v>20.222196632379916</v>
      </c>
      <c r="BQ33" s="69">
        <v>21.637913563221179</v>
      </c>
      <c r="BR33" s="69">
        <v>18.085773331071312</v>
      </c>
      <c r="BS33" s="69">
        <v>19.663965814145261</v>
      </c>
      <c r="BT33" s="69">
        <v>17.976728000356108</v>
      </c>
      <c r="BU33" s="69"/>
      <c r="BV33" s="69">
        <f t="shared" ref="BV33" si="70">BT33-BR33</f>
        <v>-0.10904533071520461</v>
      </c>
      <c r="BW33" s="69">
        <f>'RD T1'!E235</f>
        <v>8.8477660932909217</v>
      </c>
      <c r="BX33" s="69">
        <f t="shared" ref="BX33" si="71">SUM(BV33:BW33)</f>
        <v>8.7387207625757171</v>
      </c>
      <c r="BZ33" t="str">
        <f t="shared" ref="BZ33" si="72">BD33</f>
        <v>92 Elementary administration and service occupations</v>
      </c>
      <c r="CA33" s="69">
        <v>16.249955591783735</v>
      </c>
      <c r="CB33" s="69">
        <v>17.632289582749515</v>
      </c>
      <c r="CC33" s="69">
        <v>15.19416447549284</v>
      </c>
      <c r="CD33" s="69">
        <v>14.27520901381334</v>
      </c>
      <c r="CE33" s="69">
        <v>9.8142748244406341</v>
      </c>
      <c r="CF33" s="69"/>
      <c r="CG33" s="69">
        <f t="shared" ref="CG33" si="73">CE33-CC33</f>
        <v>-5.3798896510522063</v>
      </c>
      <c r="CH33" s="69">
        <f>'RD T1'!E264</f>
        <v>5.4000129042344183</v>
      </c>
      <c r="CI33" s="69">
        <f t="shared" ref="CI33" si="74">SUM(CG33:CH33)</f>
        <v>2.0123253182211975E-2</v>
      </c>
      <c r="CK33" t="str">
        <f t="shared" ref="CK33" si="75">BO33</f>
        <v>92 Elementary administration and service occupations</v>
      </c>
      <c r="CL33" s="69">
        <v>9.6521862158745844</v>
      </c>
      <c r="CM33" s="69">
        <v>6.6073115979942321</v>
      </c>
      <c r="CN33" s="69">
        <v>6.2315372715097199</v>
      </c>
      <c r="CO33" s="69">
        <v>4.802342173993682</v>
      </c>
      <c r="CP33" s="69">
        <v>3.7775819325450848</v>
      </c>
      <c r="CQ33" s="69"/>
      <c r="CR33" s="69">
        <f t="shared" ref="CR33" si="76">CP33-CN33</f>
        <v>-2.4539553389646351</v>
      </c>
      <c r="CS33" s="69">
        <f>'RD T1'!E293</f>
        <v>1.2060359333041659</v>
      </c>
      <c r="CT33" s="69">
        <f t="shared" ref="CT33" si="77">SUM(CR33:CS33)</f>
        <v>-1.2479194056604692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8.546202586178131</v>
      </c>
      <c r="C35" s="67">
        <f t="shared" ref="C35:F35" si="78">SUM(C8:C33)</f>
        <v>10.353016275554991</v>
      </c>
      <c r="D35" s="67">
        <f t="shared" si="78"/>
        <v>11.681026143084116</v>
      </c>
      <c r="E35" s="67">
        <f t="shared" si="78"/>
        <v>14.169920530655853</v>
      </c>
      <c r="F35" s="67">
        <f t="shared" si="78"/>
        <v>18.363389254226473</v>
      </c>
      <c r="G35" s="11"/>
      <c r="H35" s="67">
        <f>F35-D35</f>
        <v>6.6823631111423563</v>
      </c>
      <c r="I35" s="67">
        <f>SUM(I8:I33)</f>
        <v>7.5309942909728447</v>
      </c>
      <c r="J35" s="67">
        <f>SUM(H35:I35)</f>
        <v>14.2133574021152</v>
      </c>
      <c r="L35" s="24" t="str">
        <f>A35</f>
        <v>All occupations</v>
      </c>
      <c r="M35" s="67">
        <f>SUM(M8:M33)</f>
        <v>54.752826484064556</v>
      </c>
      <c r="N35" s="67">
        <f t="shared" ref="N35:Q35" si="79">SUM(N8:N33)</f>
        <v>66.709989046883521</v>
      </c>
      <c r="O35" s="67">
        <f t="shared" si="79"/>
        <v>74.647810272965103</v>
      </c>
      <c r="P35" s="67">
        <f t="shared" si="79"/>
        <v>89.839131944988324</v>
      </c>
      <c r="Q35" s="67">
        <f t="shared" si="79"/>
        <v>117.66925864697565</v>
      </c>
      <c r="R35" s="11"/>
      <c r="S35" s="67">
        <f t="shared" si="29"/>
        <v>43.021448374010546</v>
      </c>
      <c r="T35" s="67">
        <f>SUM(T8:T33)</f>
        <v>50.739920068576481</v>
      </c>
      <c r="U35" s="67">
        <f>SUM(S35:T35)</f>
        <v>93.761368442587028</v>
      </c>
      <c r="W35" s="24" t="str">
        <f>A35</f>
        <v>All occupations</v>
      </c>
      <c r="X35" s="67">
        <f>SUM(X8:X33)</f>
        <v>116.55777076432874</v>
      </c>
      <c r="Y35" s="67">
        <f t="shared" ref="Y35:AB35" si="80">SUM(Y8:Y33)</f>
        <v>143.36889502642771</v>
      </c>
      <c r="Z35" s="67">
        <f t="shared" si="80"/>
        <v>142.86734410104944</v>
      </c>
      <c r="AA35" s="67">
        <f t="shared" si="80"/>
        <v>160.13232488383983</v>
      </c>
      <c r="AB35" s="67">
        <f t="shared" si="80"/>
        <v>195.01749540574272</v>
      </c>
      <c r="AC35" s="69"/>
      <c r="AD35" s="67">
        <f t="shared" ref="AD35" si="81">AB35-Z35</f>
        <v>52.150151304693281</v>
      </c>
      <c r="AE35" s="67">
        <f>SUM(AE8:AE33)</f>
        <v>91.75887954996621</v>
      </c>
      <c r="AF35" s="67">
        <f>SUM(AD35:AE35)</f>
        <v>143.90903085465948</v>
      </c>
      <c r="AH35" s="24" t="str">
        <f>L35</f>
        <v>All occupations</v>
      </c>
      <c r="AI35" s="67">
        <f>SUM(AI8:AI33)</f>
        <v>39.910737689002012</v>
      </c>
      <c r="AJ35" s="67">
        <f t="shared" ref="AJ35:AM35" si="82">SUM(AJ8:AJ33)</f>
        <v>42.564907162405433</v>
      </c>
      <c r="AK35" s="67">
        <f t="shared" si="82"/>
        <v>41.350549933545885</v>
      </c>
      <c r="AL35" s="67">
        <f t="shared" si="82"/>
        <v>41.874442320369418</v>
      </c>
      <c r="AM35" s="67">
        <f t="shared" si="82"/>
        <v>46.929186604086958</v>
      </c>
      <c r="AN35" s="69"/>
      <c r="AO35" s="67">
        <f t="shared" ref="AO35" si="83">AM35-AK35</f>
        <v>5.5786366705410728</v>
      </c>
      <c r="AP35" s="67">
        <f>SUM(AP8:AP33)</f>
        <v>23.003800296779044</v>
      </c>
      <c r="AQ35" s="67">
        <f>SUM(AO35:AP35)</f>
        <v>28.582436967320117</v>
      </c>
      <c r="AS35" s="24" t="str">
        <f>W35</f>
        <v>All occupations</v>
      </c>
      <c r="AT35" s="67">
        <f>SUM(AT8:AT33)</f>
        <v>32.150170129320202</v>
      </c>
      <c r="AU35" s="67">
        <f t="shared" ref="AU35:AX35" si="84">SUM(AU8:AU33)</f>
        <v>38.856055332922622</v>
      </c>
      <c r="AV35" s="67">
        <f t="shared" si="84"/>
        <v>38.840738724831482</v>
      </c>
      <c r="AW35" s="67">
        <f t="shared" si="84"/>
        <v>42.178398937669868</v>
      </c>
      <c r="AX35" s="67">
        <f t="shared" si="84"/>
        <v>51.473471729378616</v>
      </c>
      <c r="AY35" s="69"/>
      <c r="AZ35" s="67">
        <f t="shared" ref="AZ35" si="85">AX35-AV35</f>
        <v>12.632733004547134</v>
      </c>
      <c r="BA35" s="67">
        <f>SUM(BA8:BA33)</f>
        <v>23.089132274943236</v>
      </c>
      <c r="BB35" s="67">
        <f>SUM(AZ35:BA35)</f>
        <v>35.721865279490373</v>
      </c>
      <c r="BD35" s="24" t="str">
        <f>AH35</f>
        <v>All occupations</v>
      </c>
      <c r="BE35" s="67">
        <f>SUM(BE8:BE33)</f>
        <v>143.08624022278187</v>
      </c>
      <c r="BF35" s="67">
        <f t="shared" ref="BF35:BI35" si="86">SUM(BF8:BF33)</f>
        <v>153.98067785862347</v>
      </c>
      <c r="BG35" s="67">
        <f t="shared" si="86"/>
        <v>154.34857763025022</v>
      </c>
      <c r="BH35" s="67">
        <f t="shared" si="86"/>
        <v>152.59718299217485</v>
      </c>
      <c r="BI35" s="67">
        <f t="shared" si="86"/>
        <v>153.29970819699608</v>
      </c>
      <c r="BJ35" s="69"/>
      <c r="BK35" s="67">
        <f t="shared" ref="BK35" si="87">BI35-BG35</f>
        <v>-1.0488694332541399</v>
      </c>
      <c r="BL35" s="67">
        <f>SUM(BL8:BL33)</f>
        <v>71.060591018738535</v>
      </c>
      <c r="BM35" s="67">
        <f>SUM(BK35:BL35)</f>
        <v>70.011721585484395</v>
      </c>
      <c r="BO35" s="24" t="str">
        <f>AS35</f>
        <v>All occupations</v>
      </c>
      <c r="BP35" s="67">
        <f>SUM(BP8:BP33)</f>
        <v>152.0019041287816</v>
      </c>
      <c r="BQ35" s="67">
        <f t="shared" ref="BQ35:BT35" si="88">SUM(BQ8:BQ33)</f>
        <v>155.96214382146002</v>
      </c>
      <c r="BR35" s="67">
        <f t="shared" si="88"/>
        <v>141.3662569066324</v>
      </c>
      <c r="BS35" s="67">
        <f t="shared" si="88"/>
        <v>141.93819005974368</v>
      </c>
      <c r="BT35" s="67">
        <f t="shared" si="88"/>
        <v>122.72062832571696</v>
      </c>
      <c r="BU35" s="69"/>
      <c r="BV35" s="67">
        <f t="shared" ref="BV35" si="89">BT35-BR35</f>
        <v>-18.645628580915442</v>
      </c>
      <c r="BW35" s="67">
        <f>SUM(BW8:BW33)</f>
        <v>60.729372310199679</v>
      </c>
      <c r="BX35" s="67">
        <f>SUM(BV35:BW35)</f>
        <v>42.083743729284237</v>
      </c>
      <c r="BZ35" s="24" t="str">
        <f>BD35</f>
        <v>All occupations</v>
      </c>
      <c r="CA35" s="67">
        <f>SUM(CA8:CA33)</f>
        <v>89.110740214516596</v>
      </c>
      <c r="CB35" s="67">
        <f t="shared" ref="CB35:CE35" si="90">SUM(CB8:CB33)</f>
        <v>90.284455419240373</v>
      </c>
      <c r="CC35" s="67">
        <f t="shared" si="90"/>
        <v>83.603672360070917</v>
      </c>
      <c r="CD35" s="67">
        <f t="shared" si="90"/>
        <v>71.971077078171717</v>
      </c>
      <c r="CE35" s="67">
        <f t="shared" si="90"/>
        <v>47.40907645871647</v>
      </c>
      <c r="CF35" s="69"/>
      <c r="CG35" s="67">
        <f t="shared" ref="CG35" si="91">CE35-CC35</f>
        <v>-36.194595901354447</v>
      </c>
      <c r="CH35" s="67">
        <f>SUM(CH8:CH33)</f>
        <v>26.907662228718433</v>
      </c>
      <c r="CI35" s="67">
        <f>SUM(CG35:CH35)</f>
        <v>-9.2869336726360139</v>
      </c>
      <c r="CK35" s="24" t="str">
        <f>BO35</f>
        <v>All occupations</v>
      </c>
      <c r="CL35" s="67">
        <f>SUM(CL8:CL33)</f>
        <v>39.541407781026606</v>
      </c>
      <c r="CM35" s="67">
        <f t="shared" ref="CM35:CP35" si="92">SUM(CM8:CM33)</f>
        <v>32.092860056482088</v>
      </c>
      <c r="CN35" s="67">
        <f t="shared" si="92"/>
        <v>32.612023927570206</v>
      </c>
      <c r="CO35" s="67">
        <f t="shared" si="92"/>
        <v>28.96233125238652</v>
      </c>
      <c r="CP35" s="67">
        <f t="shared" si="92"/>
        <v>25.810785378159981</v>
      </c>
      <c r="CQ35" s="69"/>
      <c r="CR35" s="67">
        <f t="shared" ref="CR35" si="93">CP35-CN35</f>
        <v>-6.8012385494102254</v>
      </c>
      <c r="CS35" s="67">
        <f>SUM(CS8:CS33)</f>
        <v>8.9418033213099495</v>
      </c>
      <c r="CT35" s="67">
        <f>SUM(CR35:CS35)</f>
        <v>2.1405647718997241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Liverpool City Region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Liverpool City Region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Liverpool City Region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Liverpool City Region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Liverpool City Region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Liverpool City Region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Liverpool City Region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Liverpool City Region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Liverpool City Region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4.5676804647495555</v>
      </c>
      <c r="C45" s="18">
        <f t="shared" si="104"/>
        <v>5.0090386951712436</v>
      </c>
      <c r="D45" s="18">
        <f t="shared" si="104"/>
        <v>5.5166839172190798</v>
      </c>
      <c r="E45" s="18">
        <f t="shared" si="104"/>
        <v>4.9557528813321987</v>
      </c>
      <c r="F45" s="18">
        <f t="shared" si="104"/>
        <v>4.9538654425756032</v>
      </c>
      <c r="H45" s="68">
        <f t="shared" ref="H45:H70" si="105">IF(D8&gt;0,(H8/D8)*100,0)</f>
        <v>41.168548368277264</v>
      </c>
      <c r="I45" s="69">
        <f t="shared" ref="I45:I70" si="106">IF(D8&gt;0,I8/D8*100,0)</f>
        <v>63.93124123337882</v>
      </c>
      <c r="J45" s="69">
        <f t="shared" ref="J45:J70" si="107">IF(D8&gt;0,(J8/D8)*100,0)</f>
        <v>105.09978960165607</v>
      </c>
      <c r="L45" t="str">
        <f>A45</f>
        <v>11 Corporate managers and directors</v>
      </c>
      <c r="M45" s="18">
        <f t="shared" ref="M45:Q54" si="108">M8/M$35*100</f>
        <v>6.3282672926189178</v>
      </c>
      <c r="N45" s="18">
        <f t="shared" si="108"/>
        <v>6.7750984208748779</v>
      </c>
      <c r="O45" s="18">
        <f t="shared" si="108"/>
        <v>6.7562493120674247</v>
      </c>
      <c r="P45" s="18">
        <f t="shared" si="108"/>
        <v>6.0271851535229048</v>
      </c>
      <c r="Q45" s="18">
        <f t="shared" si="108"/>
        <v>5.9261092198591596</v>
      </c>
      <c r="S45" s="68">
        <f t="shared" ref="S45:S70" si="109">IF(O8&gt;0,(S8/O8)*100,0)</f>
        <v>38.264258524387046</v>
      </c>
      <c r="T45" s="69">
        <f t="shared" ref="T45:T70" si="110">IF(O8&gt;0,T8/O8*100,0)</f>
        <v>64.877533476645993</v>
      </c>
      <c r="U45" s="69">
        <f t="shared" ref="U45:U70" si="111">IF(O8&gt;0,(U8/O8)*100,0)</f>
        <v>103.14179200103304</v>
      </c>
      <c r="W45" t="str">
        <f>A45</f>
        <v>11 Corporate managers and directors</v>
      </c>
      <c r="X45" s="18">
        <f t="shared" ref="X45:AB54" si="112">X8/X$35*100</f>
        <v>7.8133800952129144</v>
      </c>
      <c r="Y45" s="18">
        <f t="shared" si="112"/>
        <v>8.5589410904106593</v>
      </c>
      <c r="Z45" s="18">
        <f t="shared" si="112"/>
        <v>8.529195361378747</v>
      </c>
      <c r="AA45" s="18">
        <f t="shared" si="112"/>
        <v>7.6903291945520857</v>
      </c>
      <c r="AB45" s="18">
        <f t="shared" si="112"/>
        <v>7.8032510275550662</v>
      </c>
      <c r="AD45" s="68">
        <f t="shared" ref="AD45:AD70" si="113">IF(Z8&gt;0,(AD8/Z8)*100,0)</f>
        <v>24.884379232578102</v>
      </c>
      <c r="AE45" s="69">
        <f t="shared" ref="AE45:AE70" si="114">IF(Z8&gt;0,AE8/Z8*100,0)</f>
        <v>61.859356390206401</v>
      </c>
      <c r="AF45" s="69">
        <f t="shared" ref="AF45:AF70" si="115">IF(Z8&gt;0,(AF8/Z8)*100,0)</f>
        <v>86.743735622784499</v>
      </c>
      <c r="AH45" t="str">
        <f>L45</f>
        <v>11 Corporate managers and directors</v>
      </c>
      <c r="AI45" s="18">
        <f t="shared" ref="AI45:AM54" si="116">AI8/AI$35*100</f>
        <v>5.1299878376862598</v>
      </c>
      <c r="AJ45" s="18">
        <f t="shared" si="116"/>
        <v>5.917069208883464</v>
      </c>
      <c r="AK45" s="18">
        <f t="shared" si="116"/>
        <v>6.2103490005987529</v>
      </c>
      <c r="AL45" s="18">
        <f t="shared" si="116"/>
        <v>5.7924830405101062</v>
      </c>
      <c r="AM45" s="18">
        <f t="shared" si="116"/>
        <v>5.8093285758890731</v>
      </c>
      <c r="AO45" s="68">
        <f t="shared" ref="AO45:AO70" si="117">IF(AK8&gt;0,(AO8/AK8)*100,0)</f>
        <v>6.1626305885362669</v>
      </c>
      <c r="AP45" s="69">
        <f t="shared" ref="AP45:AP70" si="118">IF(AK8&gt;0,AP8/AK8*100,0)</f>
        <v>52.267511361442651</v>
      </c>
      <c r="AQ45" s="69">
        <f t="shared" ref="AQ45:AQ70" si="119">IF(AK8&gt;0,(AQ8/AK8)*100,0)</f>
        <v>58.430141949978918</v>
      </c>
      <c r="AS45" t="str">
        <f>W45</f>
        <v>11 Corporate managers and directors</v>
      </c>
      <c r="AT45" s="18">
        <f t="shared" ref="AT45:AX54" si="120">AT8/AT$35*100</f>
        <v>7.9400657187593477</v>
      </c>
      <c r="AU45" s="18">
        <f t="shared" si="120"/>
        <v>8.2749820243951326</v>
      </c>
      <c r="AV45" s="18">
        <f t="shared" si="120"/>
        <v>8.4854298114496221</v>
      </c>
      <c r="AW45" s="18">
        <f t="shared" si="120"/>
        <v>7.3443363115836044</v>
      </c>
      <c r="AX45" s="18">
        <f t="shared" si="120"/>
        <v>7.1776761151221997</v>
      </c>
      <c r="AZ45" s="68">
        <f t="shared" ref="AZ45:AZ70" si="121">IF(AV8&gt;0,(AZ8/AV8)*100,0)</f>
        <v>12.100097847081043</v>
      </c>
      <c r="BA45" s="69">
        <f t="shared" ref="BA45:BA70" si="122">IF(AV8&gt;0,BA8/AV8*100,0)</f>
        <v>52.110825925394266</v>
      </c>
      <c r="BB45" s="69">
        <f t="shared" ref="BB45:BB70" si="123">IF(AV8&gt;0,(BB8/AV8)*100,0)</f>
        <v>64.210923772475311</v>
      </c>
      <c r="BD45" t="str">
        <f>AH45</f>
        <v>11 Corporate managers and directors</v>
      </c>
      <c r="BE45" s="18">
        <f t="shared" ref="BE45:BI54" si="124">BE8/BE$35*100</f>
        <v>4.7655079933597193</v>
      </c>
      <c r="BF45" s="18">
        <f t="shared" si="124"/>
        <v>5.0149269239378595</v>
      </c>
      <c r="BG45" s="18">
        <f t="shared" si="124"/>
        <v>5.1393228832543612</v>
      </c>
      <c r="BH45" s="18">
        <f t="shared" si="124"/>
        <v>4.4181359828761337</v>
      </c>
      <c r="BI45" s="18">
        <f t="shared" si="124"/>
        <v>4.3691123967834944</v>
      </c>
      <c r="BK45" s="68">
        <f t="shared" ref="BK45:BK70" si="125">IF(BG8&gt;0,(BK8/BG8)*100,0)</f>
        <v>-15.564319052611058</v>
      </c>
      <c r="BL45" s="69">
        <f t="shared" ref="BL45:BL70" si="126">IF(BG8&gt;0,BL8/BG8*100,0)</f>
        <v>38.32520564173111</v>
      </c>
      <c r="BM45" s="69">
        <f t="shared" ref="BM45:BM70" si="127">IF(BG8&gt;0,(BM8/BG8)*100,0)</f>
        <v>22.760886589120048</v>
      </c>
      <c r="BO45" t="str">
        <f>AS45</f>
        <v>11 Corporate managers and directors</v>
      </c>
      <c r="BP45" s="18">
        <f t="shared" ref="BP45:BT54" si="128">BP8/BP$35*100</f>
        <v>3.9082113353972603</v>
      </c>
      <c r="BQ45" s="18">
        <f t="shared" si="128"/>
        <v>4.0015790689193382</v>
      </c>
      <c r="BR45" s="18">
        <f t="shared" si="128"/>
        <v>4.2325889271180159</v>
      </c>
      <c r="BS45" s="18">
        <f t="shared" si="128"/>
        <v>3.5211253850519904</v>
      </c>
      <c r="BT45" s="18">
        <f t="shared" si="128"/>
        <v>3.3540909986247049</v>
      </c>
      <c r="BV45" s="68">
        <f t="shared" ref="BV45:BV70" si="129">IF(BR8&gt;0,(BV8/BR8)*100,0)</f>
        <v>-31.207584199732075</v>
      </c>
      <c r="BW45" s="69">
        <f t="shared" ref="BW45:BW70" si="130">IF(BR8&gt;0,BW8/BR8*100,0)</f>
        <v>36.424561356902295</v>
      </c>
      <c r="BX45" s="69">
        <f t="shared" ref="BX45:BX70" si="131">IF(BR8&gt;0,(BX8/BR8)*100,0)</f>
        <v>5.2169771571702208</v>
      </c>
      <c r="BZ45" t="str">
        <f>BD45</f>
        <v>11 Corporate managers and directors</v>
      </c>
      <c r="CA45" s="18">
        <f t="shared" ref="CA45:CE54" si="132">CA8/CA$35*100</f>
        <v>3.9437970772152755</v>
      </c>
      <c r="CB45" s="18">
        <f t="shared" si="132"/>
        <v>4.3556154409944652</v>
      </c>
      <c r="CC45" s="18">
        <f t="shared" si="132"/>
        <v>4.8828060520307721</v>
      </c>
      <c r="CD45" s="18">
        <f t="shared" si="132"/>
        <v>4.7134767673202944</v>
      </c>
      <c r="CE45" s="18">
        <f t="shared" si="132"/>
        <v>5.6919457398487294</v>
      </c>
      <c r="CG45" s="68">
        <f t="shared" ref="CG45:CG70" si="133">IF(CC8&gt;0,(CG8/CC8)*100,0)</f>
        <v>-33.89604899902394</v>
      </c>
      <c r="CH45" s="69">
        <f t="shared" ref="CH45:CH70" si="134">IF(CC8&gt;0,CH8/CC8*100,0)</f>
        <v>36.432506777769788</v>
      </c>
      <c r="CI45" s="69">
        <f t="shared" ref="CI45:CI70" si="135">IF(CC8&gt;0,(CI8/CC8)*100,0)</f>
        <v>2.5364577787458464</v>
      </c>
      <c r="CK45" t="str">
        <f>BO45</f>
        <v>11 Corporate managers and directors</v>
      </c>
      <c r="CL45" s="18">
        <f t="shared" ref="CL45:CP54" si="136">CL8/CL$35*100</f>
        <v>2.294847137971245</v>
      </c>
      <c r="CM45" s="18">
        <f t="shared" si="136"/>
        <v>2.769562196676818</v>
      </c>
      <c r="CN45" s="18">
        <f t="shared" si="136"/>
        <v>3.1561957885800025</v>
      </c>
      <c r="CO45" s="18">
        <f t="shared" si="136"/>
        <v>3.257827163104122</v>
      </c>
      <c r="CP45" s="18">
        <f t="shared" si="136"/>
        <v>4.7962211587527275</v>
      </c>
      <c r="CR45" s="68">
        <f t="shared" ref="CR45:CR70" si="137">IF(CN8&gt;0,(CR8/CN8)*100,0)</f>
        <v>20.270393514371186</v>
      </c>
      <c r="CS45" s="69">
        <f t="shared" ref="CS45:CS70" si="138">IF(CN8&gt;0,CS8/CN8*100,0)</f>
        <v>34.263883606524857</v>
      </c>
      <c r="CT45" s="69">
        <f t="shared" ref="CT45:CT70" si="139">IF(CN8&gt;0,(CT8/CN8)*100,0)</f>
        <v>54.53427712089605</v>
      </c>
    </row>
    <row r="46" spans="1:98" x14ac:dyDescent="0.2">
      <c r="A46" t="str">
        <f t="shared" si="103"/>
        <v>12 Other managers and proprietors</v>
      </c>
      <c r="B46" s="18">
        <f t="shared" si="104"/>
        <v>1.9874780221910111</v>
      </c>
      <c r="C46" s="18">
        <f t="shared" si="104"/>
        <v>1.9982310298941521</v>
      </c>
      <c r="D46" s="18">
        <f t="shared" si="104"/>
        <v>2.0245421076819223</v>
      </c>
      <c r="E46" s="18">
        <f t="shared" si="104"/>
        <v>2.422495578648503</v>
      </c>
      <c r="F46" s="18">
        <f t="shared" si="104"/>
        <v>2.5725274392301234</v>
      </c>
      <c r="H46" s="68">
        <f t="shared" si="105"/>
        <v>99.758397837117371</v>
      </c>
      <c r="I46" s="69">
        <f t="shared" si="106"/>
        <v>98.872945878251102</v>
      </c>
      <c r="J46" s="69">
        <f t="shared" si="107"/>
        <v>198.63134371536847</v>
      </c>
      <c r="L46" t="str">
        <f t="shared" ref="L46:L69" si="140">A46</f>
        <v>12 Other managers and proprietors</v>
      </c>
      <c r="M46" s="18">
        <f t="shared" si="108"/>
        <v>2.8504528177566368</v>
      </c>
      <c r="N46" s="18">
        <f t="shared" si="108"/>
        <v>2.8086993034470522</v>
      </c>
      <c r="O46" s="18">
        <f t="shared" si="108"/>
        <v>2.858437217945204</v>
      </c>
      <c r="P46" s="18">
        <f t="shared" si="108"/>
        <v>3.3502137243851231</v>
      </c>
      <c r="Q46" s="18">
        <f t="shared" si="108"/>
        <v>3.5811122340778567</v>
      </c>
      <c r="S46" s="68">
        <f t="shared" si="109"/>
        <v>97.485502334083634</v>
      </c>
      <c r="T46" s="69">
        <f t="shared" si="110"/>
        <v>96.729072025086666</v>
      </c>
      <c r="U46" s="69">
        <f t="shared" si="111"/>
        <v>194.21457435917031</v>
      </c>
      <c r="W46" t="str">
        <f t="shared" ref="W46:W69" si="141">A46</f>
        <v>12 Other managers and proprietors</v>
      </c>
      <c r="X46" s="18">
        <f t="shared" si="112"/>
        <v>3.2641889238793977</v>
      </c>
      <c r="Y46" s="18">
        <f t="shared" si="112"/>
        <v>3.2082722410547255</v>
      </c>
      <c r="Z46" s="18">
        <f t="shared" si="112"/>
        <v>3.3024296458870124</v>
      </c>
      <c r="AA46" s="18">
        <f t="shared" si="112"/>
        <v>3.9640868082749114</v>
      </c>
      <c r="AB46" s="18">
        <f t="shared" si="112"/>
        <v>4.4265765563928126</v>
      </c>
      <c r="AD46" s="68">
        <f t="shared" si="113"/>
        <v>82.967944258306048</v>
      </c>
      <c r="AE46" s="69">
        <f t="shared" si="114"/>
        <v>91.649423414604271</v>
      </c>
      <c r="AF46" s="69">
        <f t="shared" si="115"/>
        <v>174.61736767291035</v>
      </c>
      <c r="AH46" t="str">
        <f t="shared" ref="AH46:AH69" si="142">L46</f>
        <v>12 Other managers and proprietors</v>
      </c>
      <c r="AI46" s="18">
        <f t="shared" si="116"/>
        <v>2.7576056303830931</v>
      </c>
      <c r="AJ46" s="18">
        <f t="shared" si="116"/>
        <v>2.9476074219711426</v>
      </c>
      <c r="AK46" s="18">
        <f t="shared" si="116"/>
        <v>3.3588648872589291</v>
      </c>
      <c r="AL46" s="18">
        <f t="shared" si="116"/>
        <v>4.1638989657036154</v>
      </c>
      <c r="AM46" s="18">
        <f t="shared" si="116"/>
        <v>4.8150942757015587</v>
      </c>
      <c r="AO46" s="68">
        <f t="shared" si="117"/>
        <v>62.694921783700288</v>
      </c>
      <c r="AP46" s="69">
        <f t="shared" si="118"/>
        <v>85.032309609009886</v>
      </c>
      <c r="AQ46" s="69">
        <f t="shared" si="119"/>
        <v>147.72723139271017</v>
      </c>
      <c r="AS46" t="str">
        <f t="shared" ref="AS46:AS69" si="143">W46</f>
        <v>12 Other managers and proprietors</v>
      </c>
      <c r="AT46" s="18">
        <f t="shared" si="120"/>
        <v>3.8192416022347313</v>
      </c>
      <c r="AU46" s="18">
        <f t="shared" si="120"/>
        <v>3.7758530258901906</v>
      </c>
      <c r="AV46" s="18">
        <f t="shared" si="120"/>
        <v>3.8775525685959731</v>
      </c>
      <c r="AW46" s="18">
        <f t="shared" si="120"/>
        <v>4.6314571807893801</v>
      </c>
      <c r="AX46" s="18">
        <f t="shared" si="120"/>
        <v>4.8468676380579074</v>
      </c>
      <c r="AZ46" s="68">
        <f t="shared" si="121"/>
        <v>65.653053349990159</v>
      </c>
      <c r="BA46" s="69">
        <f t="shared" si="122"/>
        <v>81.992304289730313</v>
      </c>
      <c r="BB46" s="69">
        <f t="shared" si="123"/>
        <v>147.64535763972046</v>
      </c>
      <c r="BD46" t="str">
        <f t="shared" ref="BD46:BD69" si="144">AH46</f>
        <v>12 Other managers and proprietors</v>
      </c>
      <c r="BE46" s="18">
        <f t="shared" si="124"/>
        <v>2.7823795094547776</v>
      </c>
      <c r="BF46" s="18">
        <f t="shared" si="124"/>
        <v>2.5007975824177717</v>
      </c>
      <c r="BG46" s="18">
        <f t="shared" si="124"/>
        <v>2.6143302166717191</v>
      </c>
      <c r="BH46" s="18">
        <f t="shared" si="124"/>
        <v>2.8836678073689326</v>
      </c>
      <c r="BI46" s="18">
        <f t="shared" si="124"/>
        <v>2.9915311481055933</v>
      </c>
      <c r="BK46" s="68">
        <f t="shared" si="125"/>
        <v>13.650613141756743</v>
      </c>
      <c r="BL46" s="69">
        <f t="shared" si="126"/>
        <v>53.831878950865672</v>
      </c>
      <c r="BM46" s="69">
        <f t="shared" si="127"/>
        <v>67.482492092622422</v>
      </c>
      <c r="BO46" t="str">
        <f t="shared" ref="BO46:BO69" si="145">AS46</f>
        <v>12 Other managers and proprietors</v>
      </c>
      <c r="BP46" s="18">
        <f t="shared" si="128"/>
        <v>2.5236625852919992</v>
      </c>
      <c r="BQ46" s="18">
        <f t="shared" si="128"/>
        <v>2.4943106119221339</v>
      </c>
      <c r="BR46" s="18">
        <f t="shared" si="128"/>
        <v>2.7652467865780777</v>
      </c>
      <c r="BS46" s="18">
        <f t="shared" si="128"/>
        <v>3.2526029768617968</v>
      </c>
      <c r="BT46" s="18">
        <f t="shared" si="128"/>
        <v>3.6373815303624353</v>
      </c>
      <c r="BV46" s="68">
        <f t="shared" si="129"/>
        <v>14.189657989639958</v>
      </c>
      <c r="BW46" s="69">
        <f t="shared" si="130"/>
        <v>60.860695187524847</v>
      </c>
      <c r="BX46" s="69">
        <f t="shared" si="131"/>
        <v>75.050353177164808</v>
      </c>
      <c r="BZ46" t="str">
        <f t="shared" ref="BZ46:BZ69" si="146">BD46</f>
        <v>12 Other managers and proprietors</v>
      </c>
      <c r="CA46" s="18">
        <f t="shared" si="132"/>
        <v>2.6909752055631002</v>
      </c>
      <c r="CB46" s="18">
        <f t="shared" si="132"/>
        <v>2.6544063592398195</v>
      </c>
      <c r="CC46" s="18">
        <f t="shared" si="132"/>
        <v>2.974123980017223</v>
      </c>
      <c r="CD46" s="18">
        <f t="shared" si="132"/>
        <v>3.4849706059475056</v>
      </c>
      <c r="CE46" s="18">
        <f t="shared" si="132"/>
        <v>4.1022128989045292</v>
      </c>
      <c r="CG46" s="68">
        <f t="shared" si="133"/>
        <v>-21.784060213934399</v>
      </c>
      <c r="CH46" s="69">
        <f t="shared" si="134"/>
        <v>45.618825903233144</v>
      </c>
      <c r="CI46" s="69">
        <f t="shared" si="135"/>
        <v>23.834765689298745</v>
      </c>
      <c r="CK46" t="str">
        <f t="shared" ref="CK46:CK69" si="147">BO46</f>
        <v>12 Other managers and proprietors</v>
      </c>
      <c r="CL46" s="18">
        <f t="shared" si="136"/>
        <v>2.9063410419884033</v>
      </c>
      <c r="CM46" s="18">
        <f t="shared" si="136"/>
        <v>2.8936696758974438</v>
      </c>
      <c r="CN46" s="18">
        <f t="shared" si="136"/>
        <v>3.3151888739917994</v>
      </c>
      <c r="CO46" s="18">
        <f t="shared" si="136"/>
        <v>4.8654240655100214</v>
      </c>
      <c r="CP46" s="18">
        <f t="shared" si="136"/>
        <v>7.2783470251872444</v>
      </c>
      <c r="CR46" s="68">
        <f t="shared" si="137"/>
        <v>73.759256498964731</v>
      </c>
      <c r="CS46" s="69">
        <f t="shared" si="138"/>
        <v>55.412404017165059</v>
      </c>
      <c r="CT46" s="69">
        <f t="shared" si="139"/>
        <v>129.17166051612978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15.999095037356421</v>
      </c>
      <c r="C47" s="18">
        <f t="shared" si="104"/>
        <v>16.141011936465102</v>
      </c>
      <c r="D47" s="18">
        <f t="shared" si="104"/>
        <v>16.481806438835477</v>
      </c>
      <c r="E47" s="18">
        <f t="shared" si="104"/>
        <v>16.024246241873019</v>
      </c>
      <c r="F47" s="18">
        <f t="shared" si="104"/>
        <v>15.554686813620441</v>
      </c>
      <c r="H47" s="68">
        <f t="shared" si="105"/>
        <v>48.363922201451189</v>
      </c>
      <c r="I47" s="69">
        <f t="shared" si="106"/>
        <v>50.377360932842919</v>
      </c>
      <c r="J47" s="69">
        <f t="shared" si="107"/>
        <v>98.741283134294093</v>
      </c>
      <c r="L47" t="str">
        <f t="shared" si="140"/>
        <v>21 Science, research, engineering and technology professionals</v>
      </c>
      <c r="M47" s="18">
        <f t="shared" si="108"/>
        <v>8.9397204359060005</v>
      </c>
      <c r="N47" s="18">
        <f t="shared" si="108"/>
        <v>9.1090270198970718</v>
      </c>
      <c r="O47" s="18">
        <f t="shared" si="108"/>
        <v>9.3003002723135086</v>
      </c>
      <c r="P47" s="18">
        <f t="shared" si="108"/>
        <v>9.4135190403703923</v>
      </c>
      <c r="Q47" s="18">
        <f t="shared" si="108"/>
        <v>9.2911033713502</v>
      </c>
      <c r="S47" s="68">
        <f t="shared" si="109"/>
        <v>57.476685769086281</v>
      </c>
      <c r="T47" s="69">
        <f t="shared" si="110"/>
        <v>54.954321545143117</v>
      </c>
      <c r="U47" s="69">
        <f t="shared" si="111"/>
        <v>112.43100731422939</v>
      </c>
      <c r="W47" t="str">
        <f t="shared" si="141"/>
        <v>21 Science, research, engineering and technology professionals</v>
      </c>
      <c r="X47" s="18">
        <f t="shared" si="112"/>
        <v>8.5721563170802444</v>
      </c>
      <c r="Y47" s="18">
        <f t="shared" si="112"/>
        <v>8.7926349523692249</v>
      </c>
      <c r="Z47" s="18">
        <f t="shared" si="112"/>
        <v>8.722770533521464</v>
      </c>
      <c r="AA47" s="18">
        <f t="shared" si="112"/>
        <v>8.3893761122941495</v>
      </c>
      <c r="AB47" s="18">
        <f t="shared" si="112"/>
        <v>7.9492126459333861</v>
      </c>
      <c r="AD47" s="68">
        <f t="shared" si="113"/>
        <v>24.39710406254417</v>
      </c>
      <c r="AE47" s="69">
        <f t="shared" si="114"/>
        <v>43.379282890845019</v>
      </c>
      <c r="AF47" s="69">
        <f t="shared" si="115"/>
        <v>67.776386953389206</v>
      </c>
      <c r="AH47" t="str">
        <f t="shared" si="142"/>
        <v>21 Science, research, engineering and technology professionals</v>
      </c>
      <c r="AI47" s="18">
        <f t="shared" si="116"/>
        <v>2.6999901310834771</v>
      </c>
      <c r="AJ47" s="18">
        <f t="shared" si="116"/>
        <v>2.9784963292202318</v>
      </c>
      <c r="AK47" s="18">
        <f t="shared" si="116"/>
        <v>3.1814640215964722</v>
      </c>
      <c r="AL47" s="18">
        <f t="shared" si="116"/>
        <v>3.2831512100550633</v>
      </c>
      <c r="AM47" s="18">
        <f t="shared" si="116"/>
        <v>3.3647428584638499</v>
      </c>
      <c r="AO47" s="68">
        <f t="shared" si="117"/>
        <v>20.029114159042756</v>
      </c>
      <c r="AP47" s="69">
        <f t="shared" si="118"/>
        <v>41.496057064482287</v>
      </c>
      <c r="AQ47" s="69">
        <f t="shared" si="119"/>
        <v>61.525171223525042</v>
      </c>
      <c r="AS47" t="str">
        <f t="shared" si="143"/>
        <v>21 Science, research, engineering and technology professionals</v>
      </c>
      <c r="AT47" s="18">
        <f t="shared" si="120"/>
        <v>8.7855832219949548</v>
      </c>
      <c r="AU47" s="18">
        <f t="shared" si="120"/>
        <v>8.6843911029365373</v>
      </c>
      <c r="AV47" s="18">
        <f t="shared" si="120"/>
        <v>8.5828084102174067</v>
      </c>
      <c r="AW47" s="18">
        <f t="shared" si="120"/>
        <v>7.592430532303891</v>
      </c>
      <c r="AX47" s="18">
        <f t="shared" si="120"/>
        <v>6.7705238830970114</v>
      </c>
      <c r="AZ47" s="68">
        <f t="shared" si="121"/>
        <v>4.5415262062563233</v>
      </c>
      <c r="BA47" s="69">
        <f t="shared" si="122"/>
        <v>33.839759881859663</v>
      </c>
      <c r="BB47" s="69">
        <f t="shared" si="123"/>
        <v>38.381286088115985</v>
      </c>
      <c r="BD47" t="str">
        <f t="shared" si="144"/>
        <v>21 Science, research, engineering and technology professionals</v>
      </c>
      <c r="BE47" s="18">
        <f t="shared" si="124"/>
        <v>3.157684200526365</v>
      </c>
      <c r="BF47" s="18">
        <f t="shared" si="124"/>
        <v>3.0391465336522785</v>
      </c>
      <c r="BG47" s="18">
        <f t="shared" si="124"/>
        <v>3.0437134541316304</v>
      </c>
      <c r="BH47" s="18">
        <f t="shared" si="124"/>
        <v>2.7316838056525414</v>
      </c>
      <c r="BI47" s="18">
        <f t="shared" si="124"/>
        <v>2.3516178235629819</v>
      </c>
      <c r="BK47" s="68">
        <f t="shared" si="125"/>
        <v>-23.263554988910027</v>
      </c>
      <c r="BL47" s="69">
        <f t="shared" si="126"/>
        <v>25.595311980903983</v>
      </c>
      <c r="BM47" s="69">
        <f t="shared" si="127"/>
        <v>2.3317569919939607</v>
      </c>
      <c r="BO47" t="str">
        <f t="shared" si="145"/>
        <v>21 Science, research, engineering and technology professionals</v>
      </c>
      <c r="BP47" s="18">
        <f t="shared" si="128"/>
        <v>2.2983245358261186</v>
      </c>
      <c r="BQ47" s="18">
        <f t="shared" si="128"/>
        <v>2.2962769429208851</v>
      </c>
      <c r="BR47" s="18">
        <f t="shared" si="128"/>
        <v>2.5085034540326543</v>
      </c>
      <c r="BS47" s="18">
        <f t="shared" si="128"/>
        <v>2.3962077453053094</v>
      </c>
      <c r="BT47" s="18">
        <f t="shared" si="128"/>
        <v>2.4355181055398938</v>
      </c>
      <c r="BV47" s="68">
        <f t="shared" si="129"/>
        <v>-15.715353365185603</v>
      </c>
      <c r="BW47" s="69">
        <f t="shared" si="130"/>
        <v>31.745251155484844</v>
      </c>
      <c r="BX47" s="69">
        <f t="shared" si="131"/>
        <v>16.029897790299241</v>
      </c>
      <c r="BZ47" t="str">
        <f t="shared" si="146"/>
        <v>21 Science, research, engineering and technology professionals</v>
      </c>
      <c r="CA47" s="18">
        <f t="shared" si="132"/>
        <v>2.0049306653218046</v>
      </c>
      <c r="CB47" s="18">
        <f t="shared" si="132"/>
        <v>2.1907578353149466</v>
      </c>
      <c r="CC47" s="18">
        <f t="shared" si="132"/>
        <v>2.3920666266848301</v>
      </c>
      <c r="CD47" s="18">
        <f t="shared" si="132"/>
        <v>2.4905053024729127</v>
      </c>
      <c r="CE47" s="18">
        <f t="shared" si="132"/>
        <v>2.7478223984276897</v>
      </c>
      <c r="CG47" s="68">
        <f t="shared" si="133"/>
        <v>-34.859433975532141</v>
      </c>
      <c r="CH47" s="69">
        <f t="shared" si="134"/>
        <v>26.589181613139225</v>
      </c>
      <c r="CI47" s="69">
        <f t="shared" si="135"/>
        <v>-8.2702523623929256</v>
      </c>
      <c r="CK47" t="str">
        <f t="shared" si="147"/>
        <v>21 Science, research, engineering and technology professionals</v>
      </c>
      <c r="CL47" s="18">
        <f t="shared" si="136"/>
        <v>1.083402674460388</v>
      </c>
      <c r="CM47" s="18">
        <f t="shared" si="136"/>
        <v>1.3311388607764651</v>
      </c>
      <c r="CN47" s="18">
        <f t="shared" si="136"/>
        <v>1.5557730676133201</v>
      </c>
      <c r="CO47" s="18">
        <f t="shared" si="136"/>
        <v>2.3161605077531604</v>
      </c>
      <c r="CP47" s="18">
        <f t="shared" si="136"/>
        <v>3.4307531277755028</v>
      </c>
      <c r="CR47" s="68">
        <f t="shared" si="137"/>
        <v>74.528632651053044</v>
      </c>
      <c r="CS47" s="69">
        <f t="shared" si="138"/>
        <v>44.968386210944729</v>
      </c>
      <c r="CT47" s="69">
        <f t="shared" si="139"/>
        <v>119.49701886199777</v>
      </c>
    </row>
    <row r="48" spans="1:98" x14ac:dyDescent="0.2">
      <c r="A48" t="str">
        <f t="shared" si="103"/>
        <v>22 Health professionals</v>
      </c>
      <c r="B48" s="18">
        <f t="shared" si="104"/>
        <v>22.488755810039315</v>
      </c>
      <c r="C48" s="18">
        <f t="shared" si="104"/>
        <v>22.572897459944123</v>
      </c>
      <c r="D48" s="18">
        <f t="shared" si="104"/>
        <v>22.639503865021858</v>
      </c>
      <c r="E48" s="18">
        <f t="shared" si="104"/>
        <v>23.474736756778395</v>
      </c>
      <c r="F48" s="18">
        <f t="shared" si="104"/>
        <v>23.901851239361005</v>
      </c>
      <c r="H48" s="68">
        <f t="shared" si="105"/>
        <v>65.972630861685559</v>
      </c>
      <c r="I48" s="69">
        <f t="shared" si="106"/>
        <v>68.050181950178072</v>
      </c>
      <c r="J48" s="69">
        <f t="shared" si="107"/>
        <v>134.02281281186362</v>
      </c>
      <c r="L48" t="str">
        <f t="shared" si="140"/>
        <v>22 Health professionals</v>
      </c>
      <c r="M48" s="18">
        <f t="shared" si="108"/>
        <v>9.5515476472327645</v>
      </c>
      <c r="N48" s="18">
        <f t="shared" si="108"/>
        <v>9.6129783719882571</v>
      </c>
      <c r="O48" s="18">
        <f t="shared" si="108"/>
        <v>9.6604915669282949</v>
      </c>
      <c r="P48" s="18">
        <f t="shared" si="108"/>
        <v>9.7914941461007974</v>
      </c>
      <c r="Q48" s="18">
        <f t="shared" si="108"/>
        <v>9.7010338689519102</v>
      </c>
      <c r="S48" s="68">
        <f t="shared" si="109"/>
        <v>58.294104299314121</v>
      </c>
      <c r="T48" s="69">
        <f t="shared" si="110"/>
        <v>69.043482833878684</v>
      </c>
      <c r="U48" s="69">
        <f t="shared" si="111"/>
        <v>127.33758713319278</v>
      </c>
      <c r="W48" t="str">
        <f t="shared" si="141"/>
        <v>22 Health professionals</v>
      </c>
      <c r="X48" s="18">
        <f t="shared" si="112"/>
        <v>10.324778238999373</v>
      </c>
      <c r="Y48" s="18">
        <f t="shared" si="112"/>
        <v>10.587360140229958</v>
      </c>
      <c r="Z48" s="18">
        <f t="shared" si="112"/>
        <v>10.673543773701041</v>
      </c>
      <c r="AA48" s="18">
        <f t="shared" si="112"/>
        <v>11.152891191656039</v>
      </c>
      <c r="AB48" s="18">
        <f t="shared" si="112"/>
        <v>10.861846537684361</v>
      </c>
      <c r="AD48" s="68">
        <f t="shared" si="113"/>
        <v>38.910677749292702</v>
      </c>
      <c r="AE48" s="69">
        <f t="shared" si="114"/>
        <v>68.965938010830428</v>
      </c>
      <c r="AF48" s="69">
        <f t="shared" si="115"/>
        <v>107.87661576012313</v>
      </c>
      <c r="AH48" t="str">
        <f t="shared" si="142"/>
        <v>22 Health professionals</v>
      </c>
      <c r="AI48" s="18">
        <f t="shared" si="116"/>
        <v>16.509962693544072</v>
      </c>
      <c r="AJ48" s="18">
        <f t="shared" si="116"/>
        <v>12.970643129922946</v>
      </c>
      <c r="AK48" s="18">
        <f t="shared" si="116"/>
        <v>11.819636888839909</v>
      </c>
      <c r="AL48" s="18">
        <f t="shared" si="116"/>
        <v>6.8019382526715688</v>
      </c>
      <c r="AM48" s="18">
        <f t="shared" si="116"/>
        <v>1.9206154740869754</v>
      </c>
      <c r="AO48" s="68">
        <f t="shared" si="117"/>
        <v>-81.558424286431489</v>
      </c>
      <c r="AP48" s="69">
        <f t="shared" si="118"/>
        <v>18.377016048737328</v>
      </c>
      <c r="AQ48" s="69">
        <f t="shared" si="119"/>
        <v>-63.181408237694157</v>
      </c>
      <c r="AS48" t="str">
        <f t="shared" si="143"/>
        <v>22 Health professionals</v>
      </c>
      <c r="AT48" s="18">
        <f t="shared" si="120"/>
        <v>2.1871954331275902</v>
      </c>
      <c r="AU48" s="18">
        <f t="shared" si="120"/>
        <v>2.3181660445466896</v>
      </c>
      <c r="AV48" s="18">
        <f t="shared" si="120"/>
        <v>2.4176996891220588</v>
      </c>
      <c r="AW48" s="18">
        <f t="shared" si="120"/>
        <v>2.4908896147902202</v>
      </c>
      <c r="AX48" s="18">
        <f t="shared" si="120"/>
        <v>2.4655252969924315</v>
      </c>
      <c r="AZ48" s="68">
        <f t="shared" si="121"/>
        <v>35.145966349242805</v>
      </c>
      <c r="BA48" s="69">
        <f t="shared" si="122"/>
        <v>57.563567770375577</v>
      </c>
      <c r="BB48" s="69">
        <f t="shared" si="123"/>
        <v>92.709534119618382</v>
      </c>
      <c r="BD48" t="str">
        <f t="shared" si="144"/>
        <v>22 Health professionals</v>
      </c>
      <c r="BE48" s="18">
        <f t="shared" si="124"/>
        <v>1.9408328044441936</v>
      </c>
      <c r="BF48" s="18">
        <f t="shared" si="124"/>
        <v>2.388439785194886</v>
      </c>
      <c r="BG48" s="18">
        <f t="shared" si="124"/>
        <v>2.5433681982392744</v>
      </c>
      <c r="BH48" s="18">
        <f t="shared" si="124"/>
        <v>2.7462419006351126</v>
      </c>
      <c r="BI48" s="18">
        <f t="shared" si="124"/>
        <v>3.0311041000018801</v>
      </c>
      <c r="BK48" s="68">
        <f t="shared" si="125"/>
        <v>18.366910398790505</v>
      </c>
      <c r="BL48" s="69">
        <f t="shared" si="126"/>
        <v>59.558192528549384</v>
      </c>
      <c r="BM48" s="69">
        <f t="shared" si="127"/>
        <v>77.925102927339879</v>
      </c>
      <c r="BO48" t="str">
        <f t="shared" si="145"/>
        <v>22 Health professionals</v>
      </c>
      <c r="BP48" s="18">
        <f t="shared" si="128"/>
        <v>1.4490197842573886</v>
      </c>
      <c r="BQ48" s="18">
        <f t="shared" si="128"/>
        <v>1.7185705342658837</v>
      </c>
      <c r="BR48" s="18">
        <f t="shared" si="128"/>
        <v>1.8230977239742545</v>
      </c>
      <c r="BS48" s="18">
        <f t="shared" si="128"/>
        <v>1.8827745020304525</v>
      </c>
      <c r="BT48" s="18">
        <f t="shared" si="128"/>
        <v>1.7587778096839879</v>
      </c>
      <c r="BV48" s="68">
        <f t="shared" si="129"/>
        <v>-16.252309394843838</v>
      </c>
      <c r="BW48" s="69">
        <f t="shared" si="130"/>
        <v>43.718278850025193</v>
      </c>
      <c r="BX48" s="69">
        <f t="shared" si="131"/>
        <v>27.465969455181355</v>
      </c>
      <c r="BZ48" t="str">
        <f t="shared" si="146"/>
        <v>22 Health professionals</v>
      </c>
      <c r="CA48" s="18">
        <f t="shared" si="132"/>
        <v>1.4337141536063149</v>
      </c>
      <c r="CB48" s="18">
        <f t="shared" si="132"/>
        <v>1.726674141604867</v>
      </c>
      <c r="CC48" s="18">
        <f t="shared" si="132"/>
        <v>1.784308611939518</v>
      </c>
      <c r="CD48" s="18">
        <f t="shared" si="132"/>
        <v>1.9693196577241061</v>
      </c>
      <c r="CE48" s="18">
        <f t="shared" si="132"/>
        <v>2.1072231705388931</v>
      </c>
      <c r="CG48" s="68">
        <f t="shared" si="133"/>
        <v>-33.030554649087414</v>
      </c>
      <c r="CH48" s="69">
        <f t="shared" si="134"/>
        <v>39.218863383974181</v>
      </c>
      <c r="CI48" s="69">
        <f t="shared" si="135"/>
        <v>6.1883087348867747</v>
      </c>
      <c r="CK48" t="str">
        <f t="shared" si="147"/>
        <v>22 Health professionals</v>
      </c>
      <c r="CL48" s="18">
        <f t="shared" si="136"/>
        <v>0.36713609676130365</v>
      </c>
      <c r="CM48" s="18">
        <f t="shared" si="136"/>
        <v>0.47377044647741684</v>
      </c>
      <c r="CN48" s="18">
        <f t="shared" si="136"/>
        <v>0.60352747240991433</v>
      </c>
      <c r="CO48" s="18">
        <f t="shared" si="136"/>
        <v>0.89083928492080522</v>
      </c>
      <c r="CP48" s="18">
        <f t="shared" si="136"/>
        <v>1.6609516737355656</v>
      </c>
      <c r="CR48" s="68">
        <f t="shared" si="137"/>
        <v>117.81281108386811</v>
      </c>
      <c r="CS48" s="69">
        <f t="shared" si="138"/>
        <v>59.377000166347081</v>
      </c>
      <c r="CT48" s="69">
        <f t="shared" si="139"/>
        <v>177.1898112502152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33.385928454332742</v>
      </c>
      <c r="C49" s="18">
        <f t="shared" si="104"/>
        <v>31.756197836237398</v>
      </c>
      <c r="D49" s="18">
        <f t="shared" si="104"/>
        <v>30.665982876068131</v>
      </c>
      <c r="E49" s="18">
        <f t="shared" si="104"/>
        <v>29.822418352713932</v>
      </c>
      <c r="F49" s="18">
        <f t="shared" si="104"/>
        <v>28.362296367598638</v>
      </c>
      <c r="H49" s="68">
        <f t="shared" si="105"/>
        <v>45.397301477086387</v>
      </c>
      <c r="I49" s="69">
        <f t="shared" si="106"/>
        <v>62.247269200301794</v>
      </c>
      <c r="J49" s="69">
        <f t="shared" si="107"/>
        <v>107.64457067738817</v>
      </c>
      <c r="L49" t="str">
        <f t="shared" si="140"/>
        <v>23 Teaching and other educational professionals</v>
      </c>
      <c r="M49" s="18">
        <f t="shared" si="108"/>
        <v>29.137415788370696</v>
      </c>
      <c r="N49" s="18">
        <f t="shared" si="108"/>
        <v>27.40883879431329</v>
      </c>
      <c r="O49" s="18">
        <f t="shared" si="108"/>
        <v>26.967694233877442</v>
      </c>
      <c r="P49" s="18">
        <f t="shared" si="108"/>
        <v>26.246768470160504</v>
      </c>
      <c r="Q49" s="18">
        <f t="shared" si="108"/>
        <v>24.784250344328687</v>
      </c>
      <c r="S49" s="68">
        <f t="shared" si="109"/>
        <v>44.869818655255301</v>
      </c>
      <c r="T49" s="69">
        <f t="shared" si="110"/>
        <v>64.245805956197259</v>
      </c>
      <c r="U49" s="69">
        <f t="shared" si="111"/>
        <v>109.11562461145255</v>
      </c>
      <c r="W49" t="str">
        <f t="shared" si="141"/>
        <v>23 Teaching and other educational professionals</v>
      </c>
      <c r="X49" s="18">
        <f t="shared" si="112"/>
        <v>9.6744944854698556</v>
      </c>
      <c r="Y49" s="18">
        <f t="shared" si="112"/>
        <v>7.7980750067293814</v>
      </c>
      <c r="Z49" s="18">
        <f t="shared" si="112"/>
        <v>7.6981796129861761</v>
      </c>
      <c r="AA49" s="18">
        <f t="shared" si="112"/>
        <v>6.4037500841706692</v>
      </c>
      <c r="AB49" s="18">
        <f t="shared" si="112"/>
        <v>4.3865333011580923</v>
      </c>
      <c r="AD49" s="68">
        <f t="shared" si="113"/>
        <v>-22.218915503708722</v>
      </c>
      <c r="AE49" s="69">
        <f t="shared" si="114"/>
        <v>45.759346681834771</v>
      </c>
      <c r="AF49" s="69">
        <f t="shared" si="115"/>
        <v>23.540431178126049</v>
      </c>
      <c r="AH49" t="str">
        <f t="shared" si="142"/>
        <v>23 Teaching and other educational professionals</v>
      </c>
      <c r="AI49" s="18">
        <f t="shared" si="116"/>
        <v>3.6314049530532224</v>
      </c>
      <c r="AJ49" s="18">
        <f t="shared" si="116"/>
        <v>2.3982172467771203</v>
      </c>
      <c r="AK49" s="18">
        <f t="shared" si="116"/>
        <v>2.2270976660327624</v>
      </c>
      <c r="AL49" s="18">
        <f t="shared" si="116"/>
        <v>1.6853686830039067</v>
      </c>
      <c r="AM49" s="18">
        <f t="shared" si="116"/>
        <v>1.6165253596595663</v>
      </c>
      <c r="AO49" s="68">
        <f t="shared" si="117"/>
        <v>-17.623184997205406</v>
      </c>
      <c r="AP49" s="69">
        <f t="shared" si="118"/>
        <v>25.073296470364603</v>
      </c>
      <c r="AQ49" s="69">
        <f t="shared" si="119"/>
        <v>7.4501114731591933</v>
      </c>
      <c r="AS49" t="str">
        <f t="shared" si="143"/>
        <v>23 Teaching and other educational professionals</v>
      </c>
      <c r="AT49" s="18">
        <f t="shared" si="120"/>
        <v>1.1827147875906512</v>
      </c>
      <c r="AU49" s="18">
        <f t="shared" si="120"/>
        <v>1.1366980725892351</v>
      </c>
      <c r="AV49" s="18">
        <f t="shared" si="120"/>
        <v>1.0878590416282692</v>
      </c>
      <c r="AW49" s="18">
        <f t="shared" si="120"/>
        <v>0.91403006796278574</v>
      </c>
      <c r="AX49" s="18">
        <f t="shared" si="120"/>
        <v>0.71422095733087865</v>
      </c>
      <c r="AZ49" s="68">
        <f t="shared" si="121"/>
        <v>-12.992649570974685</v>
      </c>
      <c r="BA49" s="69">
        <f t="shared" si="122"/>
        <v>43.422620909830606</v>
      </c>
      <c r="BB49" s="69">
        <f t="shared" si="123"/>
        <v>30.429971338855921</v>
      </c>
      <c r="BD49" t="str">
        <f t="shared" si="144"/>
        <v>23 Teaching and other educational professionals</v>
      </c>
      <c r="BE49" s="18">
        <f t="shared" si="124"/>
        <v>1.2143756100479834</v>
      </c>
      <c r="BF49" s="18">
        <f t="shared" si="124"/>
        <v>1.2480843389718543</v>
      </c>
      <c r="BG49" s="18">
        <f t="shared" si="124"/>
        <v>1.3886651900436384</v>
      </c>
      <c r="BH49" s="18">
        <f t="shared" si="124"/>
        <v>1.4328443863870464</v>
      </c>
      <c r="BI49" s="18">
        <f t="shared" si="124"/>
        <v>1.6263360824669708</v>
      </c>
      <c r="BK49" s="68">
        <f t="shared" si="125"/>
        <v>16.319210264338693</v>
      </c>
      <c r="BL49" s="69">
        <f t="shared" si="126"/>
        <v>46.287056608097629</v>
      </c>
      <c r="BM49" s="69">
        <f t="shared" si="127"/>
        <v>62.606266872436322</v>
      </c>
      <c r="BO49" t="str">
        <f t="shared" si="145"/>
        <v>23 Teaching and other educational professionals</v>
      </c>
      <c r="BP49" s="18">
        <f t="shared" si="128"/>
        <v>0.79129563397339675</v>
      </c>
      <c r="BQ49" s="18">
        <f t="shared" si="128"/>
        <v>0.83781756316380884</v>
      </c>
      <c r="BR49" s="18">
        <f t="shared" si="128"/>
        <v>0.90793235881498624</v>
      </c>
      <c r="BS49" s="18">
        <f t="shared" si="128"/>
        <v>0.8962930517134754</v>
      </c>
      <c r="BT49" s="18">
        <f t="shared" si="128"/>
        <v>0.91758345487630977</v>
      </c>
      <c r="BV49" s="68">
        <f t="shared" si="129"/>
        <v>-12.266816057528898</v>
      </c>
      <c r="BW49" s="69">
        <f t="shared" si="130"/>
        <v>43.478238071934094</v>
      </c>
      <c r="BX49" s="69">
        <f t="shared" si="131"/>
        <v>31.211422014405198</v>
      </c>
      <c r="BZ49" t="str">
        <f t="shared" si="146"/>
        <v>23 Teaching and other educational professionals</v>
      </c>
      <c r="CA49" s="18">
        <f t="shared" si="132"/>
        <v>0.98467891798285534</v>
      </c>
      <c r="CB49" s="18">
        <f t="shared" si="132"/>
        <v>1.0597533913900044</v>
      </c>
      <c r="CC49" s="18">
        <f t="shared" si="132"/>
        <v>1.2113085535774302</v>
      </c>
      <c r="CD49" s="18">
        <f t="shared" si="132"/>
        <v>1.302476361290867</v>
      </c>
      <c r="CE49" s="18">
        <f t="shared" si="132"/>
        <v>1.5202314253950266</v>
      </c>
      <c r="CG49" s="68">
        <f t="shared" si="133"/>
        <v>-28.830967410325115</v>
      </c>
      <c r="CH49" s="69">
        <f t="shared" si="134"/>
        <v>38.713243520403566</v>
      </c>
      <c r="CI49" s="69">
        <f t="shared" si="135"/>
        <v>9.8822761100784522</v>
      </c>
      <c r="CK49" t="str">
        <f t="shared" si="147"/>
        <v>23 Teaching and other educational professionals</v>
      </c>
      <c r="CL49" s="18">
        <f t="shared" si="136"/>
        <v>0.49253391252964779</v>
      </c>
      <c r="CM49" s="18">
        <f t="shared" si="136"/>
        <v>0.62478747138173429</v>
      </c>
      <c r="CN49" s="18">
        <f t="shared" si="136"/>
        <v>0.90119386611640129</v>
      </c>
      <c r="CO49" s="18">
        <f t="shared" si="136"/>
        <v>1.2996654448318565</v>
      </c>
      <c r="CP49" s="18">
        <f t="shared" si="136"/>
        <v>1.7203794312206158</v>
      </c>
      <c r="CR49" s="68">
        <f t="shared" si="137"/>
        <v>51.087829314741249</v>
      </c>
      <c r="CS49" s="69">
        <f t="shared" si="138"/>
        <v>52.000735720479874</v>
      </c>
      <c r="CT49" s="69">
        <f t="shared" si="139"/>
        <v>103.08856503522112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5.3053326274173696</v>
      </c>
      <c r="C50" s="18">
        <f t="shared" si="104"/>
        <v>5.8485857471062701</v>
      </c>
      <c r="D50" s="18">
        <f t="shared" si="104"/>
        <v>6.1824110958668017</v>
      </c>
      <c r="E50" s="18">
        <f t="shared" si="104"/>
        <v>6.5745533174222865</v>
      </c>
      <c r="F50" s="18">
        <f t="shared" si="104"/>
        <v>6.7012590691896659</v>
      </c>
      <c r="H50" s="68">
        <f t="shared" si="105"/>
        <v>70.40030681680139</v>
      </c>
      <c r="I50" s="69">
        <f t="shared" si="106"/>
        <v>71.427944902013792</v>
      </c>
      <c r="J50" s="69">
        <f t="shared" si="107"/>
        <v>141.82825171881518</v>
      </c>
      <c r="L50" t="str">
        <f t="shared" si="140"/>
        <v>24 Business, media and public service professionals</v>
      </c>
      <c r="M50" s="18">
        <f t="shared" si="108"/>
        <v>10.622871633501058</v>
      </c>
      <c r="N50" s="18">
        <f t="shared" si="108"/>
        <v>11.510233936660635</v>
      </c>
      <c r="O50" s="18">
        <f t="shared" si="108"/>
        <v>12.116459487995717</v>
      </c>
      <c r="P50" s="18">
        <f t="shared" si="108"/>
        <v>12.321620717719108</v>
      </c>
      <c r="Q50" s="18">
        <f t="shared" si="108"/>
        <v>12.03115841494159</v>
      </c>
      <c r="S50" s="68">
        <f t="shared" si="109"/>
        <v>56.52281694792326</v>
      </c>
      <c r="T50" s="69">
        <f t="shared" si="110"/>
        <v>67.231610726388823</v>
      </c>
      <c r="U50" s="69">
        <f t="shared" si="111"/>
        <v>123.75442767431208</v>
      </c>
      <c r="W50" t="str">
        <f t="shared" si="141"/>
        <v>24 Business, media and public service professionals</v>
      </c>
      <c r="X50" s="18">
        <f t="shared" si="112"/>
        <v>9.7519059154338983</v>
      </c>
      <c r="Y50" s="18">
        <f t="shared" si="112"/>
        <v>10.348382969306181</v>
      </c>
      <c r="Z50" s="18">
        <f t="shared" si="112"/>
        <v>11.035596090806852</v>
      </c>
      <c r="AA50" s="18">
        <f t="shared" si="112"/>
        <v>11.181684549542183</v>
      </c>
      <c r="AB50" s="18">
        <f t="shared" si="112"/>
        <v>10.61939539057756</v>
      </c>
      <c r="AD50" s="68">
        <f t="shared" si="113"/>
        <v>31.354391744797987</v>
      </c>
      <c r="AE50" s="69">
        <f t="shared" si="114"/>
        <v>60.794387159030684</v>
      </c>
      <c r="AF50" s="69">
        <f t="shared" si="115"/>
        <v>92.148778903828671</v>
      </c>
      <c r="AH50" t="str">
        <f t="shared" si="142"/>
        <v>24 Business, media and public service professionals</v>
      </c>
      <c r="AI50" s="18">
        <f t="shared" si="116"/>
        <v>3.1533588801667354</v>
      </c>
      <c r="AJ50" s="18">
        <f t="shared" si="116"/>
        <v>3.0533356012909394</v>
      </c>
      <c r="AK50" s="18">
        <f t="shared" si="116"/>
        <v>3.3223933883276895</v>
      </c>
      <c r="AL50" s="18">
        <f t="shared" si="116"/>
        <v>3.222896785770593</v>
      </c>
      <c r="AM50" s="18">
        <f t="shared" si="116"/>
        <v>3.2309738015840463</v>
      </c>
      <c r="AO50" s="68">
        <f t="shared" si="117"/>
        <v>10.368240709479519</v>
      </c>
      <c r="AP50" s="69">
        <f t="shared" si="118"/>
        <v>36.367394511952995</v>
      </c>
      <c r="AQ50" s="69">
        <f t="shared" si="119"/>
        <v>46.73563522143251</v>
      </c>
      <c r="AS50" t="str">
        <f t="shared" si="143"/>
        <v>24 Business, media and public service professionals</v>
      </c>
      <c r="AT50" s="18">
        <f t="shared" si="120"/>
        <v>5.5772501665891197</v>
      </c>
      <c r="AU50" s="18">
        <f t="shared" si="120"/>
        <v>5.9592309638682934</v>
      </c>
      <c r="AV50" s="18">
        <f t="shared" si="120"/>
        <v>6.5042523907324439</v>
      </c>
      <c r="AW50" s="18">
        <f t="shared" si="120"/>
        <v>6.8736298679428831</v>
      </c>
      <c r="AX50" s="18">
        <f t="shared" si="120"/>
        <v>6.9475376002109481</v>
      </c>
      <c r="AZ50" s="68">
        <f t="shared" si="121"/>
        <v>41.556397088039162</v>
      </c>
      <c r="BA50" s="69">
        <f t="shared" si="122"/>
        <v>58.289843101478645</v>
      </c>
      <c r="BB50" s="69">
        <f t="shared" si="123"/>
        <v>99.846240189517786</v>
      </c>
      <c r="BD50" t="str">
        <f t="shared" si="144"/>
        <v>24 Business, media and public service professionals</v>
      </c>
      <c r="BE50" s="18">
        <f t="shared" si="124"/>
        <v>3.1129938909282595</v>
      </c>
      <c r="BF50" s="18">
        <f t="shared" si="124"/>
        <v>3.4559638522933693</v>
      </c>
      <c r="BG50" s="18">
        <f t="shared" si="124"/>
        <v>3.760469961077173</v>
      </c>
      <c r="BH50" s="18">
        <f t="shared" si="124"/>
        <v>3.934743979711758</v>
      </c>
      <c r="BI50" s="18">
        <f t="shared" si="124"/>
        <v>3.8767856739973308</v>
      </c>
      <c r="BK50" s="68">
        <f t="shared" si="125"/>
        <v>2.3925513485074936</v>
      </c>
      <c r="BL50" s="69">
        <f t="shared" si="126"/>
        <v>43.033885851191997</v>
      </c>
      <c r="BM50" s="69">
        <f t="shared" si="127"/>
        <v>45.426437199699492</v>
      </c>
      <c r="BO50" t="str">
        <f t="shared" si="145"/>
        <v>24 Business, media and public service professionals</v>
      </c>
      <c r="BP50" s="18">
        <f t="shared" si="128"/>
        <v>2.1621952806465683</v>
      </c>
      <c r="BQ50" s="18">
        <f t="shared" si="128"/>
        <v>2.2697327258906763</v>
      </c>
      <c r="BR50" s="18">
        <f t="shared" si="128"/>
        <v>2.6342707379210037</v>
      </c>
      <c r="BS50" s="18">
        <f t="shared" si="128"/>
        <v>2.6229878048295459</v>
      </c>
      <c r="BT50" s="18">
        <f t="shared" si="128"/>
        <v>2.609985407820584</v>
      </c>
      <c r="BV50" s="68">
        <f t="shared" si="129"/>
        <v>-13.98989400651841</v>
      </c>
      <c r="BW50" s="69">
        <f t="shared" si="130"/>
        <v>38.349360251233193</v>
      </c>
      <c r="BX50" s="69">
        <f t="shared" si="131"/>
        <v>24.359466244714785</v>
      </c>
      <c r="BZ50" t="str">
        <f t="shared" si="146"/>
        <v>24 Business, media and public service professionals</v>
      </c>
      <c r="CA50" s="18">
        <f t="shared" si="132"/>
        <v>2.0011885740613846</v>
      </c>
      <c r="CB50" s="18">
        <f t="shared" si="132"/>
        <v>2.2872158663485198</v>
      </c>
      <c r="CC50" s="18">
        <f t="shared" si="132"/>
        <v>2.6955916035593286</v>
      </c>
      <c r="CD50" s="18">
        <f t="shared" si="132"/>
        <v>2.8734810327227618</v>
      </c>
      <c r="CE50" s="18">
        <f t="shared" si="132"/>
        <v>3.0592553067613468</v>
      </c>
      <c r="CG50" s="68">
        <f t="shared" si="133"/>
        <v>-35.642707107863778</v>
      </c>
      <c r="CH50" s="69">
        <f t="shared" si="134"/>
        <v>34.190350989598734</v>
      </c>
      <c r="CI50" s="69">
        <f t="shared" si="135"/>
        <v>-1.452356118265046</v>
      </c>
      <c r="CK50" t="str">
        <f t="shared" si="147"/>
        <v>24 Business, media and public service professionals</v>
      </c>
      <c r="CL50" s="18">
        <f t="shared" si="136"/>
        <v>1.1985770986574247</v>
      </c>
      <c r="CM50" s="18">
        <f t="shared" si="136"/>
        <v>1.6469576451560977</v>
      </c>
      <c r="CN50" s="18">
        <f t="shared" si="136"/>
        <v>2.0014607400755637</v>
      </c>
      <c r="CO50" s="18">
        <f t="shared" si="136"/>
        <v>2.6498838127105455</v>
      </c>
      <c r="CP50" s="18">
        <f t="shared" si="136"/>
        <v>3.9383955834133713</v>
      </c>
      <c r="CR50" s="68">
        <f t="shared" si="137"/>
        <v>55.738406765998647</v>
      </c>
      <c r="CS50" s="69">
        <f t="shared" si="138"/>
        <v>46.684535401188299</v>
      </c>
      <c r="CT50" s="69">
        <f t="shared" si="139"/>
        <v>102.42294216718695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1.8703533787462014</v>
      </c>
      <c r="C51" s="18">
        <f t="shared" si="104"/>
        <v>2.188394535452002</v>
      </c>
      <c r="D51" s="18">
        <f t="shared" si="104"/>
        <v>2.4626147406442396</v>
      </c>
      <c r="E51" s="18">
        <f t="shared" si="104"/>
        <v>2.2781944907916456</v>
      </c>
      <c r="F51" s="18">
        <f t="shared" si="104"/>
        <v>2.4978261937924628</v>
      </c>
      <c r="H51" s="68">
        <f t="shared" si="105"/>
        <v>59.454795579853204</v>
      </c>
      <c r="I51" s="69">
        <f t="shared" si="106"/>
        <v>60.859482509500651</v>
      </c>
      <c r="J51" s="69">
        <f t="shared" si="107"/>
        <v>120.31427808935385</v>
      </c>
      <c r="L51" t="str">
        <f t="shared" si="140"/>
        <v>31 Science, engineering and technology associate professionals</v>
      </c>
      <c r="M51" s="18">
        <f t="shared" si="108"/>
        <v>1.9013019916973037</v>
      </c>
      <c r="N51" s="18">
        <f t="shared" si="108"/>
        <v>1.9731808698505457</v>
      </c>
      <c r="O51" s="18">
        <f t="shared" si="108"/>
        <v>2.1310606254410676</v>
      </c>
      <c r="P51" s="18">
        <f t="shared" si="108"/>
        <v>1.8125667262789285</v>
      </c>
      <c r="Q51" s="18">
        <f t="shared" si="108"/>
        <v>1.8025967698123697</v>
      </c>
      <c r="S51" s="68">
        <f t="shared" si="109"/>
        <v>33.336400915366589</v>
      </c>
      <c r="T51" s="69">
        <f t="shared" si="110"/>
        <v>50.911757460488694</v>
      </c>
      <c r="U51" s="69">
        <f t="shared" si="111"/>
        <v>84.248158375855269</v>
      </c>
      <c r="W51" t="str">
        <f t="shared" si="141"/>
        <v>31 Science, engineering and technology associate professionals</v>
      </c>
      <c r="X51" s="18">
        <f t="shared" si="112"/>
        <v>2.1603522017912913</v>
      </c>
      <c r="Y51" s="18">
        <f t="shared" si="112"/>
        <v>2.4080341806140328</v>
      </c>
      <c r="Z51" s="18">
        <f t="shared" si="112"/>
        <v>2.5356240852378922</v>
      </c>
      <c r="AA51" s="18">
        <f t="shared" si="112"/>
        <v>2.130925317624762</v>
      </c>
      <c r="AB51" s="18">
        <f t="shared" si="112"/>
        <v>2.0341987704320816</v>
      </c>
      <c r="AD51" s="68">
        <f t="shared" si="113"/>
        <v>9.5088258106225787</v>
      </c>
      <c r="AE51" s="69">
        <f t="shared" si="114"/>
        <v>43.722627545080059</v>
      </c>
      <c r="AF51" s="69">
        <f t="shared" si="115"/>
        <v>53.231453355702641</v>
      </c>
      <c r="AH51" t="str">
        <f t="shared" si="142"/>
        <v>31 Science, engineering and technology associate professionals</v>
      </c>
      <c r="AI51" s="18">
        <f t="shared" si="116"/>
        <v>1.1909314218242917</v>
      </c>
      <c r="AJ51" s="18">
        <f t="shared" si="116"/>
        <v>1.5267076955257775</v>
      </c>
      <c r="AK51" s="18">
        <f t="shared" si="116"/>
        <v>1.6863584489129158</v>
      </c>
      <c r="AL51" s="18">
        <f t="shared" si="116"/>
        <v>1.7219962969827287</v>
      </c>
      <c r="AM51" s="18">
        <f t="shared" si="116"/>
        <v>2.0359469026329169</v>
      </c>
      <c r="AO51" s="68">
        <f t="shared" si="117"/>
        <v>37.018210674973112</v>
      </c>
      <c r="AP51" s="69">
        <f t="shared" si="118"/>
        <v>51.814569603379191</v>
      </c>
      <c r="AQ51" s="69">
        <f t="shared" si="119"/>
        <v>88.832780278352317</v>
      </c>
      <c r="AS51" t="str">
        <f t="shared" si="143"/>
        <v>31 Science, engineering and technology associate professionals</v>
      </c>
      <c r="AT51" s="18">
        <f t="shared" si="120"/>
        <v>3.7299088654997847</v>
      </c>
      <c r="AU51" s="18">
        <f t="shared" si="120"/>
        <v>3.8856032786517956</v>
      </c>
      <c r="AV51" s="18">
        <f t="shared" si="120"/>
        <v>4.0746338055232441</v>
      </c>
      <c r="AW51" s="18">
        <f t="shared" si="120"/>
        <v>3.1620639411686939</v>
      </c>
      <c r="AX51" s="18">
        <f t="shared" si="120"/>
        <v>2.6765727810580211</v>
      </c>
      <c r="AZ51" s="68">
        <f t="shared" si="121"/>
        <v>-12.946456656110437</v>
      </c>
      <c r="BA51" s="69">
        <f t="shared" si="122"/>
        <v>32.868925521581396</v>
      </c>
      <c r="BB51" s="69">
        <f t="shared" si="123"/>
        <v>19.922468865470957</v>
      </c>
      <c r="BD51" t="str">
        <f t="shared" si="144"/>
        <v>31 Science, engineering and technology associate professionals</v>
      </c>
      <c r="BE51" s="18">
        <f t="shared" si="124"/>
        <v>1.5038667530713767</v>
      </c>
      <c r="BF51" s="18">
        <f t="shared" si="124"/>
        <v>1.4982888288314353</v>
      </c>
      <c r="BG51" s="18">
        <f t="shared" si="124"/>
        <v>1.5925965531108965</v>
      </c>
      <c r="BH51" s="18">
        <f t="shared" si="124"/>
        <v>1.1503088851344667</v>
      </c>
      <c r="BI51" s="18">
        <f t="shared" si="124"/>
        <v>0.86748755705176805</v>
      </c>
      <c r="BK51" s="68">
        <f t="shared" si="125"/>
        <v>-45.900135270974765</v>
      </c>
      <c r="BL51" s="69">
        <f t="shared" si="126"/>
        <v>23.649674849221107</v>
      </c>
      <c r="BM51" s="69">
        <f t="shared" si="127"/>
        <v>-22.250460421753658</v>
      </c>
      <c r="BO51" t="str">
        <f t="shared" si="145"/>
        <v>31 Science, engineering and technology associate professionals</v>
      </c>
      <c r="BP51" s="18">
        <f t="shared" si="128"/>
        <v>1.1634445091050294</v>
      </c>
      <c r="BQ51" s="18">
        <f t="shared" si="128"/>
        <v>1.2574265036241639</v>
      </c>
      <c r="BR51" s="18">
        <f t="shared" si="128"/>
        <v>1.4186294327605287</v>
      </c>
      <c r="BS51" s="18">
        <f t="shared" si="128"/>
        <v>1.1560308019029424</v>
      </c>
      <c r="BT51" s="18">
        <f t="shared" si="128"/>
        <v>1.2035732249240483</v>
      </c>
      <c r="BV51" s="68">
        <f t="shared" si="129"/>
        <v>-26.349557081444292</v>
      </c>
      <c r="BW51" s="69">
        <f t="shared" si="130"/>
        <v>30.27901507461554</v>
      </c>
      <c r="BX51" s="69">
        <f t="shared" si="131"/>
        <v>3.9294579931712454</v>
      </c>
      <c r="BZ51" t="str">
        <f t="shared" si="146"/>
        <v>31 Science, engineering and technology associate professionals</v>
      </c>
      <c r="CA51" s="18">
        <f t="shared" si="132"/>
        <v>1.2491186219882253</v>
      </c>
      <c r="CB51" s="18">
        <f t="shared" si="132"/>
        <v>1.4870938992104057</v>
      </c>
      <c r="CC51" s="18">
        <f t="shared" si="132"/>
        <v>1.7416200926157528</v>
      </c>
      <c r="CD51" s="18">
        <f t="shared" si="132"/>
        <v>1.5511119220192535</v>
      </c>
      <c r="CE51" s="18">
        <f t="shared" si="132"/>
        <v>1.8427606956248104</v>
      </c>
      <c r="CG51" s="68">
        <f t="shared" si="133"/>
        <v>-39.999944126733936</v>
      </c>
      <c r="CH51" s="69">
        <f t="shared" si="134"/>
        <v>26.991513888646633</v>
      </c>
      <c r="CI51" s="69">
        <f t="shared" si="135"/>
        <v>-13.008430238087298</v>
      </c>
      <c r="CK51" t="str">
        <f t="shared" si="147"/>
        <v>31 Science, engineering and technology associate professionals</v>
      </c>
      <c r="CL51" s="18">
        <f t="shared" si="136"/>
        <v>0.56628701049431307</v>
      </c>
      <c r="CM51" s="18">
        <f t="shared" si="136"/>
        <v>0.80598794383373495</v>
      </c>
      <c r="CN51" s="18">
        <f t="shared" si="136"/>
        <v>1.1036922358076291</v>
      </c>
      <c r="CO51" s="18">
        <f t="shared" si="136"/>
        <v>1.4230611388321857</v>
      </c>
      <c r="CP51" s="18">
        <f t="shared" si="136"/>
        <v>2.4072244570095269</v>
      </c>
      <c r="CR51" s="68">
        <f t="shared" si="137"/>
        <v>72.620379475183228</v>
      </c>
      <c r="CS51" s="69">
        <f t="shared" si="138"/>
        <v>50.464888822818835</v>
      </c>
      <c r="CT51" s="69">
        <f t="shared" si="139"/>
        <v>123.08526829800206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0.59493746069046982</v>
      </c>
      <c r="C52" s="18">
        <f t="shared" si="104"/>
        <v>0.65777161104878445</v>
      </c>
      <c r="D52" s="18">
        <f t="shared" si="104"/>
        <v>0.64861135149568905</v>
      </c>
      <c r="E52" s="18">
        <f t="shared" si="104"/>
        <v>0.72475620761839321</v>
      </c>
      <c r="F52" s="18">
        <f t="shared" si="104"/>
        <v>0.85823057244425482</v>
      </c>
      <c r="H52" s="68">
        <f t="shared" si="105"/>
        <v>108.01338453840499</v>
      </c>
      <c r="I52" s="69">
        <f t="shared" si="106"/>
        <v>94.994884669632512</v>
      </c>
      <c r="J52" s="69">
        <f t="shared" si="107"/>
        <v>203.00826920803749</v>
      </c>
      <c r="L52" t="str">
        <f t="shared" si="140"/>
        <v>32 Health and social care associate professionals</v>
      </c>
      <c r="M52" s="18">
        <f t="shared" si="108"/>
        <v>2.3228040390255118</v>
      </c>
      <c r="N52" s="18">
        <f t="shared" si="108"/>
        <v>2.4129401204858345</v>
      </c>
      <c r="O52" s="18">
        <f t="shared" si="108"/>
        <v>2.5196606168250115</v>
      </c>
      <c r="P52" s="18">
        <f t="shared" si="108"/>
        <v>2.5676303760531316</v>
      </c>
      <c r="Q52" s="18">
        <f t="shared" si="108"/>
        <v>2.8168086531365004</v>
      </c>
      <c r="S52" s="68">
        <f t="shared" si="109"/>
        <v>76.222453292836803</v>
      </c>
      <c r="T52" s="69">
        <f t="shared" si="110"/>
        <v>80.557811032748546</v>
      </c>
      <c r="U52" s="69">
        <f t="shared" si="111"/>
        <v>156.78026432558536</v>
      </c>
      <c r="W52" t="str">
        <f t="shared" si="141"/>
        <v>32 Health and social care associate professionals</v>
      </c>
      <c r="X52" s="18">
        <f t="shared" si="112"/>
        <v>3.6566925779893094</v>
      </c>
      <c r="Y52" s="18">
        <f t="shared" si="112"/>
        <v>3.7369168218746549</v>
      </c>
      <c r="Z52" s="18">
        <f t="shared" si="112"/>
        <v>3.8677646432837909</v>
      </c>
      <c r="AA52" s="18">
        <f t="shared" si="112"/>
        <v>3.998659990669156</v>
      </c>
      <c r="AB52" s="18">
        <f t="shared" si="112"/>
        <v>4.1982374090525436</v>
      </c>
      <c r="AD52" s="68">
        <f t="shared" si="113"/>
        <v>48.165659473847718</v>
      </c>
      <c r="AE52" s="69">
        <f t="shared" si="114"/>
        <v>78.325626205929893</v>
      </c>
      <c r="AF52" s="69">
        <f t="shared" si="115"/>
        <v>126.4912856797776</v>
      </c>
      <c r="AH52" t="str">
        <f t="shared" si="142"/>
        <v>32 Health and social care associate professionals</v>
      </c>
      <c r="AI52" s="18">
        <f t="shared" si="116"/>
        <v>7.9517079693184902</v>
      </c>
      <c r="AJ52" s="18">
        <f t="shared" si="116"/>
        <v>6.8381700734970723</v>
      </c>
      <c r="AK52" s="18">
        <f t="shared" si="116"/>
        <v>6.7402409375243968</v>
      </c>
      <c r="AL52" s="18">
        <f t="shared" si="116"/>
        <v>5.0183550068747955</v>
      </c>
      <c r="AM52" s="18">
        <f t="shared" si="116"/>
        <v>2.5597682618027546</v>
      </c>
      <c r="AO52" s="68">
        <f t="shared" si="117"/>
        <v>-56.899037758891716</v>
      </c>
      <c r="AP52" s="69">
        <f t="shared" si="118"/>
        <v>29.09028274791282</v>
      </c>
      <c r="AQ52" s="69">
        <f t="shared" si="119"/>
        <v>-27.808755010978885</v>
      </c>
      <c r="AS52" t="str">
        <f t="shared" si="143"/>
        <v>32 Health and social care associate professionals</v>
      </c>
      <c r="AT52" s="18">
        <f t="shared" si="120"/>
        <v>1.8747999017000707</v>
      </c>
      <c r="AU52" s="18">
        <f t="shared" si="120"/>
        <v>1.9275039211761249</v>
      </c>
      <c r="AV52" s="18">
        <f t="shared" si="120"/>
        <v>2.0731892118266639</v>
      </c>
      <c r="AW52" s="18">
        <f t="shared" si="120"/>
        <v>1.938267923419728</v>
      </c>
      <c r="AX52" s="18">
        <f t="shared" si="120"/>
        <v>1.9022570397836736</v>
      </c>
      <c r="AZ52" s="68">
        <f t="shared" si="121"/>
        <v>21.597946141444439</v>
      </c>
      <c r="BA52" s="69">
        <f t="shared" si="122"/>
        <v>60.726925992506054</v>
      </c>
      <c r="BB52" s="69">
        <f t="shared" si="123"/>
        <v>82.324872133950493</v>
      </c>
      <c r="BD52" t="str">
        <f t="shared" si="144"/>
        <v>32 Health and social care associate professionals</v>
      </c>
      <c r="BE52" s="18">
        <f t="shared" si="124"/>
        <v>1.7769110093966212</v>
      </c>
      <c r="BF52" s="18">
        <f t="shared" si="124"/>
        <v>2.0731093652435959</v>
      </c>
      <c r="BG52" s="18">
        <f t="shared" si="124"/>
        <v>2.3250095473431269</v>
      </c>
      <c r="BH52" s="18">
        <f t="shared" si="124"/>
        <v>2.3760804499593493</v>
      </c>
      <c r="BI52" s="18">
        <f t="shared" si="124"/>
        <v>2.8164498983850166</v>
      </c>
      <c r="BK52" s="68">
        <f t="shared" si="125"/>
        <v>20.313950182714173</v>
      </c>
      <c r="BL52" s="69">
        <f t="shared" si="126"/>
        <v>61.618234530518023</v>
      </c>
      <c r="BM52" s="69">
        <f t="shared" si="127"/>
        <v>81.932184713232189</v>
      </c>
      <c r="BO52" t="str">
        <f t="shared" si="145"/>
        <v>32 Health and social care associate professionals</v>
      </c>
      <c r="BP52" s="18">
        <f t="shared" si="128"/>
        <v>1.4217578261076385</v>
      </c>
      <c r="BQ52" s="18">
        <f t="shared" si="128"/>
        <v>1.6019652046111239</v>
      </c>
      <c r="BR52" s="18">
        <f t="shared" si="128"/>
        <v>1.7409063694258653</v>
      </c>
      <c r="BS52" s="18">
        <f t="shared" si="128"/>
        <v>1.7169175224236735</v>
      </c>
      <c r="BT52" s="18">
        <f t="shared" si="128"/>
        <v>1.7106874963241319</v>
      </c>
      <c r="BV52" s="68">
        <f t="shared" si="129"/>
        <v>-14.696455317121901</v>
      </c>
      <c r="BW52" s="69">
        <f t="shared" si="130"/>
        <v>47.741225743931025</v>
      </c>
      <c r="BX52" s="69">
        <f t="shared" si="131"/>
        <v>33.044770426809123</v>
      </c>
      <c r="BZ52" t="str">
        <f t="shared" si="146"/>
        <v>32 Health and social care associate professionals</v>
      </c>
      <c r="CA52" s="18">
        <f t="shared" si="132"/>
        <v>0.89892066632242162</v>
      </c>
      <c r="CB52" s="18">
        <f t="shared" si="132"/>
        <v>0.82613552251123312</v>
      </c>
      <c r="CC52" s="18">
        <f t="shared" si="132"/>
        <v>0.85119362125589559</v>
      </c>
      <c r="CD52" s="18">
        <f t="shared" si="132"/>
        <v>0.82668952566399989</v>
      </c>
      <c r="CE52" s="18">
        <f t="shared" si="132"/>
        <v>0.83649603676385442</v>
      </c>
      <c r="CG52" s="68">
        <f t="shared" si="133"/>
        <v>-44.272229591674694</v>
      </c>
      <c r="CH52" s="69">
        <f t="shared" si="134"/>
        <v>34.973758134562551</v>
      </c>
      <c r="CI52" s="69">
        <f t="shared" si="135"/>
        <v>-9.2984714571121483</v>
      </c>
      <c r="CK52" t="str">
        <f t="shared" si="147"/>
        <v>32 Health and social care associate professionals</v>
      </c>
      <c r="CL52" s="18">
        <f t="shared" si="136"/>
        <v>0.29110189786196661</v>
      </c>
      <c r="CM52" s="18">
        <f t="shared" si="136"/>
        <v>0.3262140663470684</v>
      </c>
      <c r="CN52" s="18">
        <f t="shared" si="136"/>
        <v>0.40434221705712531</v>
      </c>
      <c r="CO52" s="18">
        <f t="shared" si="136"/>
        <v>0.53525399554947473</v>
      </c>
      <c r="CP52" s="18">
        <f t="shared" si="136"/>
        <v>0.98567249019458902</v>
      </c>
      <c r="CR52" s="68">
        <f t="shared" si="137"/>
        <v>92.933221034336583</v>
      </c>
      <c r="CS52" s="69">
        <f t="shared" si="138"/>
        <v>56.918395741376557</v>
      </c>
      <c r="CT52" s="69">
        <f t="shared" si="139"/>
        <v>149.85161677571315</v>
      </c>
    </row>
    <row r="53" spans="1:98" x14ac:dyDescent="0.2">
      <c r="A53" t="str">
        <f t="shared" si="103"/>
        <v>33 Protective service occupations</v>
      </c>
      <c r="B53" s="18">
        <f t="shared" si="104"/>
        <v>0.18707437328509582</v>
      </c>
      <c r="C53" s="18">
        <f t="shared" si="104"/>
        <v>0.21593511242559202</v>
      </c>
      <c r="D53" s="18">
        <f t="shared" si="104"/>
        <v>0.21577160438899873</v>
      </c>
      <c r="E53" s="18">
        <f t="shared" si="104"/>
        <v>0.26230851513172049</v>
      </c>
      <c r="F53" s="18">
        <f t="shared" si="104"/>
        <v>0.30361185733654922</v>
      </c>
      <c r="H53" s="68">
        <f t="shared" si="105"/>
        <v>121.20568392171285</v>
      </c>
      <c r="I53" s="69">
        <f t="shared" si="106"/>
        <v>61.481275002559343</v>
      </c>
      <c r="J53" s="69">
        <f t="shared" si="107"/>
        <v>182.68695892427218</v>
      </c>
      <c r="L53" t="str">
        <f t="shared" si="140"/>
        <v>33 Protective service occupations</v>
      </c>
      <c r="M53" s="18">
        <f t="shared" si="108"/>
        <v>0.54289354693271152</v>
      </c>
      <c r="N53" s="18">
        <f t="shared" si="108"/>
        <v>0.55202528692411779</v>
      </c>
      <c r="O53" s="18">
        <f t="shared" si="108"/>
        <v>0.58998369175847132</v>
      </c>
      <c r="P53" s="18">
        <f t="shared" si="108"/>
        <v>0.67551325828407016</v>
      </c>
      <c r="Q53" s="18">
        <f t="shared" si="108"/>
        <v>0.76508683152702439</v>
      </c>
      <c r="S53" s="68">
        <f t="shared" si="109"/>
        <v>104.41683727583286</v>
      </c>
      <c r="T53" s="69">
        <f t="shared" si="110"/>
        <v>51.527142166667886</v>
      </c>
      <c r="U53" s="69">
        <f t="shared" si="111"/>
        <v>155.94397944250076</v>
      </c>
      <c r="W53" t="str">
        <f t="shared" si="141"/>
        <v>33 Protective service occupations</v>
      </c>
      <c r="X53" s="18">
        <f t="shared" si="112"/>
        <v>1.2645480812654633</v>
      </c>
      <c r="Y53" s="18">
        <f t="shared" si="112"/>
        <v>1.3587774715406831</v>
      </c>
      <c r="Z53" s="18">
        <f t="shared" si="112"/>
        <v>1.479989954047044</v>
      </c>
      <c r="AA53" s="18">
        <f t="shared" si="112"/>
        <v>1.7118720219770127</v>
      </c>
      <c r="AB53" s="18">
        <f t="shared" si="112"/>
        <v>2.102754207588839</v>
      </c>
      <c r="AD53" s="68">
        <f t="shared" si="113"/>
        <v>93.941319669307916</v>
      </c>
      <c r="AE53" s="69">
        <f t="shared" si="114"/>
        <v>58.605024040191381</v>
      </c>
      <c r="AF53" s="69">
        <f t="shared" si="115"/>
        <v>152.5463437094993</v>
      </c>
      <c r="AH53" t="str">
        <f t="shared" si="142"/>
        <v>33 Protective service occupations</v>
      </c>
      <c r="AI53" s="18">
        <f t="shared" si="116"/>
        <v>1.0608763995906159</v>
      </c>
      <c r="AJ53" s="18">
        <f t="shared" si="116"/>
        <v>1.2682848232927193</v>
      </c>
      <c r="AK53" s="18">
        <f t="shared" si="116"/>
        <v>1.4253147053438178</v>
      </c>
      <c r="AL53" s="18">
        <f t="shared" si="116"/>
        <v>1.7921613822726006</v>
      </c>
      <c r="AM53" s="18">
        <f t="shared" si="116"/>
        <v>2.3314634854792695</v>
      </c>
      <c r="AO53" s="68">
        <f t="shared" si="117"/>
        <v>85.643432304416166</v>
      </c>
      <c r="AP53" s="69">
        <f t="shared" si="118"/>
        <v>51.359170772859727</v>
      </c>
      <c r="AQ53" s="69">
        <f t="shared" si="119"/>
        <v>137.00260307727589</v>
      </c>
      <c r="AS53" t="str">
        <f t="shared" si="143"/>
        <v>33 Protective service occupations</v>
      </c>
      <c r="AT53" s="18">
        <f t="shared" si="120"/>
        <v>1.2295562528906914</v>
      </c>
      <c r="AU53" s="18">
        <f t="shared" si="120"/>
        <v>1.1055005301360583</v>
      </c>
      <c r="AV53" s="18">
        <f t="shared" si="120"/>
        <v>1.1550942322824918</v>
      </c>
      <c r="AW53" s="18">
        <f t="shared" si="120"/>
        <v>1.1418591134221145</v>
      </c>
      <c r="AX53" s="18">
        <f t="shared" si="120"/>
        <v>1.0725261446699819</v>
      </c>
      <c r="AZ53" s="68">
        <f t="shared" si="121"/>
        <v>23.05136966732497</v>
      </c>
      <c r="BA53" s="69">
        <f t="shared" si="122"/>
        <v>40.767970300323199</v>
      </c>
      <c r="BB53" s="69">
        <f t="shared" si="123"/>
        <v>63.819339967648169</v>
      </c>
      <c r="BD53" t="str">
        <f t="shared" si="144"/>
        <v>33 Protective service occupations</v>
      </c>
      <c r="BE53" s="18">
        <f t="shared" si="124"/>
        <v>1.2413848015233957</v>
      </c>
      <c r="BF53" s="18">
        <f t="shared" si="124"/>
        <v>1.138229782256726</v>
      </c>
      <c r="BG53" s="18">
        <f t="shared" si="124"/>
        <v>1.1371096537587264</v>
      </c>
      <c r="BH53" s="18">
        <f t="shared" si="124"/>
        <v>1.1745960045103401</v>
      </c>
      <c r="BI53" s="18">
        <f t="shared" si="124"/>
        <v>0.98662688161888712</v>
      </c>
      <c r="BK53" s="68">
        <f t="shared" si="125"/>
        <v>-13.823412206293117</v>
      </c>
      <c r="BL53" s="69">
        <f t="shared" si="126"/>
        <v>23.920730122341098</v>
      </c>
      <c r="BM53" s="69">
        <f t="shared" si="127"/>
        <v>10.097317916047983</v>
      </c>
      <c r="BO53" t="str">
        <f t="shared" si="145"/>
        <v>33 Protective service occupations</v>
      </c>
      <c r="BP53" s="18">
        <f t="shared" si="128"/>
        <v>1.3362667235334409</v>
      </c>
      <c r="BQ53" s="18">
        <f t="shared" si="128"/>
        <v>1.2583040406391417</v>
      </c>
      <c r="BR53" s="18">
        <f t="shared" si="128"/>
        <v>1.3493055593000816</v>
      </c>
      <c r="BS53" s="18">
        <f t="shared" si="128"/>
        <v>1.3846318359175971</v>
      </c>
      <c r="BT53" s="18">
        <f t="shared" si="128"/>
        <v>1.2854295181717625</v>
      </c>
      <c r="BV53" s="68">
        <f t="shared" si="129"/>
        <v>-17.299188658347799</v>
      </c>
      <c r="BW53" s="69">
        <f t="shared" si="130"/>
        <v>27.525160870843024</v>
      </c>
      <c r="BX53" s="69">
        <f t="shared" si="131"/>
        <v>10.225972212495229</v>
      </c>
      <c r="BZ53" t="str">
        <f t="shared" si="146"/>
        <v>33 Protective service occupations</v>
      </c>
      <c r="CA53" s="18">
        <f t="shared" si="132"/>
        <v>1.0612901785931055</v>
      </c>
      <c r="CB53" s="18">
        <f t="shared" si="132"/>
        <v>1.0903146764248492</v>
      </c>
      <c r="CC53" s="18">
        <f t="shared" si="132"/>
        <v>1.2325321818302193</v>
      </c>
      <c r="CD53" s="18">
        <f t="shared" si="132"/>
        <v>1.4365175447157668</v>
      </c>
      <c r="CE53" s="18">
        <f t="shared" si="132"/>
        <v>1.7279791552486286</v>
      </c>
      <c r="CG53" s="68">
        <f t="shared" si="133"/>
        <v>-20.498307899812737</v>
      </c>
      <c r="CH53" s="69">
        <f t="shared" si="134"/>
        <v>34.017287061164637</v>
      </c>
      <c r="CI53" s="69">
        <f t="shared" si="135"/>
        <v>13.518979161351899</v>
      </c>
      <c r="CK53" t="str">
        <f t="shared" si="147"/>
        <v>33 Protective service occupations</v>
      </c>
      <c r="CL53" s="18">
        <f t="shared" si="136"/>
        <v>0.45396729014282139</v>
      </c>
      <c r="CM53" s="18">
        <f t="shared" si="136"/>
        <v>0.42518455972919639</v>
      </c>
      <c r="CN53" s="18">
        <f t="shared" si="136"/>
        <v>0.47516200645546502</v>
      </c>
      <c r="CO53" s="18">
        <f t="shared" si="136"/>
        <v>0.43375672578019131</v>
      </c>
      <c r="CP53" s="18">
        <f t="shared" si="136"/>
        <v>0.4560511589074473</v>
      </c>
      <c r="CR53" s="68">
        <f t="shared" si="137"/>
        <v>-24.038186681930011</v>
      </c>
      <c r="CS53" s="69">
        <f t="shared" si="138"/>
        <v>17.508220053291172</v>
      </c>
      <c r="CT53" s="69">
        <f t="shared" si="139"/>
        <v>-6.529966628638836</v>
      </c>
    </row>
    <row r="54" spans="1:98" x14ac:dyDescent="0.2">
      <c r="A54" t="str">
        <f t="shared" si="103"/>
        <v>34 Culture, media and sports occupations</v>
      </c>
      <c r="B54" s="18">
        <f t="shared" si="104"/>
        <v>0.99604653682236022</v>
      </c>
      <c r="C54" s="18">
        <f t="shared" si="104"/>
        <v>1.018213578569229</v>
      </c>
      <c r="D54" s="18">
        <f t="shared" si="104"/>
        <v>0.92364377779539986</v>
      </c>
      <c r="E54" s="18">
        <f t="shared" si="104"/>
        <v>0.85638318184951734</v>
      </c>
      <c r="F54" s="18">
        <f t="shared" si="104"/>
        <v>0.83801388855979964</v>
      </c>
      <c r="H54" s="68">
        <f t="shared" si="105"/>
        <v>42.632518813471357</v>
      </c>
      <c r="I54" s="69">
        <f t="shared" si="106"/>
        <v>64.461896003997651</v>
      </c>
      <c r="J54" s="69">
        <f t="shared" si="107"/>
        <v>107.09441481746902</v>
      </c>
      <c r="L54" t="str">
        <f t="shared" si="140"/>
        <v>34 Culture, media and sports occupations</v>
      </c>
      <c r="M54" s="18">
        <f t="shared" si="108"/>
        <v>2.1660738702466871</v>
      </c>
      <c r="N54" s="18">
        <f t="shared" si="108"/>
        <v>2.266625545013714</v>
      </c>
      <c r="O54" s="18">
        <f t="shared" si="108"/>
        <v>2.201421880529852</v>
      </c>
      <c r="P54" s="18">
        <f t="shared" si="108"/>
        <v>1.9655213697128688</v>
      </c>
      <c r="Q54" s="18">
        <f t="shared" si="108"/>
        <v>1.9979592766601157</v>
      </c>
      <c r="S54" s="68">
        <f t="shared" si="109"/>
        <v>43.063648966974952</v>
      </c>
      <c r="T54" s="69">
        <f t="shared" si="110"/>
        <v>60.035161766856518</v>
      </c>
      <c r="U54" s="69">
        <f t="shared" si="111"/>
        <v>103.09881073383147</v>
      </c>
      <c r="W54" t="str">
        <f t="shared" si="141"/>
        <v>34 Culture, media and sports occupations</v>
      </c>
      <c r="X54" s="18">
        <f t="shared" si="112"/>
        <v>2.413196224484397</v>
      </c>
      <c r="Y54" s="18">
        <f t="shared" si="112"/>
        <v>2.6978628396128914</v>
      </c>
      <c r="Z54" s="18">
        <f t="shared" si="112"/>
        <v>2.4602468016799022</v>
      </c>
      <c r="AA54" s="18">
        <f t="shared" si="112"/>
        <v>2.1436573143812017</v>
      </c>
      <c r="AB54" s="18">
        <f t="shared" si="112"/>
        <v>2.0245101758653892</v>
      </c>
      <c r="AD54" s="68">
        <f t="shared" si="113"/>
        <v>12.326413232044695</v>
      </c>
      <c r="AE54" s="69">
        <f t="shared" si="114"/>
        <v>49.489030475523897</v>
      </c>
      <c r="AF54" s="69">
        <f t="shared" si="115"/>
        <v>61.815443707568598</v>
      </c>
      <c r="AH54" t="str">
        <f t="shared" si="142"/>
        <v>34 Culture, media and sports occupations</v>
      </c>
      <c r="AI54" s="18">
        <f t="shared" si="116"/>
        <v>0.86287540587326461</v>
      </c>
      <c r="AJ54" s="18">
        <f t="shared" si="116"/>
        <v>0.95960937003109636</v>
      </c>
      <c r="AK54" s="18">
        <f t="shared" si="116"/>
        <v>1.110074048987552</v>
      </c>
      <c r="AL54" s="18">
        <f t="shared" si="116"/>
        <v>1.0721593420386915</v>
      </c>
      <c r="AM54" s="18">
        <f t="shared" si="116"/>
        <v>1.2537321346619974</v>
      </c>
      <c r="AO54" s="68">
        <f t="shared" si="117"/>
        <v>28.178311030410043</v>
      </c>
      <c r="AP54" s="69">
        <f t="shared" si="118"/>
        <v>50.247138343118614</v>
      </c>
      <c r="AQ54" s="69">
        <f t="shared" si="119"/>
        <v>78.42544937352865</v>
      </c>
      <c r="AS54" t="str">
        <f t="shared" si="143"/>
        <v>34 Culture, media and sports occupations</v>
      </c>
      <c r="AT54" s="18">
        <f t="shared" si="120"/>
        <v>1.5469012972491589</v>
      </c>
      <c r="AU54" s="18">
        <f t="shared" si="120"/>
        <v>1.5679532724397414</v>
      </c>
      <c r="AV54" s="18">
        <f t="shared" si="120"/>
        <v>1.5127566905959822</v>
      </c>
      <c r="AW54" s="18">
        <f t="shared" si="120"/>
        <v>1.2694566076964393</v>
      </c>
      <c r="AX54" s="18">
        <f t="shared" si="120"/>
        <v>1.1058933581932651</v>
      </c>
      <c r="AZ54" s="68">
        <f t="shared" si="121"/>
        <v>-3.1186577487165628</v>
      </c>
      <c r="BA54" s="69">
        <f t="shared" si="122"/>
        <v>42.631515322059684</v>
      </c>
      <c r="BB54" s="69">
        <f t="shared" si="123"/>
        <v>39.512857573343119</v>
      </c>
      <c r="BD54" t="str">
        <f t="shared" si="144"/>
        <v>34 Culture, media and sports occupations</v>
      </c>
      <c r="BE54" s="18">
        <f t="shared" si="124"/>
        <v>0.85974300997463515</v>
      </c>
      <c r="BF54" s="18">
        <f t="shared" si="124"/>
        <v>0.97945744632598075</v>
      </c>
      <c r="BG54" s="18">
        <f t="shared" si="124"/>
        <v>0.90680215309258128</v>
      </c>
      <c r="BH54" s="18">
        <f t="shared" si="124"/>
        <v>0.76114960602451931</v>
      </c>
      <c r="BI54" s="18">
        <f t="shared" si="124"/>
        <v>0.72560272069560028</v>
      </c>
      <c r="BK54" s="68">
        <f t="shared" si="125"/>
        <v>-20.526002867504776</v>
      </c>
      <c r="BL54" s="69">
        <f t="shared" si="126"/>
        <v>32.204396244151567</v>
      </c>
      <c r="BM54" s="69">
        <f t="shared" si="127"/>
        <v>11.67839337664679</v>
      </c>
      <c r="BO54" t="str">
        <f t="shared" si="145"/>
        <v>34 Culture, media and sports occupations</v>
      </c>
      <c r="BP54" s="18">
        <f t="shared" si="128"/>
        <v>0.49628988254550299</v>
      </c>
      <c r="BQ54" s="18">
        <f t="shared" si="128"/>
        <v>0.49788001659887776</v>
      </c>
      <c r="BR54" s="18">
        <f t="shared" si="128"/>
        <v>0.47369161165091911</v>
      </c>
      <c r="BS54" s="18">
        <f t="shared" si="128"/>
        <v>0.36349731625919485</v>
      </c>
      <c r="BT54" s="18">
        <f t="shared" si="128"/>
        <v>0.28514808041318984</v>
      </c>
      <c r="BV54" s="68">
        <f t="shared" si="129"/>
        <v>-47.742747844577337</v>
      </c>
      <c r="BW54" s="69">
        <f t="shared" si="130"/>
        <v>25.572798919593588</v>
      </c>
      <c r="BX54" s="69">
        <f t="shared" si="131"/>
        <v>-22.16994892498375</v>
      </c>
      <c r="BZ54" t="str">
        <f t="shared" si="146"/>
        <v>34 Culture, media and sports occupations</v>
      </c>
      <c r="CA54" s="18">
        <f t="shared" si="132"/>
        <v>0.66485818894674065</v>
      </c>
      <c r="CB54" s="18">
        <f t="shared" si="132"/>
        <v>0.6896638143831052</v>
      </c>
      <c r="CC54" s="18">
        <f t="shared" si="132"/>
        <v>0.72394717263523767</v>
      </c>
      <c r="CD54" s="18">
        <f t="shared" si="132"/>
        <v>0.64783170928319922</v>
      </c>
      <c r="CE54" s="18">
        <f t="shared" si="132"/>
        <v>0.69085015268899697</v>
      </c>
      <c r="CG54" s="68">
        <f t="shared" si="133"/>
        <v>-45.885565770862478</v>
      </c>
      <c r="CH54" s="69">
        <f t="shared" si="134"/>
        <v>28.443386006258383</v>
      </c>
      <c r="CI54" s="69">
        <f t="shared" si="135"/>
        <v>-17.442179764604091</v>
      </c>
      <c r="CK54" t="str">
        <f t="shared" si="147"/>
        <v>34 Culture, media and sports occupations</v>
      </c>
      <c r="CL54" s="18">
        <f t="shared" si="136"/>
        <v>0.49974510548408868</v>
      </c>
      <c r="CM54" s="18">
        <f t="shared" si="136"/>
        <v>0.65367776710975078</v>
      </c>
      <c r="CN54" s="18">
        <f t="shared" si="136"/>
        <v>0.6947875875448235</v>
      </c>
      <c r="CO54" s="18">
        <f t="shared" si="136"/>
        <v>0.84246432035116181</v>
      </c>
      <c r="CP54" s="18">
        <f t="shared" si="136"/>
        <v>1.4260501245745532</v>
      </c>
      <c r="CR54" s="68">
        <f t="shared" si="137"/>
        <v>62.444947114576813</v>
      </c>
      <c r="CS54" s="69">
        <f t="shared" si="138"/>
        <v>42.277641361128524</v>
      </c>
      <c r="CT54" s="69">
        <f t="shared" si="139"/>
        <v>104.72258847570532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3.9713282831163146</v>
      </c>
      <c r="C55" s="18">
        <f t="shared" si="148"/>
        <v>4.0767285009517149</v>
      </c>
      <c r="D55" s="18">
        <f t="shared" si="148"/>
        <v>4.0787991904063698</v>
      </c>
      <c r="E55" s="18">
        <f t="shared" si="148"/>
        <v>3.8971194692026008</v>
      </c>
      <c r="F55" s="18">
        <f t="shared" si="148"/>
        <v>3.9446611041339139</v>
      </c>
      <c r="H55" s="68">
        <f t="shared" si="105"/>
        <v>52.036974144426253</v>
      </c>
      <c r="I55" s="69">
        <f t="shared" si="106"/>
        <v>63.251602803521436</v>
      </c>
      <c r="J55" s="69">
        <f t="shared" si="107"/>
        <v>115.28857694794769</v>
      </c>
      <c r="L55" t="str">
        <f t="shared" si="140"/>
        <v>35 Business and public service associate professionals</v>
      </c>
      <c r="M55" s="18">
        <f t="shared" ref="M55:Q64" si="149">M18/M$35*100</f>
        <v>6.7851562219381645</v>
      </c>
      <c r="N55" s="18">
        <f t="shared" si="149"/>
        <v>6.8985944007878244</v>
      </c>
      <c r="O55" s="18">
        <f t="shared" si="149"/>
        <v>6.919245098730153</v>
      </c>
      <c r="P55" s="18">
        <f t="shared" si="149"/>
        <v>6.5301223989746013</v>
      </c>
      <c r="Q55" s="18">
        <f t="shared" si="149"/>
        <v>6.3673180004560406</v>
      </c>
      <c r="S55" s="68">
        <f t="shared" si="109"/>
        <v>45.058696339892563</v>
      </c>
      <c r="T55" s="69">
        <f t="shared" si="110"/>
        <v>63.469564631558015</v>
      </c>
      <c r="U55" s="69">
        <f t="shared" si="111"/>
        <v>108.52826097145058</v>
      </c>
      <c r="W55" t="str">
        <f t="shared" si="141"/>
        <v>35 Business and public service associate professionals</v>
      </c>
      <c r="X55" s="18">
        <f t="shared" ref="X55:AB64" si="150">X18/X$35*100</f>
        <v>7.2840617874625533</v>
      </c>
      <c r="Y55" s="18">
        <f t="shared" si="150"/>
        <v>7.1967769352504982</v>
      </c>
      <c r="Z55" s="18">
        <f t="shared" si="150"/>
        <v>7.136920232957376</v>
      </c>
      <c r="AA55" s="18">
        <f t="shared" si="150"/>
        <v>6.4503598232815653</v>
      </c>
      <c r="AB55" s="18">
        <f t="shared" si="150"/>
        <v>5.9485718234157217</v>
      </c>
      <c r="AD55" s="68">
        <f t="shared" si="113"/>
        <v>13.773854093703816</v>
      </c>
      <c r="AE55" s="69">
        <f t="shared" si="114"/>
        <v>53.422645372209473</v>
      </c>
      <c r="AF55" s="69">
        <f t="shared" si="115"/>
        <v>67.196499465913291</v>
      </c>
      <c r="AH55" t="str">
        <f t="shared" si="142"/>
        <v>35 Business and public service associate professionals</v>
      </c>
      <c r="AI55" s="18">
        <f t="shared" ref="AI55:AM64" si="151">AI18/AI$35*100</f>
        <v>6.102464896421214</v>
      </c>
      <c r="AJ55" s="18">
        <f t="shared" si="151"/>
        <v>6.665380621429934</v>
      </c>
      <c r="AK55" s="18">
        <f t="shared" si="151"/>
        <v>7.0756474105465275</v>
      </c>
      <c r="AL55" s="18">
        <f t="shared" si="151"/>
        <v>7.045579767462856</v>
      </c>
      <c r="AM55" s="18">
        <f t="shared" si="151"/>
        <v>7.2381678398245555</v>
      </c>
      <c r="AO55" s="68">
        <f t="shared" si="117"/>
        <v>16.097856977355583</v>
      </c>
      <c r="AP55" s="69">
        <f t="shared" si="118"/>
        <v>50.771872687453303</v>
      </c>
      <c r="AQ55" s="69">
        <f t="shared" si="119"/>
        <v>66.869729664808887</v>
      </c>
      <c r="AS55" t="str">
        <f t="shared" si="143"/>
        <v>35 Business and public service associate professionals</v>
      </c>
      <c r="AT55" s="18">
        <f t="shared" ref="AT55:AX64" si="152">AT18/AT$35*100</f>
        <v>6.4025982670818156</v>
      </c>
      <c r="AU55" s="18">
        <f t="shared" si="152"/>
        <v>6.1547115421969565</v>
      </c>
      <c r="AV55" s="18">
        <f t="shared" si="152"/>
        <v>6.3288144520220024</v>
      </c>
      <c r="AW55" s="18">
        <f t="shared" si="152"/>
        <v>5.8104271967702363</v>
      </c>
      <c r="AX55" s="18">
        <f t="shared" si="152"/>
        <v>5.4612421555995567</v>
      </c>
      <c r="AZ55" s="68">
        <f t="shared" si="121"/>
        <v>14.357604772682308</v>
      </c>
      <c r="BA55" s="69">
        <f t="shared" si="122"/>
        <v>49.391987732692108</v>
      </c>
      <c r="BB55" s="69">
        <f t="shared" si="123"/>
        <v>63.749592505374409</v>
      </c>
      <c r="BD55" t="str">
        <f t="shared" si="144"/>
        <v>35 Business and public service associate professionals</v>
      </c>
      <c r="BE55" s="18">
        <f t="shared" ref="BE55:BI64" si="153">BE18/BE$35*100</f>
        <v>4.775766980183338</v>
      </c>
      <c r="BF55" s="18">
        <f t="shared" si="153"/>
        <v>4.7010701714284604</v>
      </c>
      <c r="BG55" s="18">
        <f t="shared" si="153"/>
        <v>4.9436313836138686</v>
      </c>
      <c r="BH55" s="18">
        <f t="shared" si="153"/>
        <v>4.34071268552528</v>
      </c>
      <c r="BI55" s="18">
        <f t="shared" si="153"/>
        <v>4.0005389316145674</v>
      </c>
      <c r="BK55" s="68">
        <f t="shared" si="125"/>
        <v>-19.626826416743612</v>
      </c>
      <c r="BL55" s="69">
        <f t="shared" si="126"/>
        <v>36.687288486532829</v>
      </c>
      <c r="BM55" s="69">
        <f t="shared" si="127"/>
        <v>17.060462069789214</v>
      </c>
      <c r="BO55" t="str">
        <f t="shared" si="145"/>
        <v>35 Business and public service associate professionals</v>
      </c>
      <c r="BP55" s="18">
        <f t="shared" ref="BP55:BT64" si="154">BP18/BP$35*100</f>
        <v>3.8490340493993256</v>
      </c>
      <c r="BQ55" s="18">
        <f t="shared" si="154"/>
        <v>3.7858106738060791</v>
      </c>
      <c r="BR55" s="18">
        <f t="shared" si="154"/>
        <v>4.0579185444415184</v>
      </c>
      <c r="BS55" s="18">
        <f t="shared" si="154"/>
        <v>3.5304383522367253</v>
      </c>
      <c r="BT55" s="18">
        <f t="shared" si="154"/>
        <v>3.2724913653825092</v>
      </c>
      <c r="BV55" s="68">
        <f t="shared" si="129"/>
        <v>-29.992108862373833</v>
      </c>
      <c r="BW55" s="69">
        <f t="shared" si="130"/>
        <v>32.618808825523537</v>
      </c>
      <c r="BX55" s="69">
        <f t="shared" si="131"/>
        <v>2.6266999631497057</v>
      </c>
      <c r="BZ55" t="str">
        <f t="shared" si="146"/>
        <v>35 Business and public service associate professionals</v>
      </c>
      <c r="CA55" s="18">
        <f t="shared" ref="CA55:CE64" si="155">CA18/CA$35*100</f>
        <v>3.558558217075467</v>
      </c>
      <c r="CB55" s="18">
        <f t="shared" si="155"/>
        <v>3.6946835628035495</v>
      </c>
      <c r="CC55" s="18">
        <f t="shared" si="155"/>
        <v>3.9526663944568154</v>
      </c>
      <c r="CD55" s="18">
        <f t="shared" si="155"/>
        <v>3.5263402656736442</v>
      </c>
      <c r="CE55" s="18">
        <f t="shared" si="155"/>
        <v>3.3639279290829562</v>
      </c>
      <c r="CG55" s="68">
        <f t="shared" si="133"/>
        <v>-51.73940612264839</v>
      </c>
      <c r="CH55" s="69">
        <f t="shared" si="134"/>
        <v>26.184925422349934</v>
      </c>
      <c r="CI55" s="69">
        <f t="shared" si="135"/>
        <v>-25.554480700298456</v>
      </c>
      <c r="CK55" t="str">
        <f t="shared" si="147"/>
        <v>35 Business and public service associate professionals</v>
      </c>
      <c r="CL55" s="18">
        <f t="shared" ref="CL55:CP64" si="156">CL18/CL$35*100</f>
        <v>2.0620020436469262</v>
      </c>
      <c r="CM55" s="18">
        <f t="shared" si="156"/>
        <v>2.3637352395605058</v>
      </c>
      <c r="CN55" s="18">
        <f t="shared" si="156"/>
        <v>2.6320888078467162</v>
      </c>
      <c r="CO55" s="18">
        <f t="shared" si="156"/>
        <v>2.8312023991737529</v>
      </c>
      <c r="CP55" s="18">
        <f t="shared" si="156"/>
        <v>4.6243131491608649</v>
      </c>
      <c r="CR55" s="68">
        <f t="shared" si="137"/>
        <v>39.049734756810253</v>
      </c>
      <c r="CS55" s="69">
        <f t="shared" si="138"/>
        <v>37.447762429976919</v>
      </c>
      <c r="CT55" s="69">
        <f t="shared" si="139"/>
        <v>76.497497186787172</v>
      </c>
    </row>
    <row r="56" spans="1:98" x14ac:dyDescent="0.2">
      <c r="A56" t="str">
        <f t="shared" si="103"/>
        <v>41 Administrative occupations</v>
      </c>
      <c r="B56" s="18">
        <f t="shared" si="148"/>
        <v>3.7947921724204607</v>
      </c>
      <c r="C56" s="18">
        <f t="shared" si="148"/>
        <v>3.7640684025744013</v>
      </c>
      <c r="D56" s="18">
        <f t="shared" si="148"/>
        <v>3.8682611462729999</v>
      </c>
      <c r="E56" s="18">
        <f t="shared" si="148"/>
        <v>3.7431931566301953</v>
      </c>
      <c r="F56" s="18">
        <f t="shared" si="148"/>
        <v>3.9499591411698329</v>
      </c>
      <c r="H56" s="68">
        <f t="shared" si="105"/>
        <v>60.527211584465448</v>
      </c>
      <c r="I56" s="69">
        <f t="shared" si="106"/>
        <v>67.167606312441549</v>
      </c>
      <c r="J56" s="69">
        <f t="shared" si="107"/>
        <v>127.694817896907</v>
      </c>
      <c r="L56" t="str">
        <f t="shared" si="140"/>
        <v>41 Administrative occupations</v>
      </c>
      <c r="M56" s="18">
        <f t="shared" si="149"/>
        <v>6.3804204444671191</v>
      </c>
      <c r="N56" s="18">
        <f t="shared" si="149"/>
        <v>6.2094420838303428</v>
      </c>
      <c r="O56" s="18">
        <f t="shared" si="149"/>
        <v>6.4075096118723138</v>
      </c>
      <c r="P56" s="18">
        <f t="shared" si="149"/>
        <v>6.2436737594363541</v>
      </c>
      <c r="Q56" s="18">
        <f t="shared" si="149"/>
        <v>6.4815854389521936</v>
      </c>
      <c r="S56" s="68">
        <f t="shared" si="109"/>
        <v>59.454921659806622</v>
      </c>
      <c r="T56" s="69">
        <f t="shared" si="110"/>
        <v>70.398901153235528</v>
      </c>
      <c r="U56" s="69">
        <f t="shared" si="111"/>
        <v>129.85382281304217</v>
      </c>
      <c r="W56" t="str">
        <f t="shared" si="141"/>
        <v>41 Administrative occupations</v>
      </c>
      <c r="X56" s="18">
        <f t="shared" si="150"/>
        <v>11.048584187953205</v>
      </c>
      <c r="Y56" s="18">
        <f t="shared" si="150"/>
        <v>10.488177208963782</v>
      </c>
      <c r="Z56" s="18">
        <f t="shared" si="150"/>
        <v>10.901985984941028</v>
      </c>
      <c r="AA56" s="18">
        <f t="shared" si="150"/>
        <v>10.40582411045345</v>
      </c>
      <c r="AB56" s="18">
        <f t="shared" si="150"/>
        <v>10.479547437836164</v>
      </c>
      <c r="AD56" s="68">
        <f t="shared" si="113"/>
        <v>31.213195371153013</v>
      </c>
      <c r="AE56" s="69">
        <f t="shared" si="114"/>
        <v>62.059093761615756</v>
      </c>
      <c r="AF56" s="69">
        <f t="shared" si="115"/>
        <v>93.272289132768776</v>
      </c>
      <c r="AH56" t="str">
        <f t="shared" si="142"/>
        <v>41 Administrative occupations</v>
      </c>
      <c r="AI56" s="18">
        <f t="shared" si="151"/>
        <v>11.390557087492196</v>
      </c>
      <c r="AJ56" s="18">
        <f t="shared" si="151"/>
        <v>12.103091712336855</v>
      </c>
      <c r="AK56" s="18">
        <f t="shared" si="151"/>
        <v>12.602415209650591</v>
      </c>
      <c r="AL56" s="18">
        <f t="shared" si="151"/>
        <v>12.935364004483949</v>
      </c>
      <c r="AM56" s="18">
        <f t="shared" si="151"/>
        <v>13.515062934767318</v>
      </c>
      <c r="AO56" s="68">
        <f t="shared" si="117"/>
        <v>21.709933579159703</v>
      </c>
      <c r="AP56" s="69">
        <f t="shared" si="118"/>
        <v>64.054680451030023</v>
      </c>
      <c r="AQ56" s="69">
        <f t="shared" si="119"/>
        <v>85.764614030189719</v>
      </c>
      <c r="AS56" t="str">
        <f t="shared" si="143"/>
        <v>41 Administrative occupations</v>
      </c>
      <c r="AT56" s="18">
        <f t="shared" si="152"/>
        <v>13.145336461077155</v>
      </c>
      <c r="AU56" s="18">
        <f t="shared" si="152"/>
        <v>12.445690262758891</v>
      </c>
      <c r="AV56" s="18">
        <f t="shared" si="152"/>
        <v>13.158580143230051</v>
      </c>
      <c r="AW56" s="18">
        <f t="shared" si="152"/>
        <v>12.207160726065803</v>
      </c>
      <c r="AX56" s="18">
        <f t="shared" si="152"/>
        <v>11.80417137711648</v>
      </c>
      <c r="AZ56" s="68">
        <f t="shared" si="121"/>
        <v>18.883739108360153</v>
      </c>
      <c r="BA56" s="69">
        <f t="shared" si="122"/>
        <v>57.363018300452225</v>
      </c>
      <c r="BB56" s="69">
        <f t="shared" si="123"/>
        <v>76.246757408812385</v>
      </c>
      <c r="BD56" t="str">
        <f t="shared" si="144"/>
        <v>41 Administrative occupations</v>
      </c>
      <c r="BE56" s="18">
        <f t="shared" si="153"/>
        <v>10.742708096245961</v>
      </c>
      <c r="BF56" s="18">
        <f t="shared" si="153"/>
        <v>10.24613164618148</v>
      </c>
      <c r="BG56" s="18">
        <f t="shared" si="153"/>
        <v>11.166303244671337</v>
      </c>
      <c r="BH56" s="18">
        <f t="shared" si="153"/>
        <v>9.6359130385581508</v>
      </c>
      <c r="BI56" s="18">
        <f t="shared" si="153"/>
        <v>8.3345511109904908</v>
      </c>
      <c r="BK56" s="68">
        <f t="shared" si="125"/>
        <v>-25.867014094744011</v>
      </c>
      <c r="BL56" s="69">
        <f t="shared" si="126"/>
        <v>38.259662968059246</v>
      </c>
      <c r="BM56" s="69">
        <f t="shared" si="127"/>
        <v>12.392648873315229</v>
      </c>
      <c r="BO56" t="str">
        <f t="shared" si="145"/>
        <v>41 Administrative occupations</v>
      </c>
      <c r="BP56" s="18">
        <f t="shared" si="154"/>
        <v>12.006347865897068</v>
      </c>
      <c r="BQ56" s="18">
        <f t="shared" si="154"/>
        <v>11.553660825499403</v>
      </c>
      <c r="BR56" s="18">
        <f t="shared" si="154"/>
        <v>12.423024246026381</v>
      </c>
      <c r="BS56" s="18">
        <f t="shared" si="154"/>
        <v>10.901699850544761</v>
      </c>
      <c r="BT56" s="18">
        <f t="shared" si="154"/>
        <v>8.850797753799716</v>
      </c>
      <c r="BV56" s="68">
        <f t="shared" si="129"/>
        <v>-38.15182410284924</v>
      </c>
      <c r="BW56" s="69">
        <f t="shared" si="130"/>
        <v>33.760677245021725</v>
      </c>
      <c r="BX56" s="69">
        <f t="shared" si="131"/>
        <v>-4.3911468578275166</v>
      </c>
      <c r="BZ56" t="str">
        <f t="shared" si="146"/>
        <v>41 Administrative occupations</v>
      </c>
      <c r="CA56" s="18">
        <f t="shared" si="155"/>
        <v>10.069509323921611</v>
      </c>
      <c r="CB56" s="18">
        <f t="shared" si="155"/>
        <v>9.1970467542595031</v>
      </c>
      <c r="CC56" s="18">
        <f t="shared" si="155"/>
        <v>9.7584146938916305</v>
      </c>
      <c r="CD56" s="18">
        <f t="shared" si="155"/>
        <v>7.7246253696269198</v>
      </c>
      <c r="CE56" s="18">
        <f t="shared" si="155"/>
        <v>4.6220288558919789</v>
      </c>
      <c r="CG56" s="68">
        <f t="shared" si="133"/>
        <v>-73.141019545358319</v>
      </c>
      <c r="CH56" s="69">
        <f t="shared" si="134"/>
        <v>21.533646230640585</v>
      </c>
      <c r="CI56" s="69">
        <f t="shared" si="135"/>
        <v>-51.607373314717734</v>
      </c>
      <c r="CK56" t="str">
        <f t="shared" si="147"/>
        <v>41 Administrative occupations</v>
      </c>
      <c r="CL56" s="18">
        <f t="shared" si="156"/>
        <v>6.1551838614745336</v>
      </c>
      <c r="CM56" s="18">
        <f t="shared" si="156"/>
        <v>6.0696339807204502</v>
      </c>
      <c r="CN56" s="18">
        <f t="shared" si="156"/>
        <v>7.5275760920484229</v>
      </c>
      <c r="CO56" s="18">
        <f t="shared" si="156"/>
        <v>7.6105775554516946</v>
      </c>
      <c r="CP56" s="18">
        <f t="shared" si="156"/>
        <v>8.3319029490676648</v>
      </c>
      <c r="CR56" s="68">
        <f t="shared" si="137"/>
        <v>-12.398303739313642</v>
      </c>
      <c r="CS56" s="69">
        <f t="shared" si="138"/>
        <v>27.455900531852922</v>
      </c>
      <c r="CT56" s="69">
        <f t="shared" si="139"/>
        <v>15.057596792539282</v>
      </c>
    </row>
    <row r="57" spans="1:98" x14ac:dyDescent="0.2">
      <c r="A57" t="str">
        <f t="shared" si="103"/>
        <v>42 Secretarial and related occupations</v>
      </c>
      <c r="B57" s="18">
        <f t="shared" si="148"/>
        <v>0.28284706403304388</v>
      </c>
      <c r="C57" s="18">
        <f t="shared" si="148"/>
        <v>0.27577556501017692</v>
      </c>
      <c r="D57" s="18">
        <f t="shared" si="148"/>
        <v>0.26448109511483064</v>
      </c>
      <c r="E57" s="18">
        <f t="shared" si="148"/>
        <v>0.33662431099769236</v>
      </c>
      <c r="F57" s="18">
        <f t="shared" si="148"/>
        <v>0.46986862106453486</v>
      </c>
      <c r="H57" s="68">
        <f t="shared" si="105"/>
        <v>179.28888523176238</v>
      </c>
      <c r="I57" s="69">
        <f t="shared" si="106"/>
        <v>115.87672299376601</v>
      </c>
      <c r="J57" s="69">
        <f t="shared" si="107"/>
        <v>295.16560822552839</v>
      </c>
      <c r="L57" t="str">
        <f t="shared" si="140"/>
        <v>42 Secretarial and related occupations</v>
      </c>
      <c r="M57" s="18">
        <f t="shared" si="149"/>
        <v>1.070099400264658</v>
      </c>
      <c r="N57" s="18">
        <f t="shared" si="149"/>
        <v>0.94553479137085528</v>
      </c>
      <c r="O57" s="18">
        <f t="shared" si="149"/>
        <v>0.94668073251325657</v>
      </c>
      <c r="P57" s="18">
        <f t="shared" si="149"/>
        <v>1.2079656887766141</v>
      </c>
      <c r="Q57" s="18">
        <f t="shared" si="149"/>
        <v>1.363342970250853</v>
      </c>
      <c r="S57" s="68">
        <f t="shared" si="109"/>
        <v>127.01132819703089</v>
      </c>
      <c r="T57" s="69">
        <f t="shared" si="110"/>
        <v>103.19473531730523</v>
      </c>
      <c r="U57" s="69">
        <f t="shared" si="111"/>
        <v>230.20606351433611</v>
      </c>
      <c r="W57" t="str">
        <f t="shared" si="141"/>
        <v>42 Secretarial and related occupations</v>
      </c>
      <c r="X57" s="18">
        <f t="shared" si="150"/>
        <v>1.8172383159491661</v>
      </c>
      <c r="Y57" s="18">
        <f t="shared" si="150"/>
        <v>1.6181848869477105</v>
      </c>
      <c r="Z57" s="18">
        <f t="shared" si="150"/>
        <v>1.5393818816296545</v>
      </c>
      <c r="AA57" s="18">
        <f t="shared" si="150"/>
        <v>2.0108201709488376</v>
      </c>
      <c r="AB57" s="18">
        <f t="shared" si="150"/>
        <v>2.1430303567038878</v>
      </c>
      <c r="AD57" s="68">
        <f t="shared" si="113"/>
        <v>90.03016944215733</v>
      </c>
      <c r="AE57" s="69">
        <f t="shared" si="114"/>
        <v>98.27843575832307</v>
      </c>
      <c r="AF57" s="69">
        <f t="shared" si="115"/>
        <v>188.3086052004804</v>
      </c>
      <c r="AH57" t="str">
        <f t="shared" si="142"/>
        <v>42 Secretarial and related occupations</v>
      </c>
      <c r="AI57" s="18">
        <f t="shared" si="151"/>
        <v>2.5118350630915502</v>
      </c>
      <c r="AJ57" s="18">
        <f t="shared" si="151"/>
        <v>2.5077754352492105</v>
      </c>
      <c r="AK57" s="18">
        <f t="shared" si="151"/>
        <v>2.5217394895848826</v>
      </c>
      <c r="AL57" s="18">
        <f t="shared" si="151"/>
        <v>3.202954384616636</v>
      </c>
      <c r="AM57" s="18">
        <f t="shared" si="151"/>
        <v>2.7572008550517104</v>
      </c>
      <c r="AO57" s="68">
        <f t="shared" si="117"/>
        <v>24.088039268393008</v>
      </c>
      <c r="AP57" s="69">
        <f t="shared" si="118"/>
        <v>74.1966782613314</v>
      </c>
      <c r="AQ57" s="69">
        <f t="shared" si="119"/>
        <v>98.284717529724389</v>
      </c>
      <c r="AS57" t="str">
        <f t="shared" si="143"/>
        <v>42 Secretarial and related occupations</v>
      </c>
      <c r="AT57" s="18">
        <f t="shared" si="152"/>
        <v>2.4059195796214272</v>
      </c>
      <c r="AU57" s="18">
        <f t="shared" si="152"/>
        <v>2.0065115752713463</v>
      </c>
      <c r="AV57" s="18">
        <f t="shared" si="152"/>
        <v>1.9919215073647825</v>
      </c>
      <c r="AW57" s="18">
        <f t="shared" si="152"/>
        <v>2.2306238394647466</v>
      </c>
      <c r="AX57" s="18">
        <f t="shared" si="152"/>
        <v>1.546765227900377</v>
      </c>
      <c r="AZ57" s="68">
        <f t="shared" si="121"/>
        <v>2.907768125662701</v>
      </c>
      <c r="BA57" s="69">
        <f t="shared" si="122"/>
        <v>64.550936255635477</v>
      </c>
      <c r="BB57" s="69">
        <f t="shared" si="123"/>
        <v>67.45870438129819</v>
      </c>
      <c r="BD57" t="str">
        <f t="shared" si="144"/>
        <v>42 Secretarial and related occupations</v>
      </c>
      <c r="BE57" s="18">
        <f t="shared" si="153"/>
        <v>2.2224582426839703</v>
      </c>
      <c r="BF57" s="18">
        <f t="shared" si="153"/>
        <v>2.0017362691078673</v>
      </c>
      <c r="BG57" s="18">
        <f t="shared" si="153"/>
        <v>2.0995159368581846</v>
      </c>
      <c r="BH57" s="18">
        <f t="shared" si="153"/>
        <v>2.2409919374846616</v>
      </c>
      <c r="BI57" s="18">
        <f t="shared" si="153"/>
        <v>0.75621282231790043</v>
      </c>
      <c r="BK57" s="68">
        <f t="shared" si="125"/>
        <v>-64.226324940336582</v>
      </c>
      <c r="BL57" s="69">
        <f t="shared" si="126"/>
        <v>39.403870347467915</v>
      </c>
      <c r="BM57" s="69">
        <f t="shared" si="127"/>
        <v>-24.822454592868667</v>
      </c>
      <c r="BO57" t="str">
        <f t="shared" si="145"/>
        <v>42 Secretarial and related occupations</v>
      </c>
      <c r="BP57" s="18">
        <f t="shared" si="154"/>
        <v>2.5930893905149413</v>
      </c>
      <c r="BQ57" s="18">
        <f t="shared" si="154"/>
        <v>2.299500468009593</v>
      </c>
      <c r="BR57" s="18">
        <f t="shared" si="154"/>
        <v>2.2303277470686829</v>
      </c>
      <c r="BS57" s="18">
        <f t="shared" si="154"/>
        <v>2.0047095426177837</v>
      </c>
      <c r="BT57" s="18">
        <f t="shared" si="154"/>
        <v>0.69921750090513646</v>
      </c>
      <c r="BV57" s="68">
        <f t="shared" si="129"/>
        <v>-72.784556638237348</v>
      </c>
      <c r="BW57" s="69">
        <f t="shared" si="130"/>
        <v>30.026295555853981</v>
      </c>
      <c r="BX57" s="69">
        <f t="shared" si="131"/>
        <v>-42.758261082383356</v>
      </c>
      <c r="BZ57" t="str">
        <f t="shared" si="146"/>
        <v>42 Secretarial and related occupations</v>
      </c>
      <c r="CA57" s="18">
        <f t="shared" si="155"/>
        <v>3.8245357351822635</v>
      </c>
      <c r="CB57" s="18">
        <f t="shared" si="155"/>
        <v>3.5687739156095319</v>
      </c>
      <c r="CC57" s="18">
        <f t="shared" si="155"/>
        <v>3.5481497159310122</v>
      </c>
      <c r="CD57" s="18">
        <f t="shared" si="155"/>
        <v>2.7198513729048694</v>
      </c>
      <c r="CE57" s="18">
        <f t="shared" si="155"/>
        <v>0.91996145510405747</v>
      </c>
      <c r="CG57" s="68">
        <f t="shared" si="133"/>
        <v>-85.297071837496091</v>
      </c>
      <c r="CH57" s="69">
        <f t="shared" si="134"/>
        <v>22.868706342575553</v>
      </c>
      <c r="CI57" s="69">
        <f t="shared" si="135"/>
        <v>-62.428365494920534</v>
      </c>
      <c r="CK57" t="str">
        <f t="shared" si="147"/>
        <v>42 Secretarial and related occupations</v>
      </c>
      <c r="CL57" s="18">
        <f t="shared" si="156"/>
        <v>2.1710565923267611</v>
      </c>
      <c r="CM57" s="18">
        <f t="shared" si="156"/>
        <v>2.480987757007135</v>
      </c>
      <c r="CN57" s="18">
        <f t="shared" si="156"/>
        <v>2.9448538131285988</v>
      </c>
      <c r="CO57" s="18">
        <f t="shared" si="156"/>
        <v>3.6050577594270057</v>
      </c>
      <c r="CP57" s="18">
        <f t="shared" si="156"/>
        <v>3.8344585050845543</v>
      </c>
      <c r="CR57" s="68">
        <f t="shared" si="137"/>
        <v>3.0537426858069265</v>
      </c>
      <c r="CS57" s="69">
        <f t="shared" si="138"/>
        <v>42.119376387160905</v>
      </c>
      <c r="CT57" s="69">
        <f t="shared" si="139"/>
        <v>45.173119072967829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0.16326223357285546</v>
      </c>
      <c r="C58" s="18">
        <f t="shared" si="148"/>
        <v>0.10238209659285148</v>
      </c>
      <c r="D58" s="18">
        <f t="shared" si="148"/>
        <v>0.11658488996031881</v>
      </c>
      <c r="E58" s="18">
        <f t="shared" si="148"/>
        <v>0.11491970855768302</v>
      </c>
      <c r="F58" s="18">
        <f t="shared" si="148"/>
        <v>0.12884667510173928</v>
      </c>
      <c r="H58" s="68">
        <f t="shared" si="105"/>
        <v>73.7411905523998</v>
      </c>
      <c r="I58" s="69">
        <f t="shared" si="106"/>
        <v>90.702645297908788</v>
      </c>
      <c r="J58" s="69">
        <f t="shared" si="107"/>
        <v>164.4438358503086</v>
      </c>
      <c r="L58" t="str">
        <f t="shared" si="140"/>
        <v>51 Skilled agricultural and related trades</v>
      </c>
      <c r="M58" s="18">
        <f t="shared" si="149"/>
        <v>0.12960281037614649</v>
      </c>
      <c r="N58" s="18">
        <f t="shared" si="149"/>
        <v>0.11700201906750081</v>
      </c>
      <c r="O58" s="18">
        <f t="shared" si="149"/>
        <v>0.1005374543448023</v>
      </c>
      <c r="P58" s="18">
        <f t="shared" si="149"/>
        <v>9.5029298584255434E-2</v>
      </c>
      <c r="Q58" s="18">
        <f t="shared" si="149"/>
        <v>0.10858894744881402</v>
      </c>
      <c r="S58" s="68">
        <f t="shared" si="109"/>
        <v>70.256493119469354</v>
      </c>
      <c r="T58" s="69">
        <f t="shared" si="110"/>
        <v>70.703116769369416</v>
      </c>
      <c r="U58" s="69">
        <f t="shared" si="111"/>
        <v>140.95960988883874</v>
      </c>
      <c r="W58" t="str">
        <f t="shared" si="141"/>
        <v>51 Skilled agricultural and related trades</v>
      </c>
      <c r="X58" s="18">
        <f t="shared" si="150"/>
        <v>0.49893215303708227</v>
      </c>
      <c r="Y58" s="18">
        <f t="shared" si="150"/>
        <v>0.5051786476167458</v>
      </c>
      <c r="Z58" s="18">
        <f t="shared" si="150"/>
        <v>0.54626329573859822</v>
      </c>
      <c r="AA58" s="18">
        <f t="shared" si="150"/>
        <v>0.55300746468472128</v>
      </c>
      <c r="AB58" s="18">
        <f t="shared" si="150"/>
        <v>0.652886110213449</v>
      </c>
      <c r="AD58" s="68">
        <f t="shared" si="113"/>
        <v>63.145842872322369</v>
      </c>
      <c r="AE58" s="69">
        <f t="shared" si="114"/>
        <v>84.324755032214142</v>
      </c>
      <c r="AF58" s="69">
        <f t="shared" si="115"/>
        <v>147.4705979045365</v>
      </c>
      <c r="AH58" t="str">
        <f t="shared" si="142"/>
        <v>51 Skilled agricultural and related trades</v>
      </c>
      <c r="AI58" s="18">
        <f t="shared" si="151"/>
        <v>0.74025547118720647</v>
      </c>
      <c r="AJ58" s="18">
        <f t="shared" si="151"/>
        <v>0.98913720728517651</v>
      </c>
      <c r="AK58" s="18">
        <f t="shared" si="151"/>
        <v>0.92603673373586859</v>
      </c>
      <c r="AL58" s="18">
        <f t="shared" si="151"/>
        <v>1.063548138975132</v>
      </c>
      <c r="AM58" s="18">
        <f t="shared" si="151"/>
        <v>1.3147820537455361</v>
      </c>
      <c r="AO58" s="68">
        <f t="shared" si="117"/>
        <v>61.134037846754929</v>
      </c>
      <c r="AP58" s="69">
        <f t="shared" si="118"/>
        <v>90.035217951952333</v>
      </c>
      <c r="AQ58" s="69">
        <f t="shared" si="119"/>
        <v>151.16925579870727</v>
      </c>
      <c r="AS58" t="str">
        <f t="shared" si="143"/>
        <v>51 Skilled agricultural and related trades</v>
      </c>
      <c r="AT58" s="18">
        <f t="shared" si="152"/>
        <v>1.1636110880626445</v>
      </c>
      <c r="AU58" s="18">
        <f t="shared" si="152"/>
        <v>1.3578244382788598</v>
      </c>
      <c r="AV58" s="18">
        <f t="shared" si="152"/>
        <v>1.3329330772196317</v>
      </c>
      <c r="AW58" s="18">
        <f t="shared" si="152"/>
        <v>1.3602608038334134</v>
      </c>
      <c r="AX58" s="18">
        <f t="shared" si="152"/>
        <v>1.6193903651100263</v>
      </c>
      <c r="AZ58" s="68">
        <f t="shared" si="121"/>
        <v>61.004934123197671</v>
      </c>
      <c r="BA58" s="69">
        <f t="shared" si="122"/>
        <v>80.969288656818605</v>
      </c>
      <c r="BB58" s="69">
        <f t="shared" si="123"/>
        <v>141.97422278001628</v>
      </c>
      <c r="BD58" t="str">
        <f t="shared" si="144"/>
        <v>51 Skilled agricultural and related trades</v>
      </c>
      <c r="BE58" s="18">
        <f t="shared" si="153"/>
        <v>0.58911100016539786</v>
      </c>
      <c r="BF58" s="18">
        <f t="shared" si="153"/>
        <v>0.5751461578635898</v>
      </c>
      <c r="BG58" s="18">
        <f t="shared" si="153"/>
        <v>0.53312641478143097</v>
      </c>
      <c r="BH58" s="18">
        <f t="shared" si="153"/>
        <v>0.51480962640616112</v>
      </c>
      <c r="BI58" s="18">
        <f t="shared" si="153"/>
        <v>0.52272430249058854</v>
      </c>
      <c r="BK58" s="68">
        <f t="shared" si="125"/>
        <v>-2.6174399687349279</v>
      </c>
      <c r="BL58" s="69">
        <f t="shared" si="126"/>
        <v>51.744259942853063</v>
      </c>
      <c r="BM58" s="69">
        <f t="shared" si="127"/>
        <v>49.126819974118135</v>
      </c>
      <c r="BO58" t="str">
        <f t="shared" si="145"/>
        <v>51 Skilled agricultural and related trades</v>
      </c>
      <c r="BP58" s="18">
        <f t="shared" si="154"/>
        <v>0.98471236067600465</v>
      </c>
      <c r="BQ58" s="18">
        <f t="shared" si="154"/>
        <v>1.0164300248430418</v>
      </c>
      <c r="BR58" s="18">
        <f t="shared" si="154"/>
        <v>0.98144552394612461</v>
      </c>
      <c r="BS58" s="18">
        <f t="shared" si="154"/>
        <v>0.96070153054058427</v>
      </c>
      <c r="BT58" s="18">
        <f t="shared" si="154"/>
        <v>1.1062627944442132</v>
      </c>
      <c r="BV58" s="68">
        <f t="shared" si="129"/>
        <v>-2.1493039870456068</v>
      </c>
      <c r="BW58" s="69">
        <f t="shared" si="130"/>
        <v>53.778207287549883</v>
      </c>
      <c r="BX58" s="69">
        <f t="shared" si="131"/>
        <v>51.628903300504284</v>
      </c>
      <c r="BZ58" t="str">
        <f t="shared" si="146"/>
        <v>51 Skilled agricultural and related trades</v>
      </c>
      <c r="CA58" s="18">
        <f t="shared" si="155"/>
        <v>1.1709856350614687</v>
      </c>
      <c r="CB58" s="18">
        <f t="shared" si="155"/>
        <v>1.2234446812024806</v>
      </c>
      <c r="CC58" s="18">
        <f t="shared" si="155"/>
        <v>1.2536873539148463</v>
      </c>
      <c r="CD58" s="18">
        <f t="shared" si="155"/>
        <v>1.2722143891430551</v>
      </c>
      <c r="CE58" s="18">
        <f t="shared" si="155"/>
        <v>2.0132610168261706</v>
      </c>
      <c r="CG58" s="68">
        <f t="shared" si="133"/>
        <v>-8.9359461184995848</v>
      </c>
      <c r="CH58" s="69">
        <f t="shared" si="134"/>
        <v>43.543436118272709</v>
      </c>
      <c r="CI58" s="69">
        <f t="shared" si="135"/>
        <v>34.607489999773129</v>
      </c>
      <c r="CK58" t="str">
        <f t="shared" si="147"/>
        <v>51 Skilled agricultural and related trades</v>
      </c>
      <c r="CL58" s="18">
        <f t="shared" si="156"/>
        <v>2.0410918536007632</v>
      </c>
      <c r="CM58" s="18">
        <f t="shared" si="156"/>
        <v>2.6000379901039055</v>
      </c>
      <c r="CN58" s="18">
        <f t="shared" si="156"/>
        <v>2.3032274171571205</v>
      </c>
      <c r="CO58" s="18">
        <f t="shared" si="156"/>
        <v>2.7627195431055771</v>
      </c>
      <c r="CP58" s="18">
        <f t="shared" si="156"/>
        <v>1.9736213846080799</v>
      </c>
      <c r="CR58" s="68">
        <f t="shared" si="137"/>
        <v>-32.181139597581868</v>
      </c>
      <c r="CS58" s="69">
        <f t="shared" si="138"/>
        <v>34.25085649782595</v>
      </c>
      <c r="CT58" s="69">
        <f t="shared" si="139"/>
        <v>2.0697169002440803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0.19608623109794426</v>
      </c>
      <c r="C59" s="18">
        <f t="shared" si="148"/>
        <v>0.17440459968712713</v>
      </c>
      <c r="D59" s="18">
        <f t="shared" si="148"/>
        <v>0.17837453531943595</v>
      </c>
      <c r="E59" s="18">
        <f t="shared" si="148"/>
        <v>0.18262631017099001</v>
      </c>
      <c r="F59" s="18">
        <f t="shared" si="148"/>
        <v>0.19479899631059519</v>
      </c>
      <c r="H59" s="68">
        <f t="shared" si="105"/>
        <v>71.682371771534491</v>
      </c>
      <c r="I59" s="69">
        <f t="shared" si="106"/>
        <v>62.900471324251853</v>
      </c>
      <c r="J59" s="69">
        <f t="shared" si="107"/>
        <v>134.58284309578633</v>
      </c>
      <c r="L59" t="str">
        <f t="shared" si="140"/>
        <v>52 Skilled metal, electrical and electronic trades</v>
      </c>
      <c r="M59" s="18">
        <f t="shared" si="149"/>
        <v>0.53614908902216529</v>
      </c>
      <c r="N59" s="18">
        <f t="shared" si="149"/>
        <v>0.61853613683748077</v>
      </c>
      <c r="O59" s="18">
        <f t="shared" si="149"/>
        <v>0.47627218090655726</v>
      </c>
      <c r="P59" s="18">
        <f t="shared" si="149"/>
        <v>0.54918964687031302</v>
      </c>
      <c r="Q59" s="18">
        <f t="shared" si="149"/>
        <v>0.6173911231797754</v>
      </c>
      <c r="S59" s="68">
        <f t="shared" si="109"/>
        <v>104.33892792957111</v>
      </c>
      <c r="T59" s="69">
        <f t="shared" si="110"/>
        <v>75.802287681666343</v>
      </c>
      <c r="U59" s="69">
        <f t="shared" si="111"/>
        <v>180.14121561123747</v>
      </c>
      <c r="W59" t="str">
        <f t="shared" si="141"/>
        <v>52 Skilled metal, electrical and electronic trades</v>
      </c>
      <c r="X59" s="18">
        <f t="shared" si="150"/>
        <v>0.8699194219732006</v>
      </c>
      <c r="Y59" s="18">
        <f t="shared" si="150"/>
        <v>0.98143334316754349</v>
      </c>
      <c r="Z59" s="18">
        <f t="shared" si="150"/>
        <v>0.81104873566054236</v>
      </c>
      <c r="AA59" s="18">
        <f t="shared" si="150"/>
        <v>0.89908744456214873</v>
      </c>
      <c r="AB59" s="18">
        <f t="shared" si="150"/>
        <v>1.0222032752712302</v>
      </c>
      <c r="AD59" s="68">
        <f t="shared" si="113"/>
        <v>72.04058862245833</v>
      </c>
      <c r="AE59" s="69">
        <f t="shared" si="114"/>
        <v>63.97615314117995</v>
      </c>
      <c r="AF59" s="69">
        <f t="shared" si="115"/>
        <v>136.01674176363827</v>
      </c>
      <c r="AH59" t="str">
        <f t="shared" si="142"/>
        <v>52 Skilled metal, electrical and electronic trades</v>
      </c>
      <c r="AI59" s="18">
        <f t="shared" si="151"/>
        <v>0.91112882283267593</v>
      </c>
      <c r="AJ59" s="18">
        <f t="shared" si="151"/>
        <v>1.1246269442215957</v>
      </c>
      <c r="AK59" s="18">
        <f t="shared" si="151"/>
        <v>0.99768195364087153</v>
      </c>
      <c r="AL59" s="18">
        <f t="shared" si="151"/>
        <v>1.0830145635784967</v>
      </c>
      <c r="AM59" s="18">
        <f t="shared" si="151"/>
        <v>1.3024324772682132</v>
      </c>
      <c r="AO59" s="68">
        <f t="shared" si="117"/>
        <v>48.157908202174717</v>
      </c>
      <c r="AP59" s="69">
        <f t="shared" si="118"/>
        <v>51.949863937149232</v>
      </c>
      <c r="AQ59" s="69">
        <f t="shared" si="119"/>
        <v>100.10777213932394</v>
      </c>
      <c r="AS59" t="str">
        <f t="shared" si="143"/>
        <v>52 Skilled metal, electrical and electronic trades</v>
      </c>
      <c r="AT59" s="18">
        <f t="shared" si="152"/>
        <v>4.6448460048227567</v>
      </c>
      <c r="AU59" s="18">
        <f t="shared" si="152"/>
        <v>4.9619572622946437</v>
      </c>
      <c r="AV59" s="18">
        <f t="shared" si="152"/>
        <v>4.3367365904811219</v>
      </c>
      <c r="AW59" s="18">
        <f t="shared" si="152"/>
        <v>4.3852288716213623</v>
      </c>
      <c r="AX59" s="18">
        <f t="shared" si="152"/>
        <v>4.6658680826638674</v>
      </c>
      <c r="AZ59" s="68">
        <f t="shared" si="121"/>
        <v>42.582226238601699</v>
      </c>
      <c r="BA59" s="69">
        <f t="shared" si="122"/>
        <v>50.376645756461301</v>
      </c>
      <c r="BB59" s="69">
        <f t="shared" si="123"/>
        <v>92.958871995063006</v>
      </c>
      <c r="BD59" t="str">
        <f t="shared" si="144"/>
        <v>52 Skilled metal, electrical and electronic trades</v>
      </c>
      <c r="BE59" s="18">
        <f t="shared" si="153"/>
        <v>6.7166373546621942</v>
      </c>
      <c r="BF59" s="18">
        <f t="shared" si="153"/>
        <v>6.7022437649803503</v>
      </c>
      <c r="BG59" s="18">
        <f t="shared" si="153"/>
        <v>5.6616506365763763</v>
      </c>
      <c r="BH59" s="18">
        <f t="shared" si="153"/>
        <v>5.4381263554557062</v>
      </c>
      <c r="BI59" s="18">
        <f t="shared" si="153"/>
        <v>4.7016238191278266</v>
      </c>
      <c r="BK59" s="68">
        <f t="shared" si="125"/>
        <v>-17.520977062857661</v>
      </c>
      <c r="BL59" s="69">
        <f t="shared" si="126"/>
        <v>31.715952334654745</v>
      </c>
      <c r="BM59" s="69">
        <f t="shared" si="127"/>
        <v>14.194975271797084</v>
      </c>
      <c r="BO59" t="str">
        <f t="shared" si="145"/>
        <v>52 Skilled metal, electrical and electronic trades</v>
      </c>
      <c r="BP59" s="18">
        <f t="shared" si="154"/>
        <v>4.1057726265147911</v>
      </c>
      <c r="BQ59" s="18">
        <f t="shared" si="154"/>
        <v>3.9860459176568228</v>
      </c>
      <c r="BR59" s="18">
        <f t="shared" si="154"/>
        <v>3.6782689631476364</v>
      </c>
      <c r="BS59" s="18">
        <f t="shared" si="154"/>
        <v>3.3413706801060075</v>
      </c>
      <c r="BT59" s="18">
        <f t="shared" si="154"/>
        <v>3.2856406665354903</v>
      </c>
      <c r="BV59" s="68">
        <f t="shared" si="129"/>
        <v>-22.455965347595701</v>
      </c>
      <c r="BW59" s="69">
        <f t="shared" si="130"/>
        <v>31.744632716166532</v>
      </c>
      <c r="BX59" s="69">
        <f t="shared" si="131"/>
        <v>9.2886673685708292</v>
      </c>
      <c r="BZ59" t="str">
        <f t="shared" si="146"/>
        <v>52 Skilled metal, electrical and electronic trades</v>
      </c>
      <c r="CA59" s="18">
        <f t="shared" si="155"/>
        <v>2.9264049818663258</v>
      </c>
      <c r="CB59" s="18">
        <f t="shared" si="155"/>
        <v>2.9733086316842949</v>
      </c>
      <c r="CC59" s="18">
        <f t="shared" si="155"/>
        <v>2.7133308914045182</v>
      </c>
      <c r="CD59" s="18">
        <f t="shared" si="155"/>
        <v>2.6763626950114685</v>
      </c>
      <c r="CE59" s="18">
        <f t="shared" si="155"/>
        <v>2.275326910057073</v>
      </c>
      <c r="CG59" s="68">
        <f t="shared" si="133"/>
        <v>-52.447080606893046</v>
      </c>
      <c r="CH59" s="69">
        <f t="shared" si="134"/>
        <v>27.689575560557149</v>
      </c>
      <c r="CI59" s="69">
        <f t="shared" si="135"/>
        <v>-24.757505046335897</v>
      </c>
      <c r="CK59" t="str">
        <f t="shared" si="147"/>
        <v>52 Skilled metal, electrical and electronic trades</v>
      </c>
      <c r="CL59" s="18">
        <f t="shared" si="156"/>
        <v>3.181803645717054</v>
      </c>
      <c r="CM59" s="18">
        <f t="shared" si="156"/>
        <v>3.9623351423424733</v>
      </c>
      <c r="CN59" s="18">
        <f t="shared" si="156"/>
        <v>3.3446119148849087</v>
      </c>
      <c r="CO59" s="18">
        <f t="shared" si="156"/>
        <v>3.6307541878228702</v>
      </c>
      <c r="CP59" s="18">
        <f t="shared" si="156"/>
        <v>2.8799421926325155</v>
      </c>
      <c r="CR59" s="68">
        <f t="shared" si="137"/>
        <v>-31.850683378282341</v>
      </c>
      <c r="CS59" s="69">
        <f t="shared" si="138"/>
        <v>29.631963266374385</v>
      </c>
      <c r="CT59" s="69">
        <f t="shared" si="139"/>
        <v>-2.2187201119079591</v>
      </c>
    </row>
    <row r="60" spans="1:98" x14ac:dyDescent="0.2">
      <c r="A60" t="str">
        <f t="shared" si="103"/>
        <v>53 Skilled construction and building trades</v>
      </c>
      <c r="B60" s="18">
        <f t="shared" si="148"/>
        <v>7.1315063846714613E-2</v>
      </c>
      <c r="C60" s="18">
        <f t="shared" si="148"/>
        <v>5.3094236170221173E-2</v>
      </c>
      <c r="D60" s="18">
        <f t="shared" si="148"/>
        <v>4.3765204957839275E-2</v>
      </c>
      <c r="E60" s="18">
        <f t="shared" si="148"/>
        <v>6.3934878134784004E-2</v>
      </c>
      <c r="F60" s="18">
        <f t="shared" si="148"/>
        <v>4.958202517042113E-2</v>
      </c>
      <c r="H60" s="68">
        <f t="shared" si="105"/>
        <v>78.101320343581236</v>
      </c>
      <c r="I60" s="69">
        <f t="shared" si="106"/>
        <v>79.290146042069168</v>
      </c>
      <c r="J60" s="69">
        <f t="shared" si="107"/>
        <v>157.39146638565038</v>
      </c>
      <c r="L60" t="str">
        <f t="shared" si="140"/>
        <v>53 Skilled construction and building trades</v>
      </c>
      <c r="M60" s="18">
        <f t="shared" si="149"/>
        <v>0.23445784156934524</v>
      </c>
      <c r="N60" s="18">
        <f t="shared" si="149"/>
        <v>0.22500947971534641</v>
      </c>
      <c r="O60" s="18">
        <f t="shared" si="149"/>
        <v>0.18331154182025058</v>
      </c>
      <c r="P60" s="18">
        <f t="shared" si="149"/>
        <v>0.20821974230087098</v>
      </c>
      <c r="Q60" s="18">
        <f t="shared" si="149"/>
        <v>0.20132373678033696</v>
      </c>
      <c r="S60" s="68">
        <f t="shared" si="109"/>
        <v>73.121544175852691</v>
      </c>
      <c r="T60" s="69">
        <f t="shared" si="110"/>
        <v>73.781577725080624</v>
      </c>
      <c r="U60" s="69">
        <f t="shared" si="111"/>
        <v>146.90312190093334</v>
      </c>
      <c r="W60" t="str">
        <f t="shared" si="141"/>
        <v>53 Skilled construction and building trades</v>
      </c>
      <c r="X60" s="18">
        <f t="shared" si="150"/>
        <v>0.44035553230052876</v>
      </c>
      <c r="Y60" s="18">
        <f t="shared" si="150"/>
        <v>0.44610309424927641</v>
      </c>
      <c r="Z60" s="18">
        <f t="shared" si="150"/>
        <v>0.39512147284050064</v>
      </c>
      <c r="AA60" s="18">
        <f t="shared" si="150"/>
        <v>0.45849910923961396</v>
      </c>
      <c r="AB60" s="18">
        <f t="shared" si="150"/>
        <v>0.5183415698672631</v>
      </c>
      <c r="AD60" s="68">
        <f t="shared" si="113"/>
        <v>79.071310091358995</v>
      </c>
      <c r="AE60" s="69">
        <f t="shared" si="114"/>
        <v>71.186725213422662</v>
      </c>
      <c r="AF60" s="69">
        <f t="shared" si="115"/>
        <v>150.25803530478166</v>
      </c>
      <c r="AH60" t="str">
        <f t="shared" si="142"/>
        <v>53 Skilled construction and building trades</v>
      </c>
      <c r="AI60" s="18">
        <f t="shared" si="151"/>
        <v>0.73396069715998369</v>
      </c>
      <c r="AJ60" s="18">
        <f t="shared" si="151"/>
        <v>0.96569648073838965</v>
      </c>
      <c r="AK60" s="18">
        <f t="shared" si="151"/>
        <v>0.88952378404620469</v>
      </c>
      <c r="AL60" s="18">
        <f t="shared" si="151"/>
        <v>1.1280580264893596</v>
      </c>
      <c r="AM60" s="18">
        <f t="shared" si="151"/>
        <v>1.4479345780284396</v>
      </c>
      <c r="AO60" s="68">
        <f t="shared" si="117"/>
        <v>84.736670478599066</v>
      </c>
      <c r="AP60" s="69">
        <f t="shared" si="118"/>
        <v>74.195195089471468</v>
      </c>
      <c r="AQ60" s="69">
        <f t="shared" si="119"/>
        <v>158.93186556807052</v>
      </c>
      <c r="AS60" t="str">
        <f t="shared" si="143"/>
        <v>53 Skilled construction and building trades</v>
      </c>
      <c r="AT60" s="18">
        <f t="shared" si="152"/>
        <v>1.5171929120586303</v>
      </c>
      <c r="AU60" s="18">
        <f t="shared" si="152"/>
        <v>1.6067924225867496</v>
      </c>
      <c r="AV60" s="18">
        <f t="shared" si="152"/>
        <v>1.4038053393724219</v>
      </c>
      <c r="AW60" s="18">
        <f t="shared" si="152"/>
        <v>1.6740226106600486</v>
      </c>
      <c r="AX60" s="18">
        <f t="shared" si="152"/>
        <v>1.7667618952181516</v>
      </c>
      <c r="AZ60" s="68">
        <f t="shared" si="121"/>
        <v>66.788888254662496</v>
      </c>
      <c r="BA60" s="69">
        <f t="shared" si="122"/>
        <v>69.55434843232598</v>
      </c>
      <c r="BB60" s="69">
        <f t="shared" si="123"/>
        <v>136.34323668698846</v>
      </c>
      <c r="BD60" t="str">
        <f t="shared" si="144"/>
        <v>53 Skilled construction and building trades</v>
      </c>
      <c r="BE60" s="18">
        <f t="shared" si="153"/>
        <v>4.7376559707454513</v>
      </c>
      <c r="BF60" s="18">
        <f t="shared" si="153"/>
        <v>4.4481871025622235</v>
      </c>
      <c r="BG60" s="18">
        <f t="shared" si="153"/>
        <v>3.7892687727137755</v>
      </c>
      <c r="BH60" s="18">
        <f t="shared" si="153"/>
        <v>3.9096351818122503</v>
      </c>
      <c r="BI60" s="18">
        <f t="shared" si="153"/>
        <v>3.5404445080507783</v>
      </c>
      <c r="BK60" s="68">
        <f t="shared" si="125"/>
        <v>-7.2014741254584331</v>
      </c>
      <c r="BL60" s="69">
        <f t="shared" si="126"/>
        <v>37.246299685774055</v>
      </c>
      <c r="BM60" s="69">
        <f t="shared" si="127"/>
        <v>30.044825560315623</v>
      </c>
      <c r="BO60" t="str">
        <f t="shared" si="145"/>
        <v>53 Skilled construction and building trades</v>
      </c>
      <c r="BP60" s="18">
        <f t="shared" si="154"/>
        <v>4.1585192304357435</v>
      </c>
      <c r="BQ60" s="18">
        <f t="shared" si="154"/>
        <v>4.2303861096095599</v>
      </c>
      <c r="BR60" s="18">
        <f t="shared" si="154"/>
        <v>3.919726188298061</v>
      </c>
      <c r="BS60" s="18">
        <f t="shared" si="154"/>
        <v>4.2506991411808315</v>
      </c>
      <c r="BT60" s="18">
        <f t="shared" si="154"/>
        <v>4.8809710153388002</v>
      </c>
      <c r="BV60" s="68">
        <f t="shared" si="129"/>
        <v>8.0991575672877829</v>
      </c>
      <c r="BW60" s="69">
        <f t="shared" si="130"/>
        <v>47.210396059456777</v>
      </c>
      <c r="BX60" s="69">
        <f t="shared" si="131"/>
        <v>55.30955362674456</v>
      </c>
      <c r="BZ60" t="str">
        <f t="shared" si="146"/>
        <v>53 Skilled construction and building trades</v>
      </c>
      <c r="CA60" s="18">
        <f t="shared" si="155"/>
        <v>3.0827399248045744</v>
      </c>
      <c r="CB60" s="18">
        <f t="shared" si="155"/>
        <v>3.2026825694162033</v>
      </c>
      <c r="CC60" s="18">
        <f t="shared" si="155"/>
        <v>3.0136035192294677</v>
      </c>
      <c r="CD60" s="18">
        <f t="shared" si="155"/>
        <v>3.3077841865154243</v>
      </c>
      <c r="CE60" s="18">
        <f t="shared" si="155"/>
        <v>4.2931429241750596</v>
      </c>
      <c r="CG60" s="68">
        <f t="shared" si="133"/>
        <v>-19.215996306385389</v>
      </c>
      <c r="CH60" s="69">
        <f t="shared" si="134"/>
        <v>36.858140884727383</v>
      </c>
      <c r="CI60" s="69">
        <f t="shared" si="135"/>
        <v>17.642144578341991</v>
      </c>
      <c r="CK60" t="str">
        <f t="shared" si="147"/>
        <v>53 Skilled construction and building trades</v>
      </c>
      <c r="CL60" s="18">
        <f t="shared" si="156"/>
        <v>4.7734582426865115</v>
      </c>
      <c r="CM60" s="18">
        <f t="shared" si="156"/>
        <v>4.9416353474647821</v>
      </c>
      <c r="CN60" s="18">
        <f t="shared" si="156"/>
        <v>4.1027940063469384</v>
      </c>
      <c r="CO60" s="18">
        <f t="shared" si="156"/>
        <v>3.6781335521473495</v>
      </c>
      <c r="CP60" s="18">
        <f t="shared" si="156"/>
        <v>1.0418650052079368</v>
      </c>
      <c r="CR60" s="68">
        <f t="shared" si="137"/>
        <v>-79.901890603118247</v>
      </c>
      <c r="CS60" s="69">
        <f t="shared" si="138"/>
        <v>16.345380075411757</v>
      </c>
      <c r="CT60" s="69">
        <f t="shared" si="139"/>
        <v>-63.556510527706486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0.53441052826106616</v>
      </c>
      <c r="C61" s="18">
        <f t="shared" si="148"/>
        <v>0.45454238849129552</v>
      </c>
      <c r="D61" s="18">
        <f t="shared" si="148"/>
        <v>0.40006985658179001</v>
      </c>
      <c r="E61" s="18">
        <f t="shared" si="148"/>
        <v>0.42848053534748587</v>
      </c>
      <c r="F61" s="18">
        <f t="shared" si="148"/>
        <v>0.45444014162865487</v>
      </c>
      <c r="H61" s="68">
        <f t="shared" si="105"/>
        <v>78.571727605917985</v>
      </c>
      <c r="I61" s="69">
        <f t="shared" si="106"/>
        <v>78.771520486006835</v>
      </c>
      <c r="J61" s="69">
        <f t="shared" si="107"/>
        <v>157.34324809192483</v>
      </c>
      <c r="L61" t="str">
        <f t="shared" si="140"/>
        <v>54 Textiles, printing and other skilled trades</v>
      </c>
      <c r="M61" s="18">
        <f t="shared" si="149"/>
        <v>0.53153672331931201</v>
      </c>
      <c r="N61" s="18">
        <f t="shared" si="149"/>
        <v>0.54655486049176638</v>
      </c>
      <c r="O61" s="18">
        <f t="shared" si="149"/>
        <v>0.49798840407220174</v>
      </c>
      <c r="P61" s="18">
        <f t="shared" si="149"/>
        <v>0.52195568280457039</v>
      </c>
      <c r="Q61" s="18">
        <f t="shared" si="149"/>
        <v>0.57564310965178933</v>
      </c>
      <c r="S61" s="68">
        <f t="shared" si="109"/>
        <v>82.213279702168876</v>
      </c>
      <c r="T61" s="69">
        <f t="shared" si="110"/>
        <v>82.311333676135263</v>
      </c>
      <c r="U61" s="69">
        <f t="shared" si="111"/>
        <v>164.52461337830414</v>
      </c>
      <c r="W61" t="str">
        <f t="shared" si="141"/>
        <v>54 Textiles, printing and other skilled trades</v>
      </c>
      <c r="X61" s="18">
        <f t="shared" si="150"/>
        <v>0.81581258725982042</v>
      </c>
      <c r="Y61" s="18">
        <f t="shared" si="150"/>
        <v>0.72660116103481698</v>
      </c>
      <c r="Z61" s="18">
        <f t="shared" si="150"/>
        <v>0.70110553159649835</v>
      </c>
      <c r="AA61" s="18">
        <f t="shared" si="150"/>
        <v>0.77072900045561332</v>
      </c>
      <c r="AB61" s="18">
        <f t="shared" si="150"/>
        <v>0.8241575463246662</v>
      </c>
      <c r="AD61" s="68">
        <f t="shared" si="113"/>
        <v>60.460244334549508</v>
      </c>
      <c r="AE61" s="69">
        <f t="shared" si="114"/>
        <v>76.676277104438213</v>
      </c>
      <c r="AF61" s="69">
        <f t="shared" si="115"/>
        <v>137.1365214389877</v>
      </c>
      <c r="AH61" t="str">
        <f t="shared" si="142"/>
        <v>54 Textiles, printing and other skilled trades</v>
      </c>
      <c r="AI61" s="18">
        <f t="shared" si="151"/>
        <v>0.90358243221424472</v>
      </c>
      <c r="AJ61" s="18">
        <f t="shared" si="151"/>
        <v>0.8163020147295339</v>
      </c>
      <c r="AK61" s="18">
        <f t="shared" si="151"/>
        <v>0.88761946593517382</v>
      </c>
      <c r="AL61" s="18">
        <f t="shared" si="151"/>
        <v>0.97150251237052143</v>
      </c>
      <c r="AM61" s="18">
        <f t="shared" si="151"/>
        <v>1.1083822663743601</v>
      </c>
      <c r="AO61" s="68">
        <f t="shared" si="117"/>
        <v>41.717828078171557</v>
      </c>
      <c r="AP61" s="69">
        <f t="shared" si="118"/>
        <v>69.640363004959923</v>
      </c>
      <c r="AQ61" s="69">
        <f t="shared" si="119"/>
        <v>111.3581910831315</v>
      </c>
      <c r="AS61" t="str">
        <f t="shared" si="143"/>
        <v>54 Textiles, printing and other skilled trades</v>
      </c>
      <c r="AT61" s="18">
        <f t="shared" si="152"/>
        <v>1.287974930873593</v>
      </c>
      <c r="AU61" s="18">
        <f t="shared" si="152"/>
        <v>1.1253073491025249</v>
      </c>
      <c r="AV61" s="18">
        <f t="shared" si="152"/>
        <v>1.0915554279096205</v>
      </c>
      <c r="AW61" s="18">
        <f t="shared" si="152"/>
        <v>1.1833524883764241</v>
      </c>
      <c r="AX61" s="18">
        <f t="shared" si="152"/>
        <v>1.2500502965495435</v>
      </c>
      <c r="AZ61" s="68">
        <f t="shared" si="121"/>
        <v>51.767113301390431</v>
      </c>
      <c r="BA61" s="69">
        <f t="shared" si="122"/>
        <v>70.320240598432207</v>
      </c>
      <c r="BB61" s="69">
        <f t="shared" si="123"/>
        <v>122.08735389982263</v>
      </c>
      <c r="BD61" t="str">
        <f t="shared" si="144"/>
        <v>54 Textiles, printing and other skilled trades</v>
      </c>
      <c r="BE61" s="18">
        <f t="shared" si="153"/>
        <v>2.2226374551015797</v>
      </c>
      <c r="BF61" s="18">
        <f t="shared" si="153"/>
        <v>1.9760824078944119</v>
      </c>
      <c r="BG61" s="18">
        <f t="shared" si="153"/>
        <v>1.8650607705882425</v>
      </c>
      <c r="BH61" s="18">
        <f t="shared" si="153"/>
        <v>1.9161632894823384</v>
      </c>
      <c r="BI61" s="18">
        <f t="shared" si="153"/>
        <v>1.8536087419597738</v>
      </c>
      <c r="BK61" s="68">
        <f t="shared" si="125"/>
        <v>-1.2894030716247173</v>
      </c>
      <c r="BL61" s="69">
        <f t="shared" si="126"/>
        <v>43.53435225494708</v>
      </c>
      <c r="BM61" s="69">
        <f t="shared" si="127"/>
        <v>42.244949183322362</v>
      </c>
      <c r="BO61" t="str">
        <f t="shared" si="145"/>
        <v>54 Textiles, printing and other skilled trades</v>
      </c>
      <c r="BP61" s="18">
        <f t="shared" si="154"/>
        <v>2.5560995503835584</v>
      </c>
      <c r="BQ61" s="18">
        <f t="shared" si="154"/>
        <v>2.1618688074335806</v>
      </c>
      <c r="BR61" s="18">
        <f t="shared" si="154"/>
        <v>2.2590728831371356</v>
      </c>
      <c r="BS61" s="18">
        <f t="shared" si="154"/>
        <v>2.1260626544908594</v>
      </c>
      <c r="BT61" s="18">
        <f t="shared" si="154"/>
        <v>2.2564709135986378</v>
      </c>
      <c r="BV61" s="68">
        <f t="shared" si="129"/>
        <v>-13.289576274401044</v>
      </c>
      <c r="BW61" s="69">
        <f t="shared" si="130"/>
        <v>35.26579882603702</v>
      </c>
      <c r="BX61" s="69">
        <f t="shared" si="131"/>
        <v>21.976222551635978</v>
      </c>
      <c r="BZ61" t="str">
        <f t="shared" si="146"/>
        <v>54 Textiles, printing and other skilled trades</v>
      </c>
      <c r="CA61" s="18">
        <f t="shared" si="155"/>
        <v>2.9834918456150659</v>
      </c>
      <c r="CB61" s="18">
        <f t="shared" si="155"/>
        <v>2.6843785241472768</v>
      </c>
      <c r="CC61" s="18">
        <f t="shared" si="155"/>
        <v>2.870927825703331</v>
      </c>
      <c r="CD61" s="18">
        <f t="shared" si="155"/>
        <v>2.9095501410381535</v>
      </c>
      <c r="CE61" s="18">
        <f t="shared" si="155"/>
        <v>3.1306418606783875</v>
      </c>
      <c r="CG61" s="68">
        <f t="shared" si="133"/>
        <v>-38.163164842839237</v>
      </c>
      <c r="CH61" s="69">
        <f t="shared" si="134"/>
        <v>31.650812484420388</v>
      </c>
      <c r="CI61" s="69">
        <f t="shared" si="135"/>
        <v>-6.5123523584188474</v>
      </c>
      <c r="CK61" t="str">
        <f t="shared" si="147"/>
        <v>54 Textiles, printing and other skilled trades</v>
      </c>
      <c r="CL61" s="18">
        <f t="shared" si="156"/>
        <v>4.0392988799128338</v>
      </c>
      <c r="CM61" s="18">
        <f t="shared" si="156"/>
        <v>3.5504333592006305</v>
      </c>
      <c r="CN61" s="18">
        <f t="shared" si="156"/>
        <v>3.8124059571316371</v>
      </c>
      <c r="CO61" s="18">
        <f t="shared" si="156"/>
        <v>3.055096969920359</v>
      </c>
      <c r="CP61" s="18">
        <f t="shared" si="156"/>
        <v>3.0790779077834065</v>
      </c>
      <c r="CR61" s="68">
        <f t="shared" si="137"/>
        <v>-36.078787334219292</v>
      </c>
      <c r="CS61" s="69">
        <f t="shared" si="138"/>
        <v>22.830127512445319</v>
      </c>
      <c r="CT61" s="69">
        <f t="shared" si="139"/>
        <v>-13.248659821773973</v>
      </c>
    </row>
    <row r="62" spans="1:98" x14ac:dyDescent="0.2">
      <c r="A62" t="str">
        <f t="shared" si="103"/>
        <v>61 Caring personal service occupations</v>
      </c>
      <c r="B62" s="18">
        <f t="shared" si="148"/>
        <v>0.47540619764839931</v>
      </c>
      <c r="C62" s="18">
        <f t="shared" si="148"/>
        <v>0.46798131159100825</v>
      </c>
      <c r="D62" s="18">
        <f t="shared" si="148"/>
        <v>0.44053181129753338</v>
      </c>
      <c r="E62" s="18">
        <f t="shared" si="148"/>
        <v>0.49413689549850265</v>
      </c>
      <c r="F62" s="18">
        <f t="shared" si="148"/>
        <v>0.53774513980426442</v>
      </c>
      <c r="H62" s="68">
        <f t="shared" si="105"/>
        <v>91.898271709254203</v>
      </c>
      <c r="I62" s="69">
        <f t="shared" si="106"/>
        <v>85.337712255606959</v>
      </c>
      <c r="J62" s="69">
        <f t="shared" si="107"/>
        <v>177.23598396486116</v>
      </c>
      <c r="L62" t="str">
        <f t="shared" si="140"/>
        <v>61 Caring personal service occupations</v>
      </c>
      <c r="M62" s="18">
        <f t="shared" si="149"/>
        <v>3.5800797994670894</v>
      </c>
      <c r="N62" s="18">
        <f t="shared" si="149"/>
        <v>3.4812387747086113</v>
      </c>
      <c r="O62" s="18">
        <f t="shared" si="149"/>
        <v>3.3822253811555041</v>
      </c>
      <c r="P62" s="18">
        <f t="shared" si="149"/>
        <v>3.8279818564371642</v>
      </c>
      <c r="Q62" s="18">
        <f t="shared" si="149"/>
        <v>4.2724890935281463</v>
      </c>
      <c r="S62" s="68">
        <f t="shared" si="109"/>
        <v>99.124346330913809</v>
      </c>
      <c r="T62" s="69">
        <f t="shared" si="110"/>
        <v>91.482388678352422</v>
      </c>
      <c r="U62" s="69">
        <f t="shared" si="111"/>
        <v>190.6067350092662</v>
      </c>
      <c r="W62" t="str">
        <f t="shared" si="141"/>
        <v>61 Caring personal service occupations</v>
      </c>
      <c r="X62" s="18">
        <f t="shared" si="150"/>
        <v>5.7305288573194915</v>
      </c>
      <c r="Y62" s="18">
        <f t="shared" si="150"/>
        <v>5.3946361821174555</v>
      </c>
      <c r="Z62" s="18">
        <f t="shared" si="150"/>
        <v>5.2502852535986264</v>
      </c>
      <c r="AA62" s="18">
        <f t="shared" si="150"/>
        <v>5.8498908991946301</v>
      </c>
      <c r="AB62" s="18">
        <f t="shared" si="150"/>
        <v>6.2138303639245001</v>
      </c>
      <c r="AD62" s="68">
        <f t="shared" si="113"/>
        <v>61.553769754919507</v>
      </c>
      <c r="AE62" s="69">
        <f t="shared" si="114"/>
        <v>87.558084489097752</v>
      </c>
      <c r="AF62" s="69">
        <f t="shared" si="115"/>
        <v>149.11185424401725</v>
      </c>
      <c r="AH62" t="str">
        <f t="shared" si="142"/>
        <v>61 Caring personal service occupations</v>
      </c>
      <c r="AI62" s="18">
        <f t="shared" si="151"/>
        <v>16.008237244027782</v>
      </c>
      <c r="AJ62" s="18">
        <f t="shared" si="151"/>
        <v>15.189762777308143</v>
      </c>
      <c r="AK62" s="18">
        <f t="shared" si="151"/>
        <v>15.060049203526654</v>
      </c>
      <c r="AL62" s="18">
        <f t="shared" si="151"/>
        <v>16.357553025552633</v>
      </c>
      <c r="AM62" s="18">
        <f t="shared" si="151"/>
        <v>15.75266212053209</v>
      </c>
      <c r="AO62" s="68">
        <f t="shared" si="117"/>
        <v>18.710546493226911</v>
      </c>
      <c r="AP62" s="69">
        <f t="shared" si="118"/>
        <v>66.072052603529983</v>
      </c>
      <c r="AQ62" s="69">
        <f t="shared" si="119"/>
        <v>84.782599096756897</v>
      </c>
      <c r="AS62" t="str">
        <f t="shared" si="143"/>
        <v>61 Caring personal service occupations</v>
      </c>
      <c r="AT62" s="18">
        <f t="shared" si="152"/>
        <v>10.550431084441847</v>
      </c>
      <c r="AU62" s="18">
        <f t="shared" si="152"/>
        <v>9.8439538030662668</v>
      </c>
      <c r="AV62" s="18">
        <f t="shared" si="152"/>
        <v>9.7082025015332079</v>
      </c>
      <c r="AW62" s="18">
        <f t="shared" si="152"/>
        <v>10.285047712021294</v>
      </c>
      <c r="AX62" s="18">
        <f t="shared" si="152"/>
        <v>10.009332021006317</v>
      </c>
      <c r="AZ62" s="68">
        <f t="shared" si="121"/>
        <v>36.635090470761519</v>
      </c>
      <c r="BA62" s="69">
        <f t="shared" si="122"/>
        <v>73.04580137983811</v>
      </c>
      <c r="BB62" s="69">
        <f t="shared" si="123"/>
        <v>109.68089185059964</v>
      </c>
      <c r="BD62" t="str">
        <f t="shared" si="144"/>
        <v>61 Caring personal service occupations</v>
      </c>
      <c r="BE62" s="18">
        <f t="shared" si="153"/>
        <v>15.298525927251392</v>
      </c>
      <c r="BF62" s="18">
        <f t="shared" si="153"/>
        <v>15.990825959985887</v>
      </c>
      <c r="BG62" s="18">
        <f t="shared" si="153"/>
        <v>17.180484135575046</v>
      </c>
      <c r="BH62" s="18">
        <f t="shared" si="153"/>
        <v>18.989181913271793</v>
      </c>
      <c r="BI62" s="18">
        <f t="shared" si="153"/>
        <v>22.428204533722646</v>
      </c>
      <c r="BK62" s="68">
        <f t="shared" si="125"/>
        <v>29.657548723647825</v>
      </c>
      <c r="BL62" s="69">
        <f t="shared" si="126"/>
        <v>64.480416237810033</v>
      </c>
      <c r="BM62" s="69">
        <f t="shared" si="127"/>
        <v>94.137964961457854</v>
      </c>
      <c r="BO62" t="str">
        <f t="shared" si="145"/>
        <v>61 Caring personal service occupations</v>
      </c>
      <c r="BP62" s="18">
        <f t="shared" si="154"/>
        <v>12.206477985235907</v>
      </c>
      <c r="BQ62" s="18">
        <f t="shared" si="154"/>
        <v>12.233929632806346</v>
      </c>
      <c r="BR62" s="18">
        <f t="shared" si="154"/>
        <v>12.307759527157236</v>
      </c>
      <c r="BS62" s="18">
        <f t="shared" si="154"/>
        <v>13.099825075337131</v>
      </c>
      <c r="BT62" s="18">
        <f t="shared" si="154"/>
        <v>13.081222429609488</v>
      </c>
      <c r="BV62" s="68">
        <f t="shared" si="129"/>
        <v>-7.7341176417780515</v>
      </c>
      <c r="BW62" s="69">
        <f t="shared" si="130"/>
        <v>48.97400528706325</v>
      </c>
      <c r="BX62" s="69">
        <f t="shared" si="131"/>
        <v>41.239887645285194</v>
      </c>
      <c r="BZ62" t="str">
        <f t="shared" si="146"/>
        <v>61 Caring personal service occupations</v>
      </c>
      <c r="CA62" s="18">
        <f t="shared" si="155"/>
        <v>5.1868733179085282</v>
      </c>
      <c r="CB62" s="18">
        <f t="shared" si="155"/>
        <v>2.7745477815475623</v>
      </c>
      <c r="CC62" s="18">
        <f t="shared" si="155"/>
        <v>2.5575635873160829</v>
      </c>
      <c r="CD62" s="18">
        <f t="shared" si="155"/>
        <v>1.9944717608312073</v>
      </c>
      <c r="CE62" s="18">
        <f t="shared" si="155"/>
        <v>2.3984509807505012</v>
      </c>
      <c r="CG62" s="68">
        <f t="shared" si="133"/>
        <v>-46.820953359092393</v>
      </c>
      <c r="CH62" s="69">
        <f t="shared" si="134"/>
        <v>21.52940055335295</v>
      </c>
      <c r="CI62" s="69">
        <f t="shared" si="135"/>
        <v>-25.291552805739443</v>
      </c>
      <c r="CK62" t="str">
        <f t="shared" si="147"/>
        <v>61 Caring personal service occupations</v>
      </c>
      <c r="CL62" s="18">
        <f t="shared" si="156"/>
        <v>2.0810889580979883</v>
      </c>
      <c r="CM62" s="18">
        <f t="shared" si="156"/>
        <v>1.9967150991182676</v>
      </c>
      <c r="CN62" s="18">
        <f t="shared" si="156"/>
        <v>2.0492771584190779</v>
      </c>
      <c r="CO62" s="18">
        <f t="shared" si="156"/>
        <v>2.6879145933456781</v>
      </c>
      <c r="CP62" s="18">
        <f t="shared" si="156"/>
        <v>3.7657098623507497</v>
      </c>
      <c r="CR62" s="68">
        <f t="shared" si="137"/>
        <v>45.435230541708563</v>
      </c>
      <c r="CS62" s="69">
        <f t="shared" si="138"/>
        <v>33.918339305788017</v>
      </c>
      <c r="CT62" s="69">
        <f t="shared" si="139"/>
        <v>79.353569847496587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0.12148756916988829</v>
      </c>
      <c r="C63" s="18">
        <f t="shared" si="148"/>
        <v>0.19044969054076213</v>
      </c>
      <c r="D63" s="18">
        <f t="shared" si="148"/>
        <v>0.14668725778041095</v>
      </c>
      <c r="E63" s="18">
        <f t="shared" si="148"/>
        <v>0.15688943030220021</v>
      </c>
      <c r="F63" s="18">
        <f t="shared" si="148"/>
        <v>0.16272557589568665</v>
      </c>
      <c r="H63" s="68">
        <f t="shared" si="105"/>
        <v>74.395498880145666</v>
      </c>
      <c r="I63" s="69">
        <f t="shared" si="106"/>
        <v>78.049021696794213</v>
      </c>
      <c r="J63" s="69">
        <f t="shared" si="107"/>
        <v>152.44452057693988</v>
      </c>
      <c r="L63" t="str">
        <f t="shared" si="140"/>
        <v>62 Leisure, travel and related personal service occupations</v>
      </c>
      <c r="M63" s="18">
        <f t="shared" si="149"/>
        <v>0.51227151471837862</v>
      </c>
      <c r="N63" s="18">
        <f t="shared" si="149"/>
        <v>0.51824609321519366</v>
      </c>
      <c r="O63" s="18">
        <f t="shared" si="149"/>
        <v>0.43473423936253186</v>
      </c>
      <c r="P63" s="18">
        <f t="shared" si="149"/>
        <v>0.46425955132034902</v>
      </c>
      <c r="Q63" s="18">
        <f t="shared" si="149"/>
        <v>0.48951185425968707</v>
      </c>
      <c r="S63" s="68">
        <f t="shared" si="109"/>
        <v>77.494668213247934</v>
      </c>
      <c r="T63" s="69">
        <f t="shared" si="110"/>
        <v>80.981510931996709</v>
      </c>
      <c r="U63" s="69">
        <f t="shared" si="111"/>
        <v>158.47617914524463</v>
      </c>
      <c r="W63" t="str">
        <f t="shared" si="141"/>
        <v>62 Leisure, travel and related personal service occupations</v>
      </c>
      <c r="X63" s="18">
        <f t="shared" si="150"/>
        <v>1.079121315148478</v>
      </c>
      <c r="Y63" s="18">
        <f t="shared" si="150"/>
        <v>1.1909632237702159</v>
      </c>
      <c r="Z63" s="18">
        <f t="shared" si="150"/>
        <v>0.99335603663985395</v>
      </c>
      <c r="AA63" s="18">
        <f t="shared" si="150"/>
        <v>1.0938090033873451</v>
      </c>
      <c r="AB63" s="18">
        <f t="shared" si="150"/>
        <v>1.1912409601306613</v>
      </c>
      <c r="AD63" s="68">
        <f t="shared" si="113"/>
        <v>63.694951607331049</v>
      </c>
      <c r="AE63" s="69">
        <f t="shared" si="114"/>
        <v>83.017551293258293</v>
      </c>
      <c r="AF63" s="69">
        <f t="shared" si="115"/>
        <v>146.71250290058936</v>
      </c>
      <c r="AH63" t="str">
        <f t="shared" si="142"/>
        <v>62 Leisure, travel and related personal service occupations</v>
      </c>
      <c r="AI63" s="18">
        <f t="shared" si="151"/>
        <v>2.0864837886968268</v>
      </c>
      <c r="AJ63" s="18">
        <f t="shared" si="151"/>
        <v>2.4943276813844406</v>
      </c>
      <c r="AK63" s="18">
        <f t="shared" si="151"/>
        <v>2.116195207310188</v>
      </c>
      <c r="AL63" s="18">
        <f t="shared" si="151"/>
        <v>2.4900866946013669</v>
      </c>
      <c r="AM63" s="18">
        <f t="shared" si="151"/>
        <v>2.9935892032938978</v>
      </c>
      <c r="AO63" s="68">
        <f t="shared" si="117"/>
        <v>60.545528640152334</v>
      </c>
      <c r="AP63" s="69">
        <f t="shared" si="118"/>
        <v>82.814216002892479</v>
      </c>
      <c r="AQ63" s="69">
        <f t="shared" si="119"/>
        <v>143.35974464304485</v>
      </c>
      <c r="AS63" t="str">
        <f t="shared" si="143"/>
        <v>62 Leisure, travel and related personal service occupations</v>
      </c>
      <c r="AT63" s="18">
        <f t="shared" si="152"/>
        <v>3.1185763633049688</v>
      </c>
      <c r="AU63" s="18">
        <f t="shared" si="152"/>
        <v>3.293370947036379</v>
      </c>
      <c r="AV63" s="18">
        <f t="shared" si="152"/>
        <v>3.0688703363907965</v>
      </c>
      <c r="AW63" s="18">
        <f t="shared" si="152"/>
        <v>3.4734779807990495</v>
      </c>
      <c r="AX63" s="18">
        <f t="shared" si="152"/>
        <v>4.0433617783840798</v>
      </c>
      <c r="AZ63" s="68">
        <f t="shared" si="121"/>
        <v>74.606353213245441</v>
      </c>
      <c r="BA63" s="69">
        <f t="shared" si="122"/>
        <v>85.111855536728697</v>
      </c>
      <c r="BB63" s="69">
        <f t="shared" si="123"/>
        <v>159.71820874997414</v>
      </c>
      <c r="BD63" t="str">
        <f t="shared" si="144"/>
        <v>62 Leisure, travel and related personal service occupations</v>
      </c>
      <c r="BE63" s="18">
        <f t="shared" si="153"/>
        <v>2.7761191091613679</v>
      </c>
      <c r="BF63" s="18">
        <f t="shared" si="153"/>
        <v>2.7406647244015661</v>
      </c>
      <c r="BG63" s="18">
        <f t="shared" si="153"/>
        <v>2.482622239032291</v>
      </c>
      <c r="BH63" s="18">
        <f t="shared" si="153"/>
        <v>2.3354918451268118</v>
      </c>
      <c r="BI63" s="18">
        <f t="shared" si="153"/>
        <v>2.1169959335992607</v>
      </c>
      <c r="BK63" s="68">
        <f t="shared" si="125"/>
        <v>-15.30689037419106</v>
      </c>
      <c r="BL63" s="69">
        <f t="shared" si="126"/>
        <v>41.20666129006883</v>
      </c>
      <c r="BM63" s="69">
        <f t="shared" si="127"/>
        <v>25.899770915877767</v>
      </c>
      <c r="BO63" t="str">
        <f t="shared" si="145"/>
        <v>62 Leisure, travel and related personal service occupations</v>
      </c>
      <c r="BP63" s="18">
        <f t="shared" si="154"/>
        <v>2.7468666865098434</v>
      </c>
      <c r="BQ63" s="18">
        <f t="shared" si="154"/>
        <v>2.8074950042220492</v>
      </c>
      <c r="BR63" s="18">
        <f t="shared" si="154"/>
        <v>2.4407753708328555</v>
      </c>
      <c r="BS63" s="18">
        <f t="shared" si="154"/>
        <v>2.304947506869043</v>
      </c>
      <c r="BT63" s="18">
        <f t="shared" si="154"/>
        <v>2.1645869535599331</v>
      </c>
      <c r="BV63" s="68">
        <f t="shared" si="129"/>
        <v>-23.012709463464528</v>
      </c>
      <c r="BW63" s="69">
        <f t="shared" si="130"/>
        <v>40.60481202136404</v>
      </c>
      <c r="BX63" s="69">
        <f t="shared" si="131"/>
        <v>17.592102557899512</v>
      </c>
      <c r="BZ63" t="str">
        <f t="shared" si="146"/>
        <v>62 Leisure, travel and related personal service occupations</v>
      </c>
      <c r="CA63" s="18">
        <f t="shared" si="155"/>
        <v>2.8552572107513297</v>
      </c>
      <c r="CB63" s="18">
        <f t="shared" si="155"/>
        <v>2.9951454565818727</v>
      </c>
      <c r="CC63" s="18">
        <f t="shared" si="155"/>
        <v>2.7762348196325353</v>
      </c>
      <c r="CD63" s="18">
        <f t="shared" si="155"/>
        <v>2.9328616894125381</v>
      </c>
      <c r="CE63" s="18">
        <f t="shared" si="155"/>
        <v>3.3438414642304619</v>
      </c>
      <c r="CG63" s="68">
        <f t="shared" si="133"/>
        <v>-31.699226417606113</v>
      </c>
      <c r="CH63" s="69">
        <f t="shared" si="134"/>
        <v>36.950572275845637</v>
      </c>
      <c r="CI63" s="69">
        <f t="shared" si="135"/>
        <v>5.2513458582395227</v>
      </c>
      <c r="CK63" t="str">
        <f t="shared" si="147"/>
        <v>62 Leisure, travel and related personal service occupations</v>
      </c>
      <c r="CL63" s="18">
        <f t="shared" si="156"/>
        <v>3.0201977657372372</v>
      </c>
      <c r="CM63" s="18">
        <f t="shared" si="156"/>
        <v>2.85134074868918</v>
      </c>
      <c r="CN63" s="18">
        <f t="shared" si="156"/>
        <v>2.9106656531695307</v>
      </c>
      <c r="CO63" s="18">
        <f t="shared" si="156"/>
        <v>2.8018146574984133</v>
      </c>
      <c r="CP63" s="18">
        <f t="shared" si="156"/>
        <v>2.3714325838010879</v>
      </c>
      <c r="CR63" s="68">
        <f t="shared" si="137"/>
        <v>-35.517490762035635</v>
      </c>
      <c r="CS63" s="69">
        <f t="shared" si="138"/>
        <v>25.290142665879095</v>
      </c>
      <c r="CT63" s="69">
        <f t="shared" si="139"/>
        <v>-10.227348096156543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1.1884492194061765E-2</v>
      </c>
      <c r="C64" s="18">
        <f t="shared" si="148"/>
        <v>1.2717772761366649E-2</v>
      </c>
      <c r="D64" s="18">
        <f t="shared" si="148"/>
        <v>1.281507608430923E-2</v>
      </c>
      <c r="E64" s="18">
        <f t="shared" si="148"/>
        <v>1.2716255046385135E-2</v>
      </c>
      <c r="F64" s="18">
        <f t="shared" si="148"/>
        <v>1.3491522895354796E-2</v>
      </c>
      <c r="H64" s="68">
        <f t="shared" si="105"/>
        <v>65.50519489145546</v>
      </c>
      <c r="I64" s="69">
        <f t="shared" si="106"/>
        <v>71.839636477731958</v>
      </c>
      <c r="J64" s="69">
        <f t="shared" si="107"/>
        <v>137.3448313691874</v>
      </c>
      <c r="L64" t="str">
        <f t="shared" si="140"/>
        <v>63 Community and civil enforcement occupations</v>
      </c>
      <c r="M64" s="18">
        <f t="shared" si="149"/>
        <v>3.4798329909552228E-2</v>
      </c>
      <c r="N64" s="18">
        <f t="shared" si="149"/>
        <v>2.9344761550578129E-2</v>
      </c>
      <c r="O64" s="18">
        <f t="shared" si="149"/>
        <v>3.7208487569457487E-2</v>
      </c>
      <c r="P64" s="18">
        <f t="shared" si="149"/>
        <v>2.9689845121312203E-2</v>
      </c>
      <c r="Q64" s="18">
        <f t="shared" si="149"/>
        <v>3.2156891342272079E-2</v>
      </c>
      <c r="S64" s="68">
        <f t="shared" si="109"/>
        <v>36.23164018639045</v>
      </c>
      <c r="T64" s="69">
        <f t="shared" si="110"/>
        <v>58.486718038228503</v>
      </c>
      <c r="U64" s="69">
        <f t="shared" si="111"/>
        <v>94.718358224618953</v>
      </c>
      <c r="W64" t="str">
        <f t="shared" si="141"/>
        <v>63 Community and civil enforcement occupations</v>
      </c>
      <c r="X64" s="18">
        <f t="shared" si="150"/>
        <v>8.5455229181317996E-2</v>
      </c>
      <c r="Y64" s="18">
        <f t="shared" si="150"/>
        <v>8.3353844278380454E-2</v>
      </c>
      <c r="Z64" s="18">
        <f t="shared" si="150"/>
        <v>9.2474384379930358E-2</v>
      </c>
      <c r="AA64" s="18">
        <f t="shared" si="150"/>
        <v>8.9973253238077186E-2</v>
      </c>
      <c r="AB64" s="18">
        <f t="shared" si="150"/>
        <v>0.10121905806501758</v>
      </c>
      <c r="AD64" s="68">
        <f t="shared" si="113"/>
        <v>49.410612431019054</v>
      </c>
      <c r="AE64" s="69">
        <f t="shared" si="114"/>
        <v>75.196576208421902</v>
      </c>
      <c r="AF64" s="69">
        <f t="shared" si="115"/>
        <v>124.60718863944096</v>
      </c>
      <c r="AH64" t="str">
        <f t="shared" si="142"/>
        <v>63 Community and civil enforcement occupations</v>
      </c>
      <c r="AI64" s="18">
        <f t="shared" si="151"/>
        <v>7.2854047076535686E-2</v>
      </c>
      <c r="AJ64" s="18">
        <f t="shared" si="151"/>
        <v>7.7201580391875815E-2</v>
      </c>
      <c r="AK64" s="18">
        <f t="shared" si="151"/>
        <v>9.7474635108003735E-2</v>
      </c>
      <c r="AL64" s="18">
        <f t="shared" si="151"/>
        <v>9.0092395355939436E-2</v>
      </c>
      <c r="AM64" s="18">
        <f t="shared" si="151"/>
        <v>0.10858971201413684</v>
      </c>
      <c r="AO64" s="68">
        <f t="shared" si="117"/>
        <v>26.432521811326755</v>
      </c>
      <c r="AP64" s="69">
        <f t="shared" si="118"/>
        <v>59.823581328975671</v>
      </c>
      <c r="AQ64" s="69">
        <f t="shared" si="119"/>
        <v>86.256103140302415</v>
      </c>
      <c r="AS64" t="str">
        <f t="shared" si="143"/>
        <v>63 Community and civil enforcement occupations</v>
      </c>
      <c r="AT64" s="18">
        <f t="shared" si="152"/>
        <v>9.0305830715999819E-2</v>
      </c>
      <c r="AU64" s="18">
        <f t="shared" si="152"/>
        <v>7.7223448224795474E-2</v>
      </c>
      <c r="AV64" s="18">
        <f t="shared" si="152"/>
        <v>9.1669841179691305E-2</v>
      </c>
      <c r="AW64" s="18">
        <f t="shared" si="152"/>
        <v>7.0855313376718507E-2</v>
      </c>
      <c r="AX64" s="18">
        <f t="shared" si="152"/>
        <v>6.7465511427117278E-2</v>
      </c>
      <c r="AZ64" s="68">
        <f t="shared" si="121"/>
        <v>-2.4670595231369679</v>
      </c>
      <c r="BA64" s="69">
        <f t="shared" si="122"/>
        <v>52.919363987028476</v>
      </c>
      <c r="BB64" s="69">
        <f t="shared" si="123"/>
        <v>50.452304463891508</v>
      </c>
      <c r="BD64" t="str">
        <f t="shared" si="144"/>
        <v>63 Community and civil enforcement occupations</v>
      </c>
      <c r="BE64" s="18">
        <f t="shared" si="153"/>
        <v>9.458380308031665E-2</v>
      </c>
      <c r="BF64" s="18">
        <f t="shared" si="153"/>
        <v>6.5217623518797674E-2</v>
      </c>
      <c r="BG64" s="18">
        <f t="shared" si="153"/>
        <v>8.8047865028914013E-2</v>
      </c>
      <c r="BH64" s="18">
        <f t="shared" si="153"/>
        <v>5.7241487426645421E-2</v>
      </c>
      <c r="BI64" s="18">
        <f t="shared" si="153"/>
        <v>5.6771227941381647E-2</v>
      </c>
      <c r="BK64" s="68">
        <f t="shared" si="125"/>
        <v>-35.960467218394356</v>
      </c>
      <c r="BL64" s="69">
        <f t="shared" si="126"/>
        <v>24.129335664288686</v>
      </c>
      <c r="BM64" s="69">
        <f t="shared" si="127"/>
        <v>-11.831131554105671</v>
      </c>
      <c r="BO64" t="str">
        <f t="shared" si="145"/>
        <v>63 Community and civil enforcement occupations</v>
      </c>
      <c r="BP64" s="18">
        <f t="shared" si="154"/>
        <v>0.13058107875427605</v>
      </c>
      <c r="BQ64" s="18">
        <f t="shared" si="154"/>
        <v>0.10714733260982076</v>
      </c>
      <c r="BR64" s="18">
        <f t="shared" si="154"/>
        <v>0.14152023162758551</v>
      </c>
      <c r="BS64" s="18">
        <f t="shared" si="154"/>
        <v>0.10538532098220152</v>
      </c>
      <c r="BT64" s="18">
        <f t="shared" si="154"/>
        <v>0.1158338107198349</v>
      </c>
      <c r="BV64" s="68">
        <f t="shared" si="129"/>
        <v>-28.945984788059185</v>
      </c>
      <c r="BW64" s="69">
        <f t="shared" si="130"/>
        <v>31.72263279180288</v>
      </c>
      <c r="BX64" s="69">
        <f t="shared" si="131"/>
        <v>2.7766480037436909</v>
      </c>
      <c r="BZ64" t="str">
        <f t="shared" si="146"/>
        <v>63 Community and civil enforcement occupations</v>
      </c>
      <c r="CA64" s="18">
        <f t="shared" si="155"/>
        <v>0.15455054813821581</v>
      </c>
      <c r="CB64" s="18">
        <f t="shared" si="155"/>
        <v>0.14666830675891382</v>
      </c>
      <c r="CC64" s="18">
        <f t="shared" si="155"/>
        <v>0.19242674205625557</v>
      </c>
      <c r="CD64" s="18">
        <f t="shared" si="155"/>
        <v>0.17196370075404502</v>
      </c>
      <c r="CE64" s="18">
        <f t="shared" si="155"/>
        <v>0.22146083796567745</v>
      </c>
      <c r="CG64" s="68">
        <f t="shared" si="133"/>
        <v>-34.736906973183544</v>
      </c>
      <c r="CH64" s="69">
        <f t="shared" si="134"/>
        <v>31.322698556181116</v>
      </c>
      <c r="CI64" s="69">
        <f t="shared" si="135"/>
        <v>-3.4142084170024325</v>
      </c>
      <c r="CK64" t="str">
        <f t="shared" si="147"/>
        <v>63 Community and civil enforcement occupations</v>
      </c>
      <c r="CL64" s="18">
        <f t="shared" si="156"/>
        <v>0.14553436687943727</v>
      </c>
      <c r="CM64" s="18">
        <f t="shared" si="156"/>
        <v>0.10869219220727172</v>
      </c>
      <c r="CN64" s="18">
        <f t="shared" si="156"/>
        <v>0.15010725376040909</v>
      </c>
      <c r="CO64" s="18">
        <f t="shared" si="156"/>
        <v>0.10498432027471023</v>
      </c>
      <c r="CP64" s="18">
        <f t="shared" si="156"/>
        <v>0.10828946343579136</v>
      </c>
      <c r="CR64" s="68">
        <f t="shared" si="137"/>
        <v>-42.903696854243144</v>
      </c>
      <c r="CS64" s="69">
        <f t="shared" si="138"/>
        <v>16.183493870553882</v>
      </c>
      <c r="CT64" s="69">
        <f t="shared" si="139"/>
        <v>-26.720202983689269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1.242059237929882</v>
      </c>
      <c r="C65" s="18">
        <f t="shared" si="157"/>
        <v>1.1336889341213032</v>
      </c>
      <c r="D65" s="18">
        <f t="shared" si="157"/>
        <v>0.98837037813677575</v>
      </c>
      <c r="E65" s="18">
        <f t="shared" si="157"/>
        <v>0.93812618918126078</v>
      </c>
      <c r="F65" s="18">
        <f t="shared" si="157"/>
        <v>0.9058043466535437</v>
      </c>
      <c r="H65" s="68">
        <f t="shared" si="105"/>
        <v>44.074301830433697</v>
      </c>
      <c r="I65" s="69">
        <f t="shared" si="106"/>
        <v>61.537743692635374</v>
      </c>
      <c r="J65" s="69">
        <f t="shared" si="107"/>
        <v>105.61204552306907</v>
      </c>
      <c r="L65" t="str">
        <f t="shared" si="140"/>
        <v>71 Sales occupations</v>
      </c>
      <c r="M65" s="18">
        <f t="shared" ref="M65:Q70" si="158">M28/M$35*100</f>
        <v>2.3563364840323784</v>
      </c>
      <c r="N65" s="18">
        <f t="shared" si="158"/>
        <v>2.2042973649264672</v>
      </c>
      <c r="O65" s="18">
        <f t="shared" si="158"/>
        <v>2.0760351307263405</v>
      </c>
      <c r="P65" s="18">
        <f t="shared" si="158"/>
        <v>2.0507749565571229</v>
      </c>
      <c r="Q65" s="18">
        <f t="shared" si="158"/>
        <v>2.1883714562272938</v>
      </c>
      <c r="S65" s="68">
        <f t="shared" si="109"/>
        <v>66.16222069827981</v>
      </c>
      <c r="T65" s="69">
        <f t="shared" si="110"/>
        <v>67.11075666107395</v>
      </c>
      <c r="U65" s="69">
        <f t="shared" si="111"/>
        <v>133.27297735935377</v>
      </c>
      <c r="W65" t="str">
        <f t="shared" si="141"/>
        <v>71 Sales occupations</v>
      </c>
      <c r="X65" s="18">
        <f t="shared" ref="X65:AB70" si="159">X28/X$35*100</f>
        <v>4.8271167894548874</v>
      </c>
      <c r="Y65" s="18">
        <f t="shared" si="159"/>
        <v>4.6903331433245254</v>
      </c>
      <c r="Z65" s="18">
        <f t="shared" si="159"/>
        <v>4.5208398389408524</v>
      </c>
      <c r="AA65" s="18">
        <f t="shared" si="159"/>
        <v>4.5190083319676884</v>
      </c>
      <c r="AB65" s="18">
        <f t="shared" si="159"/>
        <v>4.9926655410950467</v>
      </c>
      <c r="AD65" s="68">
        <f t="shared" si="113"/>
        <v>50.748831830541519</v>
      </c>
      <c r="AE65" s="69">
        <f t="shared" si="114"/>
        <v>67.147791011559761</v>
      </c>
      <c r="AF65" s="69">
        <f t="shared" si="115"/>
        <v>117.89662284210127</v>
      </c>
      <c r="AH65" t="str">
        <f t="shared" si="142"/>
        <v>71 Sales occupations</v>
      </c>
      <c r="AI65" s="18">
        <f t="shared" ref="AI65:AM70" si="160">AI28/AI$35*100</f>
        <v>5.0983910533931853</v>
      </c>
      <c r="AJ65" s="18">
        <f t="shared" si="160"/>
        <v>5.3252101892651202</v>
      </c>
      <c r="AK65" s="18">
        <f t="shared" si="160"/>
        <v>5.338701698409225</v>
      </c>
      <c r="AL65" s="18">
        <f t="shared" si="160"/>
        <v>5.5775979658908819</v>
      </c>
      <c r="AM65" s="18">
        <f t="shared" si="160"/>
        <v>6.3967600218522005</v>
      </c>
      <c r="AO65" s="68">
        <f t="shared" si="117"/>
        <v>35.983476562775991</v>
      </c>
      <c r="AP65" s="69">
        <f t="shared" si="118"/>
        <v>64.246730283938462</v>
      </c>
      <c r="AQ65" s="69">
        <f t="shared" si="119"/>
        <v>100.23020684671444</v>
      </c>
      <c r="AS65" t="str">
        <f t="shared" si="143"/>
        <v>71 Sales occupations</v>
      </c>
      <c r="AT65" s="18">
        <f t="shared" ref="AT65:AX70" si="161">AT28/AT$35*100</f>
        <v>5.0501066785193229</v>
      </c>
      <c r="AU65" s="18">
        <f t="shared" si="161"/>
        <v>4.6809328769775398</v>
      </c>
      <c r="AV65" s="18">
        <f t="shared" si="161"/>
        <v>4.4601228598115359</v>
      </c>
      <c r="AW65" s="18">
        <f t="shared" si="161"/>
        <v>4.252549295225899</v>
      </c>
      <c r="AX65" s="18">
        <f t="shared" si="161"/>
        <v>4.3681360508396487</v>
      </c>
      <c r="AZ65" s="68">
        <f t="shared" si="121"/>
        <v>29.791219861656455</v>
      </c>
      <c r="BA65" s="69">
        <f t="shared" si="122"/>
        <v>54.548885860334863</v>
      </c>
      <c r="BB65" s="69">
        <f t="shared" si="123"/>
        <v>84.340105721991321</v>
      </c>
      <c r="BD65" t="str">
        <f t="shared" si="144"/>
        <v>71 Sales occupations</v>
      </c>
      <c r="BE65" s="18">
        <f t="shared" ref="BE65:BI70" si="162">BE28/BE$35*100</f>
        <v>9.2224225446347265</v>
      </c>
      <c r="BF65" s="18">
        <f t="shared" si="162"/>
        <v>8.9895150374647379</v>
      </c>
      <c r="BG65" s="18">
        <f t="shared" si="162"/>
        <v>9.0075137284412374</v>
      </c>
      <c r="BH65" s="18">
        <f t="shared" si="162"/>
        <v>8.5706613195203047</v>
      </c>
      <c r="BI65" s="18">
        <f t="shared" si="162"/>
        <v>8.6869173448251988</v>
      </c>
      <c r="BK65" s="68">
        <f t="shared" si="125"/>
        <v>-4.2145700338782346</v>
      </c>
      <c r="BL65" s="69">
        <f t="shared" si="126"/>
        <v>44.570505903197962</v>
      </c>
      <c r="BM65" s="69">
        <f t="shared" si="127"/>
        <v>40.355935869319723</v>
      </c>
      <c r="BO65" t="str">
        <f t="shared" si="145"/>
        <v>71 Sales occupations</v>
      </c>
      <c r="BP65" s="18">
        <f t="shared" ref="BP65:BT70" si="163">BP28/BP$35*100</f>
        <v>9.6327334515886811</v>
      </c>
      <c r="BQ65" s="18">
        <f t="shared" si="163"/>
        <v>9.0963082115262246</v>
      </c>
      <c r="BR65" s="18">
        <f t="shared" si="163"/>
        <v>9.0062021983817715</v>
      </c>
      <c r="BS65" s="18">
        <f t="shared" si="163"/>
        <v>8.4623664470669588</v>
      </c>
      <c r="BT65" s="18">
        <f t="shared" si="163"/>
        <v>8.2095371099918246</v>
      </c>
      <c r="BV65" s="68">
        <f t="shared" si="129"/>
        <v>-20.868611081760282</v>
      </c>
      <c r="BW65" s="69">
        <f t="shared" si="130"/>
        <v>41.456356175839041</v>
      </c>
      <c r="BX65" s="69">
        <f t="shared" si="131"/>
        <v>20.587745094078752</v>
      </c>
      <c r="BZ65" t="str">
        <f t="shared" si="146"/>
        <v>71 Sales occupations</v>
      </c>
      <c r="CA65" s="18">
        <f t="shared" ref="CA65:CE70" si="164">CA28/CA$35*100</f>
        <v>10.363295439018852</v>
      </c>
      <c r="CB65" s="18">
        <f t="shared" si="164"/>
        <v>10.360829554400013</v>
      </c>
      <c r="CC65" s="18">
        <f t="shared" si="164"/>
        <v>10.218291519133416</v>
      </c>
      <c r="CD65" s="18">
        <f t="shared" si="164"/>
        <v>9.5344312407336673</v>
      </c>
      <c r="CE65" s="18">
        <f t="shared" si="164"/>
        <v>6.1209288537254807</v>
      </c>
      <c r="CG65" s="68">
        <f t="shared" si="133"/>
        <v>-66.031592754512076</v>
      </c>
      <c r="CH65" s="69">
        <f t="shared" si="134"/>
        <v>27.187237946164704</v>
      </c>
      <c r="CI65" s="69">
        <f t="shared" si="135"/>
        <v>-38.844354808347383</v>
      </c>
      <c r="CK65" t="str">
        <f t="shared" si="147"/>
        <v>71 Sales occupations</v>
      </c>
      <c r="CL65" s="18">
        <f t="shared" ref="CL65:CP70" si="165">CL28/CL$35*100</f>
        <v>12.777301131107247</v>
      </c>
      <c r="CM65" s="18">
        <f t="shared" si="165"/>
        <v>11.47846804807655</v>
      </c>
      <c r="CN65" s="18">
        <f t="shared" si="165"/>
        <v>11.881778750004692</v>
      </c>
      <c r="CO65" s="18">
        <f t="shared" si="165"/>
        <v>9.5404703268522759</v>
      </c>
      <c r="CP65" s="18">
        <f t="shared" si="165"/>
        <v>7.4480591771043549</v>
      </c>
      <c r="CR65" s="68">
        <f t="shared" si="137"/>
        <v>-50.388183952467827</v>
      </c>
      <c r="CS65" s="69">
        <f t="shared" si="138"/>
        <v>17.732047160930577</v>
      </c>
      <c r="CT65" s="69">
        <f t="shared" si="139"/>
        <v>-32.65613679153725</v>
      </c>
    </row>
    <row r="66" spans="1:98" x14ac:dyDescent="0.2">
      <c r="A66" t="str">
        <f t="shared" si="103"/>
        <v>72 Customer service occupations</v>
      </c>
      <c r="B66" s="18">
        <f t="shared" si="157"/>
        <v>0.42891578643785244</v>
      </c>
      <c r="C66" s="18">
        <f t="shared" si="157"/>
        <v>0.4161532001896216</v>
      </c>
      <c r="D66" s="18">
        <f t="shared" si="157"/>
        <v>0.43331383212971297</v>
      </c>
      <c r="E66" s="18">
        <f t="shared" si="157"/>
        <v>0.59330384596670893</v>
      </c>
      <c r="F66" s="18">
        <f t="shared" si="157"/>
        <v>0.64823974417736308</v>
      </c>
      <c r="H66" s="68">
        <f t="shared" si="105"/>
        <v>135.18246938277954</v>
      </c>
      <c r="I66" s="69">
        <f t="shared" si="106"/>
        <v>82.725269263566332</v>
      </c>
      <c r="J66" s="69">
        <f t="shared" si="107"/>
        <v>217.9077386463459</v>
      </c>
      <c r="L66" t="str">
        <f t="shared" si="140"/>
        <v>72 Customer service occupations</v>
      </c>
      <c r="M66" s="18">
        <f t="shared" si="158"/>
        <v>0.72890187720550681</v>
      </c>
      <c r="N66" s="18">
        <f t="shared" si="158"/>
        <v>0.73727875110909247</v>
      </c>
      <c r="O66" s="18">
        <f t="shared" si="158"/>
        <v>0.70401238467484695</v>
      </c>
      <c r="P66" s="18">
        <f t="shared" si="158"/>
        <v>0.92193442022762118</v>
      </c>
      <c r="Q66" s="18">
        <f t="shared" si="158"/>
        <v>1.0205073768940272</v>
      </c>
      <c r="S66" s="68">
        <f t="shared" si="109"/>
        <v>128.49767950059919</v>
      </c>
      <c r="T66" s="69">
        <f t="shared" si="110"/>
        <v>88.182113507737938</v>
      </c>
      <c r="U66" s="69">
        <f t="shared" si="111"/>
        <v>216.6797930083371</v>
      </c>
      <c r="W66" t="str">
        <f t="shared" si="141"/>
        <v>72 Customer service occupations</v>
      </c>
      <c r="X66" s="18">
        <f t="shared" si="159"/>
        <v>1.609891949037227</v>
      </c>
      <c r="Y66" s="18">
        <f t="shared" si="159"/>
        <v>1.6006996106422267</v>
      </c>
      <c r="Z66" s="18">
        <f t="shared" si="159"/>
        <v>1.6334065624046938</v>
      </c>
      <c r="AA66" s="18">
        <f t="shared" si="159"/>
        <v>2.114058872674887</v>
      </c>
      <c r="AB66" s="18">
        <f t="shared" si="159"/>
        <v>2.3966074725085322</v>
      </c>
      <c r="AD66" s="68">
        <f t="shared" si="113"/>
        <v>100.28259798196275</v>
      </c>
      <c r="AE66" s="69">
        <f t="shared" si="114"/>
        <v>78.61700951135532</v>
      </c>
      <c r="AF66" s="69">
        <f t="shared" si="115"/>
        <v>178.89960749331811</v>
      </c>
      <c r="AH66" t="str">
        <f t="shared" si="142"/>
        <v>72 Customer service occupations</v>
      </c>
      <c r="AI66" s="18">
        <f t="shared" si="160"/>
        <v>1.3475751746139781</v>
      </c>
      <c r="AJ66" s="18">
        <f t="shared" si="160"/>
        <v>1.6264926142393474</v>
      </c>
      <c r="AK66" s="18">
        <f t="shared" si="160"/>
        <v>1.7121495696215498</v>
      </c>
      <c r="AL66" s="18">
        <f t="shared" si="160"/>
        <v>2.3972796531027072</v>
      </c>
      <c r="AM66" s="18">
        <f t="shared" si="160"/>
        <v>2.8773388490726757</v>
      </c>
      <c r="AO66" s="68">
        <f t="shared" si="117"/>
        <v>90.726502844015485</v>
      </c>
      <c r="AP66" s="69">
        <f t="shared" si="118"/>
        <v>81.6156820813477</v>
      </c>
      <c r="AQ66" s="69">
        <f t="shared" si="119"/>
        <v>172.3421849253632</v>
      </c>
      <c r="AS66" t="str">
        <f t="shared" si="143"/>
        <v>72 Customer service occupations</v>
      </c>
      <c r="AT66" s="18">
        <f t="shared" si="161"/>
        <v>2.5753385379758598</v>
      </c>
      <c r="AU66" s="18">
        <f t="shared" si="161"/>
        <v>2.6816276984206375</v>
      </c>
      <c r="AV66" s="18">
        <f t="shared" si="161"/>
        <v>2.6136564351249856</v>
      </c>
      <c r="AW66" s="18">
        <f t="shared" si="161"/>
        <v>3.34582559736111</v>
      </c>
      <c r="AX66" s="18">
        <f t="shared" si="161"/>
        <v>3.5095617905247698</v>
      </c>
      <c r="AZ66" s="68">
        <f t="shared" si="121"/>
        <v>77.950975833982255</v>
      </c>
      <c r="BA66" s="69">
        <f t="shared" si="122"/>
        <v>67.140819059557728</v>
      </c>
      <c r="BB66" s="69">
        <f t="shared" si="123"/>
        <v>145.09179489353997</v>
      </c>
      <c r="BD66" t="str">
        <f t="shared" si="144"/>
        <v>72 Customer service occupations</v>
      </c>
      <c r="BE66" s="18">
        <f t="shared" si="162"/>
        <v>2.2646577283135128</v>
      </c>
      <c r="BF66" s="18">
        <f t="shared" si="162"/>
        <v>2.3094256226491572</v>
      </c>
      <c r="BG66" s="18">
        <f t="shared" si="162"/>
        <v>2.3725516218890195</v>
      </c>
      <c r="BH66" s="18">
        <f t="shared" si="162"/>
        <v>2.9594302865693631</v>
      </c>
      <c r="BI66" s="18">
        <f t="shared" si="162"/>
        <v>3.3205988884076878</v>
      </c>
      <c r="BK66" s="68">
        <f t="shared" si="125"/>
        <v>39.007887724338438</v>
      </c>
      <c r="BL66" s="69">
        <f t="shared" si="126"/>
        <v>53.334488624626829</v>
      </c>
      <c r="BM66" s="69">
        <f t="shared" si="127"/>
        <v>92.342376348965274</v>
      </c>
      <c r="BO66" t="str">
        <f t="shared" si="145"/>
        <v>72 Customer service occupations</v>
      </c>
      <c r="BP66" s="18">
        <f t="shared" si="163"/>
        <v>2.3230311503067749</v>
      </c>
      <c r="BQ66" s="18">
        <f t="shared" si="163"/>
        <v>2.45644047412231</v>
      </c>
      <c r="BR66" s="18">
        <f t="shared" si="163"/>
        <v>2.4932414236794274</v>
      </c>
      <c r="BS66" s="18">
        <f t="shared" si="163"/>
        <v>3.1519681074074777</v>
      </c>
      <c r="BT66" s="18">
        <f t="shared" si="163"/>
        <v>3.5073560423390493</v>
      </c>
      <c r="BV66" s="68">
        <f t="shared" si="129"/>
        <v>22.120150859566373</v>
      </c>
      <c r="BW66" s="69">
        <f t="shared" si="130"/>
        <v>55.211031601972991</v>
      </c>
      <c r="BX66" s="69">
        <f t="shared" si="131"/>
        <v>77.331182461539356</v>
      </c>
      <c r="BZ66" t="str">
        <f t="shared" si="146"/>
        <v>72 Customer service occupations</v>
      </c>
      <c r="CA66" s="18">
        <f t="shared" si="164"/>
        <v>1.9659375342017751</v>
      </c>
      <c r="CB66" s="18">
        <f t="shared" si="164"/>
        <v>1.9666293615990558</v>
      </c>
      <c r="CC66" s="18">
        <f t="shared" si="164"/>
        <v>2.1175932078080351</v>
      </c>
      <c r="CD66" s="18">
        <f t="shared" si="164"/>
        <v>2.6840302225658261</v>
      </c>
      <c r="CE66" s="18">
        <f t="shared" si="164"/>
        <v>3.862360990111017</v>
      </c>
      <c r="CG66" s="68">
        <f t="shared" si="133"/>
        <v>3.4299863567279583</v>
      </c>
      <c r="CH66" s="69">
        <f t="shared" si="134"/>
        <v>37.51281327478214</v>
      </c>
      <c r="CI66" s="69">
        <f t="shared" si="135"/>
        <v>40.942799631510098</v>
      </c>
      <c r="CK66" t="str">
        <f t="shared" si="147"/>
        <v>72 Customer service occupations</v>
      </c>
      <c r="CL66" s="18">
        <f t="shared" si="165"/>
        <v>1.4300979206382705</v>
      </c>
      <c r="CM66" s="18">
        <f t="shared" si="165"/>
        <v>1.7843073284707844</v>
      </c>
      <c r="CN66" s="18">
        <f t="shared" si="165"/>
        <v>2.0893270805030411</v>
      </c>
      <c r="CO66" s="18">
        <f t="shared" si="165"/>
        <v>3.4163840572951902</v>
      </c>
      <c r="CP66" s="18">
        <f t="shared" si="165"/>
        <v>5.3535879949191552</v>
      </c>
      <c r="CR66" s="68">
        <f t="shared" si="137"/>
        <v>102.79721163033227</v>
      </c>
      <c r="CS66" s="69">
        <f t="shared" si="138"/>
        <v>52.768343680357212</v>
      </c>
      <c r="CT66" s="69">
        <f t="shared" si="139"/>
        <v>155.56555531068946</v>
      </c>
    </row>
    <row r="67" spans="1:98" x14ac:dyDescent="0.2">
      <c r="A67" t="str">
        <f t="shared" si="103"/>
        <v>81 Process, plant and machine operatives</v>
      </c>
      <c r="B67" s="18">
        <f t="shared" si="157"/>
        <v>0.32194428849563245</v>
      </c>
      <c r="C67" s="18">
        <f t="shared" si="157"/>
        <v>0.35831182232359976</v>
      </c>
      <c r="D67" s="18">
        <f t="shared" si="157"/>
        <v>0.27388137145591507</v>
      </c>
      <c r="E67" s="18">
        <f t="shared" si="157"/>
        <v>0.43196372017498602</v>
      </c>
      <c r="F67" s="18">
        <f t="shared" si="157"/>
        <v>0.65142137000695222</v>
      </c>
      <c r="H67" s="68">
        <f t="shared" si="105"/>
        <v>273.91367775082551</v>
      </c>
      <c r="I67" s="69">
        <f t="shared" si="106"/>
        <v>124.99459113378404</v>
      </c>
      <c r="J67" s="69">
        <f t="shared" si="107"/>
        <v>398.90826888460953</v>
      </c>
      <c r="L67" t="str">
        <f t="shared" si="140"/>
        <v>81 Process, plant and machine operatives</v>
      </c>
      <c r="M67" s="18">
        <f t="shared" si="158"/>
        <v>0.30985702415483229</v>
      </c>
      <c r="N67" s="18">
        <f t="shared" si="158"/>
        <v>0.32567167306848266</v>
      </c>
      <c r="O67" s="18">
        <f t="shared" si="158"/>
        <v>0.2654615631331827</v>
      </c>
      <c r="P67" s="18">
        <f t="shared" si="158"/>
        <v>0.3455671409570768</v>
      </c>
      <c r="Q67" s="18">
        <f t="shared" si="158"/>
        <v>0.44985331863186884</v>
      </c>
      <c r="S67" s="68">
        <f t="shared" si="109"/>
        <v>167.12542491178391</v>
      </c>
      <c r="T67" s="69">
        <f t="shared" si="110"/>
        <v>95.011370659481003</v>
      </c>
      <c r="U67" s="69">
        <f t="shared" si="111"/>
        <v>262.13679557126488</v>
      </c>
      <c r="W67" t="str">
        <f t="shared" si="141"/>
        <v>81 Process, plant and machine operatives</v>
      </c>
      <c r="X67" s="18">
        <f t="shared" si="159"/>
        <v>0.41948268465361671</v>
      </c>
      <c r="Y67" s="18">
        <f t="shared" si="159"/>
        <v>0.4216082605616881</v>
      </c>
      <c r="Z67" s="18">
        <f t="shared" si="159"/>
        <v>0.3618246903299826</v>
      </c>
      <c r="AA67" s="18">
        <f t="shared" si="159"/>
        <v>0.5332741041337804</v>
      </c>
      <c r="AB67" s="18">
        <f t="shared" si="159"/>
        <v>0.75865815439619488</v>
      </c>
      <c r="AD67" s="68">
        <f t="shared" si="113"/>
        <v>186.21245860213</v>
      </c>
      <c r="AE67" s="69">
        <f t="shared" si="114"/>
        <v>101.42398892015578</v>
      </c>
      <c r="AF67" s="69">
        <f t="shared" si="115"/>
        <v>287.63644752228578</v>
      </c>
      <c r="AH67" t="str">
        <f t="shared" si="142"/>
        <v>81 Process, plant and machine operatives</v>
      </c>
      <c r="AI67" s="18">
        <f t="shared" si="160"/>
        <v>0.63588366710107391</v>
      </c>
      <c r="AJ67" s="18">
        <f t="shared" si="160"/>
        <v>0.71920888671161332</v>
      </c>
      <c r="AK67" s="18">
        <f t="shared" si="160"/>
        <v>0.65831676165174824</v>
      </c>
      <c r="AL67" s="18">
        <f t="shared" si="160"/>
        <v>1.0319884599238678</v>
      </c>
      <c r="AM67" s="18">
        <f t="shared" si="160"/>
        <v>1.5006920696174926</v>
      </c>
      <c r="AO67" s="68">
        <f t="shared" si="117"/>
        <v>158.71309513989641</v>
      </c>
      <c r="AP67" s="69">
        <f t="shared" si="118"/>
        <v>86.725268589335087</v>
      </c>
      <c r="AQ67" s="69">
        <f t="shared" si="119"/>
        <v>245.4383637292315</v>
      </c>
      <c r="AS67" t="str">
        <f t="shared" si="143"/>
        <v>81 Process, plant and machine operatives</v>
      </c>
      <c r="AT67" s="18">
        <f t="shared" si="161"/>
        <v>1.4554163352684633</v>
      </c>
      <c r="AU67" s="18">
        <f t="shared" si="161"/>
        <v>1.5180477024410097</v>
      </c>
      <c r="AV67" s="18">
        <f t="shared" si="161"/>
        <v>1.3282874867097347</v>
      </c>
      <c r="AW67" s="18">
        <f t="shared" si="161"/>
        <v>1.8096204229417188</v>
      </c>
      <c r="AX67" s="18">
        <f t="shared" si="161"/>
        <v>2.209913512523213</v>
      </c>
      <c r="AZ67" s="68">
        <f t="shared" si="121"/>
        <v>120.48506441959307</v>
      </c>
      <c r="BA67" s="69">
        <f t="shared" si="122"/>
        <v>75.372649235083884</v>
      </c>
      <c r="BB67" s="69">
        <f t="shared" si="123"/>
        <v>195.85771365467699</v>
      </c>
      <c r="BD67" t="str">
        <f t="shared" si="144"/>
        <v>81 Process, plant and machine operatives</v>
      </c>
      <c r="BE67" s="18">
        <f t="shared" si="162"/>
        <v>2.4921492644627028</v>
      </c>
      <c r="BF67" s="18">
        <f t="shared" si="162"/>
        <v>2.4876607995793125</v>
      </c>
      <c r="BG67" s="18">
        <f t="shared" si="162"/>
        <v>2.1388930127180887</v>
      </c>
      <c r="BH67" s="18">
        <f t="shared" si="162"/>
        <v>2.783202287985505</v>
      </c>
      <c r="BI67" s="18">
        <f t="shared" si="162"/>
        <v>2.9652508680581038</v>
      </c>
      <c r="BK67" s="68">
        <f t="shared" si="125"/>
        <v>37.692750867117091</v>
      </c>
      <c r="BL67" s="69">
        <f t="shared" si="126"/>
        <v>46.842106670450974</v>
      </c>
      <c r="BM67" s="69">
        <f t="shared" si="127"/>
        <v>84.534857537568058</v>
      </c>
      <c r="BO67" t="str">
        <f t="shared" si="145"/>
        <v>81 Process, plant and machine operatives</v>
      </c>
      <c r="BP67" s="18">
        <f t="shared" si="163"/>
        <v>3.1916574860309312</v>
      </c>
      <c r="BQ67" s="18">
        <f t="shared" si="163"/>
        <v>3.0774189936519663</v>
      </c>
      <c r="BR67" s="18">
        <f t="shared" si="163"/>
        <v>2.8167624746451558</v>
      </c>
      <c r="BS67" s="18">
        <f t="shared" si="163"/>
        <v>3.5638199791744518</v>
      </c>
      <c r="BT67" s="18">
        <f t="shared" si="163"/>
        <v>3.9330998196353653</v>
      </c>
      <c r="BV67" s="68">
        <f t="shared" si="129"/>
        <v>21.215052407432704</v>
      </c>
      <c r="BW67" s="69">
        <f t="shared" si="130"/>
        <v>47.390190932579614</v>
      </c>
      <c r="BX67" s="69">
        <f t="shared" si="131"/>
        <v>68.605243340012322</v>
      </c>
      <c r="BZ67" t="str">
        <f t="shared" si="146"/>
        <v>81 Process, plant and machine operatives</v>
      </c>
      <c r="CA67" s="18">
        <f t="shared" si="164"/>
        <v>4.1579529924859342</v>
      </c>
      <c r="CB67" s="18">
        <f t="shared" si="164"/>
        <v>4.161129353302611</v>
      </c>
      <c r="CC67" s="18">
        <f t="shared" si="164"/>
        <v>3.7880659231775624</v>
      </c>
      <c r="CD67" s="18">
        <f t="shared" si="164"/>
        <v>4.5154468654552433</v>
      </c>
      <c r="CE67" s="18">
        <f t="shared" si="164"/>
        <v>2.5927672036752121</v>
      </c>
      <c r="CG67" s="68">
        <f t="shared" si="133"/>
        <v>-61.186559884314221</v>
      </c>
      <c r="CH67" s="69">
        <f t="shared" si="134"/>
        <v>29.748413592766031</v>
      </c>
      <c r="CI67" s="69">
        <f t="shared" si="135"/>
        <v>-31.438146291548186</v>
      </c>
      <c r="CK67" t="str">
        <f t="shared" si="147"/>
        <v>81 Process, plant and machine operatives</v>
      </c>
      <c r="CL67" s="18">
        <f t="shared" si="165"/>
        <v>5.9270449856296317</v>
      </c>
      <c r="CM67" s="18">
        <f t="shared" si="165"/>
        <v>5.2168811913238118</v>
      </c>
      <c r="CN67" s="18">
        <f t="shared" si="165"/>
        <v>4.696109686214073</v>
      </c>
      <c r="CO67" s="18">
        <f t="shared" si="165"/>
        <v>3.3814146628646569</v>
      </c>
      <c r="CP67" s="18">
        <f t="shared" si="165"/>
        <v>1.7883283215105688</v>
      </c>
      <c r="CR67" s="68">
        <f t="shared" si="137"/>
        <v>-69.860746617374801</v>
      </c>
      <c r="CS67" s="69">
        <f t="shared" si="138"/>
        <v>13.659074849797593</v>
      </c>
      <c r="CT67" s="69">
        <f t="shared" si="139"/>
        <v>-56.20167176757721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0.51654545774728577</v>
      </c>
      <c r="C68" s="18">
        <f t="shared" si="157"/>
        <v>0.63452410356258016</v>
      </c>
      <c r="D68" s="18">
        <f t="shared" si="157"/>
        <v>0.59812784381620798</v>
      </c>
      <c r="E68" s="18">
        <f t="shared" si="157"/>
        <v>0.76168960836169408</v>
      </c>
      <c r="F68" s="18">
        <f t="shared" si="157"/>
        <v>0.87692835392035373</v>
      </c>
      <c r="H68" s="68">
        <f t="shared" si="105"/>
        <v>130.48461259578315</v>
      </c>
      <c r="I68" s="69">
        <f t="shared" si="106"/>
        <v>116.47114116403527</v>
      </c>
      <c r="J68" s="69">
        <f t="shared" si="107"/>
        <v>246.95575375981841</v>
      </c>
      <c r="L68" t="str">
        <f t="shared" si="140"/>
        <v>82 Transport and mobile machine drivers and operatives</v>
      </c>
      <c r="M68" s="18">
        <f t="shared" si="158"/>
        <v>0.47865356650941948</v>
      </c>
      <c r="N68" s="18">
        <f t="shared" si="158"/>
        <v>0.58164567496553055</v>
      </c>
      <c r="O68" s="18">
        <f t="shared" si="158"/>
        <v>0.53843884646963525</v>
      </c>
      <c r="P68" s="18">
        <f t="shared" si="158"/>
        <v>0.61170070052802117</v>
      </c>
      <c r="Q68" s="18">
        <f t="shared" si="158"/>
        <v>0.66068245605883458</v>
      </c>
      <c r="S68" s="68">
        <f t="shared" si="109"/>
        <v>93.420425384624522</v>
      </c>
      <c r="T68" s="69">
        <f t="shared" si="110"/>
        <v>96.307163544603711</v>
      </c>
      <c r="U68" s="69">
        <f t="shared" si="111"/>
        <v>189.72758892922826</v>
      </c>
      <c r="W68" t="str">
        <f t="shared" si="141"/>
        <v>82 Transport and mobile machine drivers and operatives</v>
      </c>
      <c r="X68" s="18">
        <f t="shared" si="159"/>
        <v>0.86123137697771435</v>
      </c>
      <c r="Y68" s="18">
        <f t="shared" si="159"/>
        <v>1.1070473253595872</v>
      </c>
      <c r="Z68" s="18">
        <f t="shared" si="159"/>
        <v>1.0796463402973173</v>
      </c>
      <c r="AA68" s="18">
        <f t="shared" si="159"/>
        <v>1.2654012793282226</v>
      </c>
      <c r="AB68" s="18">
        <f t="shared" si="159"/>
        <v>1.5836858203506654</v>
      </c>
      <c r="AD68" s="68">
        <f t="shared" si="113"/>
        <v>100.22952381908539</v>
      </c>
      <c r="AE68" s="69">
        <f t="shared" si="114"/>
        <v>97.688189245015096</v>
      </c>
      <c r="AF68" s="69">
        <f t="shared" si="115"/>
        <v>197.9177130641005</v>
      </c>
      <c r="AH68" t="str">
        <f t="shared" si="142"/>
        <v>82 Transport and mobile machine drivers and operatives</v>
      </c>
      <c r="AI68" s="18">
        <f t="shared" si="160"/>
        <v>1.2242455426718941</v>
      </c>
      <c r="AJ68" s="18">
        <f t="shared" si="160"/>
        <v>1.8472757539618183</v>
      </c>
      <c r="AK68" s="18">
        <f t="shared" si="160"/>
        <v>1.809023133044326</v>
      </c>
      <c r="AL68" s="18">
        <f t="shared" si="160"/>
        <v>2.3586128736504985</v>
      </c>
      <c r="AM68" s="18">
        <f t="shared" si="160"/>
        <v>3.0626141427295805</v>
      </c>
      <c r="AO68" s="68">
        <f t="shared" si="117"/>
        <v>92.136511130141997</v>
      </c>
      <c r="AP68" s="69">
        <f t="shared" si="118"/>
        <v>92.697475245591093</v>
      </c>
      <c r="AQ68" s="69">
        <f t="shared" si="119"/>
        <v>184.8339863757331</v>
      </c>
      <c r="AS68" t="str">
        <f t="shared" si="143"/>
        <v>82 Transport and mobile machine drivers and operatives</v>
      </c>
      <c r="AT68" s="18">
        <f t="shared" si="161"/>
        <v>2.5434700038621005</v>
      </c>
      <c r="AU68" s="18">
        <f t="shared" si="161"/>
        <v>3.1572895423951954</v>
      </c>
      <c r="AV68" s="18">
        <f t="shared" si="161"/>
        <v>3.1207086948364848</v>
      </c>
      <c r="AW68" s="18">
        <f t="shared" si="161"/>
        <v>3.7262602218095449</v>
      </c>
      <c r="AX68" s="18">
        <f t="shared" si="161"/>
        <v>4.3639924713822591</v>
      </c>
      <c r="AZ68" s="68">
        <f t="shared" si="121"/>
        <v>85.32189887346388</v>
      </c>
      <c r="BA68" s="69">
        <f t="shared" si="122"/>
        <v>92.074681228837591</v>
      </c>
      <c r="BB68" s="69">
        <f t="shared" si="123"/>
        <v>177.39658010230147</v>
      </c>
      <c r="BD68" t="str">
        <f t="shared" si="144"/>
        <v>82 Transport and mobile machine drivers and operatives</v>
      </c>
      <c r="BE68" s="18">
        <f t="shared" si="162"/>
        <v>4.0184380527697252</v>
      </c>
      <c r="BF68" s="18">
        <f t="shared" si="162"/>
        <v>4.485193066848014</v>
      </c>
      <c r="BG68" s="18">
        <f t="shared" si="162"/>
        <v>3.9586327426308965</v>
      </c>
      <c r="BH68" s="18">
        <f t="shared" si="162"/>
        <v>4.5395649473792048</v>
      </c>
      <c r="BI68" s="18">
        <f t="shared" si="162"/>
        <v>4.8489504769988558</v>
      </c>
      <c r="BK68" s="68">
        <f t="shared" si="125"/>
        <v>21.65815689100015</v>
      </c>
      <c r="BL68" s="69">
        <f t="shared" si="126"/>
        <v>57.149659309521148</v>
      </c>
      <c r="BM68" s="69">
        <f t="shared" si="127"/>
        <v>78.807816200521302</v>
      </c>
      <c r="BO68" t="str">
        <f t="shared" si="145"/>
        <v>82 Transport and mobile machine drivers and operatives</v>
      </c>
      <c r="BP68" s="18">
        <f t="shared" si="163"/>
        <v>6.5473300757818267</v>
      </c>
      <c r="BQ68" s="18">
        <f t="shared" si="163"/>
        <v>7.2465616964538428</v>
      </c>
      <c r="BR68" s="18">
        <f t="shared" si="163"/>
        <v>6.9221450565009741</v>
      </c>
      <c r="BS68" s="18">
        <f t="shared" si="163"/>
        <v>7.7207891997135469</v>
      </c>
      <c r="BT68" s="18">
        <f t="shared" si="163"/>
        <v>9.21093121286086</v>
      </c>
      <c r="BV68" s="68">
        <f t="shared" si="129"/>
        <v>15.514008408241647</v>
      </c>
      <c r="BW68" s="69">
        <f t="shared" si="130"/>
        <v>60.022502799281263</v>
      </c>
      <c r="BX68" s="69">
        <f t="shared" si="131"/>
        <v>75.536511207522906</v>
      </c>
      <c r="BZ68" t="str">
        <f t="shared" si="146"/>
        <v>82 Transport and mobile machine drivers and operatives</v>
      </c>
      <c r="CA68" s="18">
        <f t="shared" si="164"/>
        <v>8.5889679789966955</v>
      </c>
      <c r="CB68" s="18">
        <f t="shared" si="164"/>
        <v>9.3715424632417879</v>
      </c>
      <c r="CC68" s="18">
        <f t="shared" si="164"/>
        <v>9.1364589226399922</v>
      </c>
      <c r="CD68" s="18">
        <f t="shared" si="164"/>
        <v>9.8676661018619072</v>
      </c>
      <c r="CE68" s="18">
        <f t="shared" si="164"/>
        <v>11.985554579837768</v>
      </c>
      <c r="CG68" s="68">
        <f t="shared" si="133"/>
        <v>-25.609689986405709</v>
      </c>
      <c r="CH68" s="69">
        <f t="shared" si="134"/>
        <v>42.042476406125509</v>
      </c>
      <c r="CI68" s="69">
        <f t="shared" si="135"/>
        <v>16.432786419719797</v>
      </c>
      <c r="CK68" t="str">
        <f t="shared" si="147"/>
        <v>82 Transport and mobile machine drivers and operatives</v>
      </c>
      <c r="CL68" s="18">
        <f t="shared" si="165"/>
        <v>10.123969108504511</v>
      </c>
      <c r="CM68" s="18">
        <f t="shared" si="165"/>
        <v>12.585405051165807</v>
      </c>
      <c r="CN68" s="18">
        <f t="shared" si="165"/>
        <v>11.381203594422384</v>
      </c>
      <c r="CO68" s="18">
        <f t="shared" si="165"/>
        <v>11.464308678844162</v>
      </c>
      <c r="CP68" s="18">
        <f t="shared" si="165"/>
        <v>7.2496664573989369</v>
      </c>
      <c r="CR68" s="68">
        <f t="shared" si="137"/>
        <v>-49.585751130363079</v>
      </c>
      <c r="CS68" s="69">
        <f t="shared" si="138"/>
        <v>28.346043585585207</v>
      </c>
      <c r="CT68" s="69">
        <f t="shared" si="139"/>
        <v>-21.239707544777879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6.7379959031839427E-3</v>
      </c>
      <c r="C69" s="18">
        <f t="shared" si="157"/>
        <v>5.2952415178013981E-3</v>
      </c>
      <c r="D69" s="18">
        <f t="shared" si="157"/>
        <v>4.0430155923812817E-3</v>
      </c>
      <c r="E69" s="18">
        <f t="shared" si="157"/>
        <v>3.4746822269774678E-3</v>
      </c>
      <c r="F69" s="18">
        <f t="shared" si="157"/>
        <v>3.2108181129787993E-3</v>
      </c>
      <c r="H69" s="68">
        <f t="shared" si="105"/>
        <v>24.848156016909755</v>
      </c>
      <c r="I69" s="69">
        <f t="shared" si="106"/>
        <v>63.6475091398475</v>
      </c>
      <c r="J69" s="69">
        <f t="shared" si="107"/>
        <v>88.495665156757269</v>
      </c>
      <c r="L69" t="str">
        <f t="shared" si="140"/>
        <v>91 Elementary trades and related occupations</v>
      </c>
      <c r="M69" s="18">
        <f t="shared" si="158"/>
        <v>0.18931205325675776</v>
      </c>
      <c r="N69" s="18">
        <f t="shared" si="158"/>
        <v>0.20089344741091747</v>
      </c>
      <c r="O69" s="18">
        <f t="shared" si="158"/>
        <v>0.15160450035973824</v>
      </c>
      <c r="P69" s="18">
        <f t="shared" si="158"/>
        <v>0.15079419499935487</v>
      </c>
      <c r="Q69" s="18">
        <f t="shared" si="158"/>
        <v>0.16514272861835139</v>
      </c>
      <c r="S69" s="68">
        <f t="shared" si="109"/>
        <v>71.709098170531647</v>
      </c>
      <c r="T69" s="69">
        <f t="shared" si="110"/>
        <v>67.529933603196</v>
      </c>
      <c r="U69" s="69">
        <f t="shared" si="111"/>
        <v>139.23903177372765</v>
      </c>
      <c r="W69" t="str">
        <f t="shared" si="141"/>
        <v>91 Elementary trades and related occupations</v>
      </c>
      <c r="X69" s="18">
        <f t="shared" si="159"/>
        <v>0.34638898986500993</v>
      </c>
      <c r="Y69" s="18">
        <f t="shared" si="159"/>
        <v>0.35627870657398863</v>
      </c>
      <c r="Z69" s="18">
        <f t="shared" si="159"/>
        <v>0.28239192737507213</v>
      </c>
      <c r="AA69" s="18">
        <f t="shared" si="159"/>
        <v>0.25393416964045962</v>
      </c>
      <c r="AB69" s="18">
        <f t="shared" si="159"/>
        <v>0.25598057587513706</v>
      </c>
      <c r="AD69" s="68">
        <f t="shared" si="113"/>
        <v>23.735790567234687</v>
      </c>
      <c r="AE69" s="69">
        <f t="shared" si="114"/>
        <v>60.217060181930336</v>
      </c>
      <c r="AF69" s="69">
        <f t="shared" si="115"/>
        <v>83.952850749165037</v>
      </c>
      <c r="AH69" t="str">
        <f t="shared" si="142"/>
        <v>91 Elementary trades and related occupations</v>
      </c>
      <c r="AI69" s="18">
        <f t="shared" si="160"/>
        <v>0.68602400678203135</v>
      </c>
      <c r="AJ69" s="18">
        <f t="shared" si="160"/>
        <v>0.75837380125652321</v>
      </c>
      <c r="AK69" s="18">
        <f t="shared" si="160"/>
        <v>0.63268878278054763</v>
      </c>
      <c r="AL69" s="18">
        <f t="shared" si="160"/>
        <v>0.65954704887202686</v>
      </c>
      <c r="AM69" s="18">
        <f t="shared" si="160"/>
        <v>0.81282585902208226</v>
      </c>
      <c r="AO69" s="68">
        <f t="shared" si="117"/>
        <v>45.803891058787435</v>
      </c>
      <c r="AP69" s="69">
        <f t="shared" si="118"/>
        <v>66.890044148233414</v>
      </c>
      <c r="AQ69" s="69">
        <f t="shared" si="119"/>
        <v>112.69393520702084</v>
      </c>
      <c r="AS69" t="str">
        <f t="shared" si="143"/>
        <v>91 Elementary trades and related occupations</v>
      </c>
      <c r="AT69" s="18">
        <f t="shared" si="161"/>
        <v>0.85037311797507076</v>
      </c>
      <c r="AU69" s="18">
        <f t="shared" si="161"/>
        <v>0.88417867744254208</v>
      </c>
      <c r="AV69" s="18">
        <f t="shared" si="161"/>
        <v>0.75655607451478013</v>
      </c>
      <c r="AW69" s="18">
        <f t="shared" si="161"/>
        <v>0.67909904785489861</v>
      </c>
      <c r="AX69" s="18">
        <f t="shared" si="161"/>
        <v>0.67355617265146295</v>
      </c>
      <c r="AZ69" s="68">
        <f t="shared" si="121"/>
        <v>17.985510944236967</v>
      </c>
      <c r="BA69" s="69">
        <f t="shared" si="122"/>
        <v>50.282696451237683</v>
      </c>
      <c r="BB69" s="69">
        <f t="shared" si="123"/>
        <v>68.268207395474661</v>
      </c>
      <c r="BD69" t="str">
        <f t="shared" si="144"/>
        <v>91 Elementary trades and related occupations</v>
      </c>
      <c r="BE69" s="18">
        <f t="shared" si="162"/>
        <v>1.1456401369084552</v>
      </c>
      <c r="BF69" s="18">
        <f t="shared" si="162"/>
        <v>0.96982210490827314</v>
      </c>
      <c r="BG69" s="18">
        <f t="shared" si="162"/>
        <v>0.82919308248959667</v>
      </c>
      <c r="BH69" s="18">
        <f t="shared" si="162"/>
        <v>0.73629848688539001</v>
      </c>
      <c r="BI69" s="18">
        <f t="shared" si="162"/>
        <v>0.75992776497212988</v>
      </c>
      <c r="BK69" s="68">
        <f t="shared" si="125"/>
        <v>-8.9761211315163951</v>
      </c>
      <c r="BL69" s="69">
        <f t="shared" si="126"/>
        <v>32.228522715168126</v>
      </c>
      <c r="BM69" s="69">
        <f t="shared" si="127"/>
        <v>23.252401583651732</v>
      </c>
      <c r="BO69" t="str">
        <f t="shared" si="145"/>
        <v>91 Elementary trades and related occupations</v>
      </c>
      <c r="BP69" s="18">
        <f t="shared" si="163"/>
        <v>2.1133688437075926</v>
      </c>
      <c r="BQ69" s="18">
        <f t="shared" si="163"/>
        <v>1.8333084723349629</v>
      </c>
      <c r="BR69" s="18">
        <f t="shared" si="163"/>
        <v>1.674079182081891</v>
      </c>
      <c r="BS69" s="18">
        <f t="shared" si="163"/>
        <v>1.4282540796495469</v>
      </c>
      <c r="BT69" s="18">
        <f t="shared" si="163"/>
        <v>1.5789076246293228</v>
      </c>
      <c r="BV69" s="68">
        <f t="shared" si="129"/>
        <v>-18.124769159282977</v>
      </c>
      <c r="BW69" s="69">
        <f t="shared" si="130"/>
        <v>31.682098629414913</v>
      </c>
      <c r="BX69" s="69">
        <f t="shared" si="131"/>
        <v>13.557329470131934</v>
      </c>
      <c r="BZ69" t="str">
        <f t="shared" si="146"/>
        <v>91 Elementary trades and related occupations</v>
      </c>
      <c r="CA69" s="18">
        <f t="shared" si="164"/>
        <v>3.9417801519131519</v>
      </c>
      <c r="CB69" s="18">
        <f t="shared" si="164"/>
        <v>3.7818511661210508</v>
      </c>
      <c r="CC69" s="18">
        <f t="shared" si="164"/>
        <v>3.4390468429155581</v>
      </c>
      <c r="CD69" s="18">
        <f t="shared" si="164"/>
        <v>3.0313726620429691</v>
      </c>
      <c r="CE69" s="18">
        <f t="shared" si="164"/>
        <v>3.8283100197474567</v>
      </c>
      <c r="CG69" s="68">
        <f t="shared" si="133"/>
        <v>-36.874453738002579</v>
      </c>
      <c r="CH69" s="69">
        <f t="shared" si="134"/>
        <v>29.921561803884693</v>
      </c>
      <c r="CI69" s="69">
        <f t="shared" si="135"/>
        <v>-6.9528919341178854</v>
      </c>
      <c r="CK69" t="str">
        <f t="shared" si="147"/>
        <v>91 Elementary trades and related occupations</v>
      </c>
      <c r="CL69" s="18">
        <f t="shared" si="165"/>
        <v>5.5066062083707354</v>
      </c>
      <c r="CM69" s="18">
        <f t="shared" si="165"/>
        <v>5.4703362898101417</v>
      </c>
      <c r="CN69" s="18">
        <f t="shared" si="165"/>
        <v>4.8545516349932285</v>
      </c>
      <c r="CO69" s="18">
        <f t="shared" si="165"/>
        <v>4.3334918058286886</v>
      </c>
      <c r="CP69" s="18">
        <f t="shared" si="165"/>
        <v>3.414026644793982</v>
      </c>
      <c r="CR69" s="68">
        <f t="shared" si="137"/>
        <v>-44.34025033088475</v>
      </c>
      <c r="CS69" s="69">
        <f t="shared" si="138"/>
        <v>21.237058939034867</v>
      </c>
      <c r="CT69" s="69">
        <f t="shared" si="139"/>
        <v>-23.103191391849883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0.478295232494855</v>
      </c>
      <c r="C70" s="18">
        <f t="shared" si="157"/>
        <v>0.47360459160027168</v>
      </c>
      <c r="D70" s="18">
        <f t="shared" si="157"/>
        <v>0.39032172007558635</v>
      </c>
      <c r="E70" s="18">
        <f t="shared" si="157"/>
        <v>0.44495548004025304</v>
      </c>
      <c r="F70" s="18">
        <f t="shared" si="157"/>
        <v>0.46410754024523637</v>
      </c>
      <c r="H70" s="68">
        <f t="shared" si="105"/>
        <v>86.925155094379633</v>
      </c>
      <c r="I70" s="69">
        <f t="shared" si="106"/>
        <v>83.570806964470592</v>
      </c>
      <c r="J70" s="69">
        <f t="shared" si="107"/>
        <v>170.49596205885024</v>
      </c>
      <c r="L70" t="str">
        <f t="shared" ref="L70" si="166">A70</f>
        <v>92 Elementary administration and service occupations</v>
      </c>
      <c r="M70" s="18">
        <f t="shared" si="158"/>
        <v>1.7790177565008791</v>
      </c>
      <c r="N70" s="18">
        <f t="shared" si="158"/>
        <v>1.9310620174886093</v>
      </c>
      <c r="O70" s="18">
        <f t="shared" si="158"/>
        <v>1.7769755366072595</v>
      </c>
      <c r="P70" s="18">
        <f t="shared" si="158"/>
        <v>2.069108133516619</v>
      </c>
      <c r="Q70" s="18">
        <f t="shared" si="158"/>
        <v>2.3088725130742858</v>
      </c>
      <c r="S70" s="68">
        <f t="shared" si="109"/>
        <v>104.81626834123657</v>
      </c>
      <c r="T70" s="69">
        <f t="shared" si="110"/>
        <v>91.136597882216009</v>
      </c>
      <c r="U70" s="69">
        <f t="shared" si="111"/>
        <v>195.95286622345256</v>
      </c>
      <c r="W70" t="str">
        <f t="shared" ref="W70" si="167">A70</f>
        <v>92 Elementary administration and service occupations</v>
      </c>
      <c r="X70" s="18">
        <f t="shared" si="159"/>
        <v>3.3701857608205836</v>
      </c>
      <c r="Y70" s="18">
        <f t="shared" si="159"/>
        <v>3.6973667123991838</v>
      </c>
      <c r="Z70" s="18">
        <f t="shared" si="159"/>
        <v>3.4486073281395688</v>
      </c>
      <c r="AA70" s="18">
        <f t="shared" si="159"/>
        <v>3.9650903776668107</v>
      </c>
      <c r="AB70" s="18">
        <f t="shared" si="159"/>
        <v>4.5108579117816889</v>
      </c>
      <c r="AD70" s="68">
        <f t="shared" si="113"/>
        <v>78.548416921161859</v>
      </c>
      <c r="AE70" s="69">
        <f t="shared" si="114"/>
        <v>87.91479277032424</v>
      </c>
      <c r="AF70" s="69">
        <f t="shared" si="115"/>
        <v>166.46320969148607</v>
      </c>
      <c r="AH70" t="str">
        <f t="shared" ref="AH70" si="168">L70</f>
        <v>92 Elementary administration and service occupations</v>
      </c>
      <c r="AI70" s="18">
        <f t="shared" si="160"/>
        <v>4.597819682714114</v>
      </c>
      <c r="AJ70" s="18">
        <f t="shared" si="160"/>
        <v>5.9319953990779055</v>
      </c>
      <c r="AK70" s="18">
        <f t="shared" si="160"/>
        <v>5.5929429679844676</v>
      </c>
      <c r="AL70" s="18">
        <f t="shared" si="160"/>
        <v>7.0528115191894987</v>
      </c>
      <c r="AM70" s="18">
        <f t="shared" si="160"/>
        <v>8.8727738868436834</v>
      </c>
      <c r="AO70" s="68">
        <f t="shared" si="117"/>
        <v>80.044873702246804</v>
      </c>
      <c r="AP70" s="69">
        <f t="shared" si="118"/>
        <v>84.391819962052878</v>
      </c>
      <c r="AQ70" s="69">
        <f t="shared" si="119"/>
        <v>164.43669366429967</v>
      </c>
      <c r="AS70" t="str">
        <f t="shared" ref="AS70" si="169">W70</f>
        <v>92 Elementary administration and service occupations</v>
      </c>
      <c r="AT70" s="18">
        <f t="shared" si="161"/>
        <v>5.3252855567022399</v>
      </c>
      <c r="AU70" s="18">
        <f t="shared" si="161"/>
        <v>5.5686982148758721</v>
      </c>
      <c r="AV70" s="18">
        <f t="shared" si="161"/>
        <v>5.4363033803249934</v>
      </c>
      <c r="AW70" s="18">
        <f t="shared" si="161"/>
        <v>6.1477667107379901</v>
      </c>
      <c r="AX70" s="18">
        <f t="shared" si="161"/>
        <v>6.9608304765868212</v>
      </c>
      <c r="AZ70" s="68">
        <f t="shared" si="121"/>
        <v>69.688867719925014</v>
      </c>
      <c r="BA70" s="69">
        <f t="shared" si="122"/>
        <v>81.086717030552208</v>
      </c>
      <c r="BB70" s="69">
        <f t="shared" si="123"/>
        <v>150.77558475047721</v>
      </c>
      <c r="BD70" t="str">
        <f t="shared" ref="BD70" si="170">AH70</f>
        <v>92 Elementary administration and service occupations</v>
      </c>
      <c r="BE70" s="18">
        <f t="shared" si="162"/>
        <v>8.3248087509025712</v>
      </c>
      <c r="BF70" s="18">
        <f t="shared" si="162"/>
        <v>7.9746331015001006</v>
      </c>
      <c r="BG70" s="18">
        <f t="shared" si="162"/>
        <v>7.4321166016685662</v>
      </c>
      <c r="BH70" s="18">
        <f t="shared" si="162"/>
        <v>7.4231225028502292</v>
      </c>
      <c r="BI70" s="18">
        <f t="shared" si="162"/>
        <v>7.4640244422532698</v>
      </c>
      <c r="BK70" s="68">
        <f t="shared" si="125"/>
        <v>-0.25313961829751014</v>
      </c>
      <c r="BL70" s="69">
        <f t="shared" si="126"/>
        <v>48.330772758268218</v>
      </c>
      <c r="BM70" s="69">
        <f t="shared" si="127"/>
        <v>48.077633139970708</v>
      </c>
      <c r="BO70" t="str">
        <f t="shared" ref="BO70" si="171">AS70</f>
        <v>92 Elementary administration and service occupations</v>
      </c>
      <c r="BP70" s="18">
        <f t="shared" si="163"/>
        <v>13.303910071578398</v>
      </c>
      <c r="BQ70" s="18">
        <f t="shared" si="163"/>
        <v>13.873824142858348</v>
      </c>
      <c r="BR70" s="18">
        <f t="shared" si="163"/>
        <v>12.793557477451179</v>
      </c>
      <c r="BS70" s="18">
        <f t="shared" si="163"/>
        <v>13.853893589786114</v>
      </c>
      <c r="BT70" s="18">
        <f t="shared" si="163"/>
        <v>14.648497359908774</v>
      </c>
      <c r="BV70" s="68">
        <f t="shared" si="129"/>
        <v>-0.60293429934712839</v>
      </c>
      <c r="BW70" s="69">
        <f t="shared" si="130"/>
        <v>48.921137798904525</v>
      </c>
      <c r="BX70" s="69">
        <f t="shared" si="131"/>
        <v>48.318203499557391</v>
      </c>
      <c r="BZ70" t="str">
        <f t="shared" ref="BZ70" si="172">BD70</f>
        <v>92 Elementary administration and service occupations</v>
      </c>
      <c r="CA70" s="18">
        <f t="shared" si="164"/>
        <v>18.235686913457524</v>
      </c>
      <c r="CB70" s="18">
        <f t="shared" si="164"/>
        <v>19.529706969902069</v>
      </c>
      <c r="CC70" s="18">
        <f t="shared" si="164"/>
        <v>18.174039544642739</v>
      </c>
      <c r="CD70" s="18">
        <f t="shared" si="164"/>
        <v>19.834646907268397</v>
      </c>
      <c r="CE70" s="18">
        <f t="shared" si="164"/>
        <v>20.701257137938224</v>
      </c>
      <c r="CG70" s="68">
        <f t="shared" si="133"/>
        <v>-35.407604411085615</v>
      </c>
      <c r="CH70" s="69">
        <f t="shared" si="134"/>
        <v>35.540045080756329</v>
      </c>
      <c r="CI70" s="69">
        <f t="shared" si="135"/>
        <v>0.13244066967071089</v>
      </c>
      <c r="CK70" t="str">
        <f t="shared" ref="CK70" si="173">BO70</f>
        <v>92 Elementary administration and service occupations</v>
      </c>
      <c r="CL70" s="18">
        <f t="shared" si="165"/>
        <v>24.41032516931795</v>
      </c>
      <c r="CM70" s="18">
        <f t="shared" si="165"/>
        <v>20.588104601352576</v>
      </c>
      <c r="CN70" s="18">
        <f t="shared" si="165"/>
        <v>19.108097324317178</v>
      </c>
      <c r="CO70" s="18">
        <f t="shared" si="165"/>
        <v>16.581338470804091</v>
      </c>
      <c r="CP70" s="18">
        <f t="shared" si="165"/>
        <v>14.635672170369208</v>
      </c>
      <c r="CR70" s="68">
        <f t="shared" si="137"/>
        <v>-39.379614243567111</v>
      </c>
      <c r="CS70" s="69">
        <f t="shared" si="138"/>
        <v>19.353746607889235</v>
      </c>
      <c r="CT70" s="69">
        <f t="shared" si="139"/>
        <v>-20.025867635677876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57.206987034257473</v>
      </c>
      <c r="I72" s="67">
        <f>IF(D35&gt;0,I35/D35*100,0)</f>
        <v>64.472026675769882</v>
      </c>
      <c r="J72" s="67">
        <f t="shared" ref="J72" si="175">IF(D35&gt;0,(J35/D35)*100,0)</f>
        <v>121.67901371002733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57.632565800247527</v>
      </c>
      <c r="T72" s="67">
        <f t="shared" ref="T72" si="177">IF(O35&gt;0,T35/O35*100,0)</f>
        <v>67.972415912851972</v>
      </c>
      <c r="U72" s="67">
        <f t="shared" ref="U72" si="178">IF(O35&gt;0,(U35/O35)*100,0)</f>
        <v>125.60498171309951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36.502499316994168</v>
      </c>
      <c r="AE72" s="67">
        <f t="shared" ref="AE72" si="180">IF(Z35&gt;0,AE35/Z35*100,0)</f>
        <v>64.226629344397665</v>
      </c>
      <c r="AF72" s="67">
        <f t="shared" ref="AF72" si="181">IF(Z35&gt;0,(AF35/Z35)*100,0)</f>
        <v>100.72912866139183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13.491082173045951</v>
      </c>
      <c r="AP72" s="67">
        <f t="shared" ref="AP72" si="183">IF(AK35&gt;0,AP35/AK35*100,0)</f>
        <v>55.6311834636982</v>
      </c>
      <c r="AQ72" s="67">
        <f t="shared" ref="AQ72" si="184">IF(AK35&gt;0,(AQ35/AK35)*100,0)</f>
        <v>69.122265636744146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32.524440624170808</v>
      </c>
      <c r="BA72" s="67">
        <f t="shared" ref="BA72" si="186">IF(AV35&gt;0,BA35/AV35*100,0)</f>
        <v>59.445656887524635</v>
      </c>
      <c r="BB72" s="67">
        <f t="shared" ref="BB72" si="187">IF(AV35&gt;0,(BB35/AV35)*100,0)</f>
        <v>91.970097511695457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-0.67954590146386673</v>
      </c>
      <c r="BL72" s="67">
        <f t="shared" ref="BL72" si="189">IF(BG35&gt;0,BL35/BG35*100,0)</f>
        <v>46.039031981861058</v>
      </c>
      <c r="BM72" s="67">
        <f t="shared" ref="BM72" si="190">IF(BG35&gt;0,(BM35/BG35)*100,0)</f>
        <v>45.35948608039719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-13.189589219462919</v>
      </c>
      <c r="BW72" s="67">
        <f t="shared" ref="BW72" si="192">IF(BR35&gt;0,BW35/BR35*100,0)</f>
        <v>42.958888237600689</v>
      </c>
      <c r="BX72" s="67">
        <f t="shared" ref="BX72" si="193">IF(BR35&gt;0,(BX35/BR35)*100,0)</f>
        <v>29.769299018137769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-43.293069406650822</v>
      </c>
      <c r="CH72" s="67">
        <f t="shared" ref="CH72" si="195">IF(CC35&gt;0,CH35/CC35*100,0)</f>
        <v>32.184785032923415</v>
      </c>
      <c r="CI72" s="67">
        <f t="shared" ref="CI72" si="196">IF(CC35&gt;0,(CI35/CC35)*100,0)</f>
        <v>-11.108284373727404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-20.8550029416005</v>
      </c>
      <c r="CS72" s="67">
        <f t="shared" ref="CS72" si="198">IF(CN35&gt;0,CS35/CN35*100,0)</f>
        <v>27.418731634593669</v>
      </c>
      <c r="CT72" s="67">
        <f t="shared" ref="CT72" si="199">IF(CN35&gt;0,(CT35/CN35)*100,0)</f>
        <v>6.5637286929931706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Liverpool City Region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Liverpool City Region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Liverpool City Region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Liverpool City Region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Liverpool City Region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Liverpool City Region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Liverpool City Region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Liverpool City Region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Liverpool City Region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7.3589106759216705</v>
      </c>
      <c r="C82" s="18">
        <f t="shared" si="210"/>
        <v>24.261849677178926</v>
      </c>
      <c r="D82" s="18">
        <f t="shared" si="210"/>
        <v>1.7334076646073893</v>
      </c>
      <c r="E82" s="18">
        <f t="shared" si="210"/>
        <v>2.6223602535361712</v>
      </c>
      <c r="F82" s="18">
        <f t="shared" ref="F82:F107" si="211">IF(AND(F$6-C$6 &lt;&gt; 0,C8&lt;&gt;0,F8&lt;&gt;0),(EXP(LN(F8/C8)/(F$6-C$6))-1)*100,0)</f>
        <v>3.5749506818885557</v>
      </c>
      <c r="H82" s="18">
        <f t="shared" ref="H82:H107" si="212">IF($F$6-$D$6 &lt;&gt; 0,(EXP(LN(1+(H45/100))/($F$6-$D$6))-1)*100,0)</f>
        <v>2.3251829786621547</v>
      </c>
      <c r="I82" s="18">
        <f t="shared" ref="I82:I107" si="213">IF(D8&gt;0,((1+(I8/D8))^(1/($F$6-$D$6))-1)*100,0)</f>
        <v>3.3500715943893811</v>
      </c>
      <c r="J82" s="18">
        <f t="shared" ref="J82:J107" si="214">IF($F$6-$D$6 &lt;&gt; 0,(EXP(LN(1+(J45/100))/($F$6-$D$6))-1)*100,0)</f>
        <v>4.9053606111946646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6.8695006024162453</v>
      </c>
      <c r="N82" s="18">
        <f t="shared" si="215"/>
        <v>11.58768346275556</v>
      </c>
      <c r="O82" s="18">
        <f t="shared" si="215"/>
        <v>1.4311777099220491</v>
      </c>
      <c r="P82" s="18">
        <f t="shared" si="215"/>
        <v>2.5617113415813408</v>
      </c>
      <c r="Q82" s="18">
        <f t="shared" ref="Q82:Q107" si="216">IF(AND(Q$6-N$6 &lt;&gt; 0,N8&lt;&gt;0,Q8&lt;&gt;0),(EXP(LN(Q8/N8)/(Q$6-N$6))-1)*100,0)</f>
        <v>2.7472925816223626</v>
      </c>
      <c r="S82" s="18">
        <f t="shared" ref="S82:S107" si="217">IF($F$6-$D$6 &lt;&gt; 0,(EXP(LN(1+(S45/100))/($F$6-$D$6))-1)*100,0)</f>
        <v>2.1834736080463824</v>
      </c>
      <c r="T82" s="18">
        <f t="shared" ref="T82:T107" si="218">IF(O8&gt;0,((1+(T8/O8))^(1/($F$6-$D$6))-1)*100,0)</f>
        <v>3.3897373678047904</v>
      </c>
      <c r="U82" s="18">
        <f t="shared" ref="U82:U107" si="219">IF($F$6-$D$6 &lt;&gt; 0,(EXP(LN(1+(U45/100))/($F$6-$D$6))-1)*100,0)</f>
        <v>4.8382956298701485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7.7391879059821145</v>
      </c>
      <c r="Y82" s="18">
        <f t="shared" si="220"/>
        <v>-0.69615647471952258</v>
      </c>
      <c r="Z82" s="18">
        <f t="shared" si="220"/>
        <v>0.21127350841210202</v>
      </c>
      <c r="AA82" s="18">
        <f t="shared" si="220"/>
        <v>2.1392163116533247</v>
      </c>
      <c r="AB82" s="18">
        <f t="shared" ref="AB82:AB107" si="221">IF(AND(AB$6-Y$6 &lt;&gt; 0,Y8&lt;&gt;0,AB8&lt;&gt;0),(EXP(LN(AB8/Y8)/(AB$6-Y$6))-1)*100,0)</f>
        <v>1.35429009111947</v>
      </c>
      <c r="AD82" s="18">
        <f t="shared" ref="AD82:AD107" si="222">IF($F$6-$D$6 &lt;&gt; 0,(EXP(LN(1+(AD45/100))/($F$6-$D$6))-1)*100,0)</f>
        <v>1.4924823068780846</v>
      </c>
      <c r="AE82" s="18">
        <f t="shared" ref="AE82:AE107" si="223">IF(Z8&gt;0,((1+(AE8/Z8))^(1/($F$6-$D$6))-1)*100,0)</f>
        <v>3.2624727609206872</v>
      </c>
      <c r="AF82" s="18">
        <f t="shared" ref="AF82:AF107" si="224">IF($F$6-$D$6 &lt;&gt; 0,(EXP(LN(1+(AF45/100))/($F$6-$D$6))-1)*100,0)</f>
        <v>4.2516817252982841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5.314473817028853</v>
      </c>
      <c r="AJ82" s="18">
        <f t="shared" si="225"/>
        <v>1.9621435260320563</v>
      </c>
      <c r="AK82" s="18">
        <f t="shared" si="225"/>
        <v>-1.1348334935694981</v>
      </c>
      <c r="AL82" s="18">
        <f t="shared" si="225"/>
        <v>1.1755365187418043</v>
      </c>
      <c r="AM82" s="18">
        <f t="shared" ref="AM82:AM107" si="226">IF(AND(AM$6-AJ$6 &lt;&gt; 0,AJ8&lt;&gt;0,AM8&lt;&gt;0),(EXP(LN(AM8/AJ8)/(AM$6-AJ$6))-1)*100,0)</f>
        <v>0.49643693318919269</v>
      </c>
      <c r="AO82" s="18">
        <f t="shared" ref="AO82:AO107" si="227">IF($F$6-$D$6 &lt;&gt; 0,(EXP(LN(1+(AO45/100))/($F$6-$D$6))-1)*100,0)</f>
        <v>0.39947567345195445</v>
      </c>
      <c r="AP82" s="18">
        <f t="shared" ref="AP82:AP107" si="228">IF(AK8&gt;0,((1+(AP8/AK8))^(1/($F$6-$D$6))-1)*100,0)</f>
        <v>2.8427820995657438</v>
      </c>
      <c r="AQ82" s="18">
        <f t="shared" ref="AQ82:AQ107" si="229">IF($F$6-$D$6 &lt;&gt; 0,(EXP(LN(1+(AQ45/100))/($F$6-$D$6))-1)*100,0)</f>
        <v>3.1151601814321861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5.9386901397158631</v>
      </c>
      <c r="AU82" s="18">
        <f t="shared" si="230"/>
        <v>2.5027598615702917</v>
      </c>
      <c r="AV82" s="18">
        <f t="shared" si="230"/>
        <v>-1.2319990378765189</v>
      </c>
      <c r="AW82" s="18">
        <f t="shared" si="230"/>
        <v>1.7776613076636361</v>
      </c>
      <c r="AX82" s="18">
        <f t="shared" ref="AX82:AX107" si="231">IF(AND(AX$6-AU$6 &lt;&gt; 0,AU8&lt;&gt;0,AX8&lt;&gt;0),(EXP(LN(AX8/AU8)/(AX$6-AU$6))-1)*100,0)</f>
        <v>0.87216611442044734</v>
      </c>
      <c r="AZ82" s="18">
        <f t="shared" ref="AZ82:AZ107" si="232">IF($F$6-$D$6 &lt;&gt; 0,(EXP(LN(1+(AZ45/100))/($F$6-$D$6))-1)*100,0)</f>
        <v>0.76438674590511013</v>
      </c>
      <c r="BA82" s="18">
        <f t="shared" ref="BA82:BA107" si="233">IF(AV8&gt;0,((1+(BA8/AV8))^(1/($F$6-$D$6))-1)*100,0)</f>
        <v>2.8357235969859174</v>
      </c>
      <c r="BB82" s="18">
        <f t="shared" ref="BB82:BB107" si="234">IF($F$6-$D$6 &lt;&gt; 0,(EXP(LN(1+(BB45/100))/($F$6-$D$6))-1)*100,0)</f>
        <v>3.3618172595388129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3.158718969793628</v>
      </c>
      <c r="BF82" s="18">
        <f t="shared" si="235"/>
        <v>2.7253664221227325</v>
      </c>
      <c r="BG82" s="18">
        <f t="shared" si="235"/>
        <v>-3.1999878178675778</v>
      </c>
      <c r="BH82" s="18">
        <f t="shared" si="235"/>
        <v>-6.5626300501553381E-2</v>
      </c>
      <c r="BI82" s="18">
        <f t="shared" ref="BI82:BI107" si="236">IF(AND(BI$6-BF$6 &lt;&gt; 0,BF8&lt;&gt;0,BI8&lt;&gt;0),(EXP(LN(BI8/BF8)/(BI$6-BF$6))-1)*100,0)</f>
        <v>-0.88537735705984666</v>
      </c>
      <c r="BK82" s="18">
        <f t="shared" ref="BK82:BK107" si="237">IF($F$6-$D$6 &lt;&gt; 0,(EXP(LN(1+(BK45/100))/($F$6-$D$6))-1)*100,0)</f>
        <v>-1.1215308450349015</v>
      </c>
      <c r="BL82" s="18">
        <f t="shared" ref="BL82:BL107" si="238">IF(BG8&gt;0,((1+(BL8/BG8))^(1/($F$6-$D$6))-1)*100,0)</f>
        <v>2.1864758336321177</v>
      </c>
      <c r="BM82" s="18">
        <f t="shared" ref="BM82:BM107" si="239">IF($F$6-$D$6 &lt;&gt; 0,(EXP(LN(1+(BM45/100))/($F$6-$D$6))-1)*100,0)</f>
        <v>1.3765096144707334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1.2408732848188997</v>
      </c>
      <c r="BQ82" s="18">
        <f t="shared" si="240"/>
        <v>-4.1259107646685607</v>
      </c>
      <c r="BR82" s="18">
        <f t="shared" si="240"/>
        <v>-3.5358858182399144</v>
      </c>
      <c r="BS82" s="18">
        <f t="shared" si="240"/>
        <v>-1.9220983181108875</v>
      </c>
      <c r="BT82" s="18">
        <f t="shared" ref="BT82:BT107" si="241">IF(AND(BT$6-BQ$6 &lt;&gt; 0,BQ8&lt;&gt;0,BT8&lt;&gt;0),(EXP(LN(BT8/BQ8)/(BT$6-BQ$6))-1)*100,0)</f>
        <v>-2.5677765953582177</v>
      </c>
      <c r="BV82" s="18">
        <f t="shared" ref="BV82:BV107" si="242">IF($F$6-$D$6 &lt;&gt; 0,(EXP(LN(1+(BV45/100))/($F$6-$D$6))-1)*100,0)</f>
        <v>-2.4630051415563625</v>
      </c>
      <c r="BW82" s="18">
        <f t="shared" ref="BW82:BW107" si="243">IF(BR8&gt;0,((1+(BW8/BR8))^(1/($F$6-$D$6))-1)*100,0)</f>
        <v>2.0922646802201239</v>
      </c>
      <c r="BX82" s="18">
        <f t="shared" ref="BX82:BX107" si="244">IF($F$6-$D$6 &lt;&gt; 0,(EXP(LN(1+(BX45/100))/($F$6-$D$6))-1)*100,0)</f>
        <v>0.33960523041189905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2.8500423545718689</v>
      </c>
      <c r="CB82" s="18">
        <f t="shared" si="245"/>
        <v>3.8083569608560186</v>
      </c>
      <c r="CC82" s="18">
        <f t="shared" si="245"/>
        <v>-3.6346487301555652</v>
      </c>
      <c r="CD82" s="18">
        <f t="shared" si="245"/>
        <v>-2.2622611707509566</v>
      </c>
      <c r="CE82" s="18">
        <f t="shared" ref="CE82:CE107" si="246">IF(AND(CE$6-CB$6 &lt;&gt; 0,CB8&lt;&gt;0,CE8&lt;&gt;0),(EXP(LN(CE8/CB8)/(CE$6-CB$6))-1)*100,0)</f>
        <v>-2.3260540013097186</v>
      </c>
      <c r="CG82" s="18">
        <f t="shared" ref="CG82:CG107" si="247">IF($F$6-$D$6 &lt;&gt; 0,(EXP(LN(1+(CG45/100))/($F$6-$D$6))-1)*100,0)</f>
        <v>-2.7218817095516434</v>
      </c>
      <c r="CH82" s="18">
        <f t="shared" ref="CH82:CH107" si="248">IF(CC8&gt;0,((1+(CH8/CC8))^(1/($F$6-$D$6))-1)*100,0)</f>
        <v>2.0926610623947184</v>
      </c>
      <c r="CI82" s="18">
        <f t="shared" ref="CI82:CI107" si="249">IF($F$6-$D$6 &lt;&gt; 0,(EXP(LN(1+(CI45/100))/($F$6-$D$6))-1)*100,0)</f>
        <v>0.16712773629421473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-0.51595989587768232</v>
      </c>
      <c r="CM82" s="18">
        <f t="shared" si="250"/>
        <v>15.803622065017064</v>
      </c>
      <c r="CN82" s="18">
        <f t="shared" si="250"/>
        <v>-1.7247915585934859</v>
      </c>
      <c r="CO82" s="18">
        <f t="shared" si="250"/>
        <v>2.752852336193623</v>
      </c>
      <c r="CP82" s="18">
        <f t="shared" ref="CP82:CP107" si="251">IF(AND(CP$6-CM$6 &lt;&gt; 0,CM8&lt;&gt;0,CP8&lt;&gt;0),(EXP(LN(CP8/CM8)/(CP$6-CM$6))-1)*100,0)</f>
        <v>2.0921981455126248</v>
      </c>
      <c r="CR82" s="18">
        <f t="shared" ref="CR82:CR107" si="252">IF($F$6-$D$6 &lt;&gt; 0,(EXP(LN(1+(CR45/100))/($F$6-$D$6))-1)*100,0)</f>
        <v>1.2380835849026939</v>
      </c>
      <c r="CS82" s="18">
        <f t="shared" ref="CS82:CS107" si="253">IF(CN8&gt;0,((1+(CS8/CN8))^(1/($F$6-$D$6))-1)*100,0)</f>
        <v>1.9836646391859336</v>
      </c>
      <c r="CT82" s="18">
        <f t="shared" ref="CT82:CT107" si="254">IF($F$6-$D$6 &lt;&gt; 0,(EXP(LN(1+(CT45/100))/($F$6-$D$6))-1)*100,0)</f>
        <v>2.9441459616736498</v>
      </c>
    </row>
    <row r="83" spans="1:98" x14ac:dyDescent="0.2">
      <c r="A83" t="str">
        <f t="shared" si="209"/>
        <v>12 Other managers and proprietors</v>
      </c>
      <c r="B83" s="18">
        <f t="shared" si="210"/>
        <v>5.0531959837951668</v>
      </c>
      <c r="C83" s="18">
        <f t="shared" si="210"/>
        <v>14.312892602013317</v>
      </c>
      <c r="D83" s="18">
        <f t="shared" si="210"/>
        <v>7.7369110342435654</v>
      </c>
      <c r="E83" s="18">
        <f t="shared" si="210"/>
        <v>3.2448136710762077</v>
      </c>
      <c r="F83" s="18">
        <f t="shared" si="211"/>
        <v>5.2961558547882204</v>
      </c>
      <c r="H83" s="18">
        <f t="shared" si="212"/>
        <v>4.7209732394532411</v>
      </c>
      <c r="I83" s="18">
        <f t="shared" si="213"/>
        <v>4.6899631963152055</v>
      </c>
      <c r="J83" s="18">
        <f t="shared" si="214"/>
        <v>7.5661668162025686</v>
      </c>
      <c r="L83" t="str">
        <f t="shared" ref="L83:L106" si="255">A83</f>
        <v>12 Other managers and proprietors</v>
      </c>
      <c r="M83" s="18">
        <f t="shared" si="215"/>
        <v>4.6752312268928176</v>
      </c>
      <c r="N83" s="18">
        <f t="shared" si="215"/>
        <v>13.880565381382915</v>
      </c>
      <c r="O83" s="18">
        <f t="shared" si="215"/>
        <v>7.1219490618932069</v>
      </c>
      <c r="P83" s="18">
        <f t="shared" si="215"/>
        <v>3.422323130721483</v>
      </c>
      <c r="Q83" s="18">
        <f t="shared" si="216"/>
        <v>5.1959577796826695</v>
      </c>
      <c r="S83" s="18">
        <f t="shared" si="217"/>
        <v>4.6411124263822767</v>
      </c>
      <c r="T83" s="18">
        <f t="shared" si="218"/>
        <v>4.6143440328410668</v>
      </c>
      <c r="U83" s="18">
        <f t="shared" si="219"/>
        <v>7.4593672072744255</v>
      </c>
      <c r="W83" t="str">
        <f t="shared" ref="W83:W106" si="256">A83</f>
        <v>12 Other managers and proprietors</v>
      </c>
      <c r="X83" s="18">
        <f t="shared" si="220"/>
        <v>4.858202348813645</v>
      </c>
      <c r="Y83" s="18">
        <f t="shared" si="220"/>
        <v>2.5747326883845512</v>
      </c>
      <c r="Z83" s="18">
        <f t="shared" si="220"/>
        <v>6.1136184100583524</v>
      </c>
      <c r="AA83" s="18">
        <f t="shared" si="220"/>
        <v>3.1221452042746289</v>
      </c>
      <c r="AB83" s="18">
        <f t="shared" si="221"/>
        <v>4.0132011638374543</v>
      </c>
      <c r="AD83" s="18">
        <f t="shared" si="222"/>
        <v>4.1098131993680509</v>
      </c>
      <c r="AE83" s="18">
        <f t="shared" si="223"/>
        <v>4.4320574983893524</v>
      </c>
      <c r="AF83" s="18">
        <f t="shared" si="224"/>
        <v>6.9666841423238202</v>
      </c>
      <c r="AH83" t="str">
        <f t="shared" ref="AH83:AH106" si="257">L83</f>
        <v>12 Other managers and proprietors</v>
      </c>
      <c r="AI83" s="18">
        <f t="shared" si="225"/>
        <v>3.3296253904218975</v>
      </c>
      <c r="AJ83" s="18">
        <f t="shared" si="225"/>
        <v>10.701241698575735</v>
      </c>
      <c r="AK83" s="18">
        <f t="shared" si="225"/>
        <v>4.6538184954559414</v>
      </c>
      <c r="AL83" s="18">
        <f t="shared" si="225"/>
        <v>2.6265809021933206</v>
      </c>
      <c r="AM83" s="18">
        <f t="shared" si="226"/>
        <v>3.7457717295738879</v>
      </c>
      <c r="AO83" s="18">
        <f t="shared" si="227"/>
        <v>3.2979255057452361</v>
      </c>
      <c r="AP83" s="18">
        <f t="shared" si="228"/>
        <v>4.1877129076007158</v>
      </c>
      <c r="AQ83" s="18">
        <f t="shared" si="229"/>
        <v>6.2343381634160977</v>
      </c>
      <c r="AS83" t="str">
        <f t="shared" ref="AS83:AS106" si="258">W83</f>
        <v>12 Other managers and proprietors</v>
      </c>
      <c r="AT83" s="18">
        <f t="shared" si="230"/>
        <v>4.5510371928202398</v>
      </c>
      <c r="AU83" s="18">
        <f t="shared" si="230"/>
        <v>2.652938437896335</v>
      </c>
      <c r="AV83" s="18">
        <f t="shared" si="230"/>
        <v>5.3398058446690877</v>
      </c>
      <c r="AW83" s="18">
        <f t="shared" si="230"/>
        <v>2.476359303273834</v>
      </c>
      <c r="AX83" s="18">
        <f t="shared" si="231"/>
        <v>3.3738466017887436</v>
      </c>
      <c r="AZ83" s="18">
        <f t="shared" si="232"/>
        <v>3.4220867638072194</v>
      </c>
      <c r="BA83" s="18">
        <f t="shared" si="233"/>
        <v>4.0727111361526402</v>
      </c>
      <c r="BB83" s="18">
        <f t="shared" si="234"/>
        <v>6.2319971085151193</v>
      </c>
      <c r="BD83" t="str">
        <f t="shared" ref="BD83:BD106" si="259">AH83</f>
        <v>12 Other managers and proprietors</v>
      </c>
      <c r="BE83" s="18">
        <f t="shared" si="235"/>
        <v>-0.82947043074381721</v>
      </c>
      <c r="BF83" s="18">
        <f t="shared" si="235"/>
        <v>4.7896298350962985</v>
      </c>
      <c r="BG83" s="18">
        <f t="shared" si="235"/>
        <v>1.747965548076702</v>
      </c>
      <c r="BH83" s="18">
        <f t="shared" si="235"/>
        <v>0.41401008051549226</v>
      </c>
      <c r="BI83" s="18">
        <f t="shared" si="236"/>
        <v>1.0981318644802895</v>
      </c>
      <c r="BK83" s="18">
        <f t="shared" si="237"/>
        <v>0.85670730683735652</v>
      </c>
      <c r="BL83" s="18">
        <f t="shared" si="238"/>
        <v>2.9128857539677533</v>
      </c>
      <c r="BM83" s="18">
        <f t="shared" si="239"/>
        <v>3.4978419387120763</v>
      </c>
      <c r="BO83" t="str">
        <f t="shared" ref="BO83:BO106" si="260">AS83</f>
        <v>12 Other managers and proprietors</v>
      </c>
      <c r="BP83" s="18">
        <f t="shared" si="240"/>
        <v>0.35114989232005733</v>
      </c>
      <c r="BQ83" s="18">
        <f t="shared" si="240"/>
        <v>0.48701013876744081</v>
      </c>
      <c r="BR83" s="18">
        <f t="shared" si="240"/>
        <v>3.3832385415887289</v>
      </c>
      <c r="BS83" s="18">
        <f t="shared" si="240"/>
        <v>-0.33616123577602242</v>
      </c>
      <c r="BT83" s="18">
        <f t="shared" si="241"/>
        <v>0.86338603332223318</v>
      </c>
      <c r="BV83" s="18">
        <f t="shared" si="242"/>
        <v>0.88852782479582615</v>
      </c>
      <c r="BW83" s="18">
        <f t="shared" si="243"/>
        <v>3.2198751464302067</v>
      </c>
      <c r="BX83" s="18">
        <f t="shared" si="244"/>
        <v>3.8032296684538558</v>
      </c>
      <c r="BZ83" t="str">
        <f t="shared" ref="BZ83:BZ106" si="261">BD83</f>
        <v>12 Other managers and proprietors</v>
      </c>
      <c r="CA83" s="18">
        <f t="shared" si="245"/>
        <v>-1.4928589716356466E-2</v>
      </c>
      <c r="CB83" s="18">
        <f t="shared" si="245"/>
        <v>3.7538046707444428</v>
      </c>
      <c r="CC83" s="18">
        <f t="shared" si="245"/>
        <v>0.17389018946882828</v>
      </c>
      <c r="CD83" s="18">
        <f t="shared" si="245"/>
        <v>-2.5117539359131524</v>
      </c>
      <c r="CE83" s="18">
        <f t="shared" si="246"/>
        <v>-1.2968060710562335</v>
      </c>
      <c r="CG83" s="18">
        <f t="shared" si="247"/>
        <v>-1.6246362536254333</v>
      </c>
      <c r="CH83" s="18">
        <f t="shared" si="248"/>
        <v>2.5371325752346907</v>
      </c>
      <c r="CI83" s="18">
        <f t="shared" si="249"/>
        <v>1.4353905746050222</v>
      </c>
      <c r="CK83" t="str">
        <f t="shared" ref="CK83:CK106" si="262">BO83</f>
        <v>12 Other managers and proprietors</v>
      </c>
      <c r="CL83" s="18">
        <f t="shared" si="250"/>
        <v>-5.1877029880113446</v>
      </c>
      <c r="CM83" s="18">
        <f t="shared" si="250"/>
        <v>16.420283634527387</v>
      </c>
      <c r="CN83" s="18">
        <f t="shared" si="250"/>
        <v>5.4420005922044767</v>
      </c>
      <c r="CO83" s="18">
        <f t="shared" si="250"/>
        <v>2.91720335081187</v>
      </c>
      <c r="CP83" s="18">
        <f t="shared" si="251"/>
        <v>4.5017438409282962</v>
      </c>
      <c r="CR83" s="18">
        <f t="shared" si="252"/>
        <v>3.7520125966812312</v>
      </c>
      <c r="CS83" s="18">
        <f t="shared" si="253"/>
        <v>2.9830409704395322</v>
      </c>
      <c r="CT83" s="18">
        <f t="shared" si="254"/>
        <v>5.6843613810088955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5.1434597606091481</v>
      </c>
      <c r="C84" s="18">
        <f t="shared" si="210"/>
        <v>15.209462377133365</v>
      </c>
      <c r="D84" s="18">
        <f t="shared" si="210"/>
        <v>3.3550838966718066</v>
      </c>
      <c r="E84" s="18">
        <f t="shared" si="210"/>
        <v>2.3215024833795672</v>
      </c>
      <c r="F84" s="18">
        <f t="shared" si="211"/>
        <v>3.4072594747637908</v>
      </c>
      <c r="H84" s="18">
        <f t="shared" si="212"/>
        <v>2.6648760289943452</v>
      </c>
      <c r="I84" s="18">
        <f t="shared" si="213"/>
        <v>2.7571768426105425</v>
      </c>
      <c r="J84" s="18">
        <f t="shared" si="214"/>
        <v>4.685341140383037</v>
      </c>
      <c r="L84" t="str">
        <f t="shared" si="255"/>
        <v>21 Science, research, engineering and technology professionals</v>
      </c>
      <c r="M84" s="18">
        <f t="shared" si="215"/>
        <v>5.5560413577913748</v>
      </c>
      <c r="N84" s="18">
        <f t="shared" si="215"/>
        <v>14.248678012658988</v>
      </c>
      <c r="O84" s="18">
        <f t="shared" si="215"/>
        <v>4.0257131625473841</v>
      </c>
      <c r="P84" s="18">
        <f t="shared" si="215"/>
        <v>2.6009248843154698</v>
      </c>
      <c r="Q84" s="18">
        <f t="shared" si="216"/>
        <v>3.7389183878193011</v>
      </c>
      <c r="S84" s="18">
        <f t="shared" si="217"/>
        <v>3.073672714412945</v>
      </c>
      <c r="T84" s="18">
        <f t="shared" si="218"/>
        <v>2.9627767196464871</v>
      </c>
      <c r="U84" s="18">
        <f t="shared" si="219"/>
        <v>5.1512711715538506</v>
      </c>
      <c r="W84" t="str">
        <f t="shared" si="256"/>
        <v>21 Science, research, engineering and technology professionals</v>
      </c>
      <c r="X84" s="18">
        <f t="shared" si="220"/>
        <v>5.9828676958736615</v>
      </c>
      <c r="Y84" s="18">
        <f t="shared" si="220"/>
        <v>-1.1416316235712043</v>
      </c>
      <c r="Z84" s="18">
        <f t="shared" si="220"/>
        <v>1.5136050187277927</v>
      </c>
      <c r="AA84" s="18">
        <f t="shared" si="220"/>
        <v>1.4422565809731225</v>
      </c>
      <c r="AB84" s="18">
        <f t="shared" si="221"/>
        <v>1.301058134107147</v>
      </c>
      <c r="AD84" s="18">
        <f t="shared" si="222"/>
        <v>1.4660338199313561</v>
      </c>
      <c r="AE84" s="18">
        <f t="shared" si="223"/>
        <v>2.4312392333613708</v>
      </c>
      <c r="AF84" s="18">
        <f t="shared" si="224"/>
        <v>3.5099397617174732</v>
      </c>
      <c r="AH84" t="str">
        <f t="shared" si="257"/>
        <v>21 Science, research, engineering and technology professionals</v>
      </c>
      <c r="AI84" s="18">
        <f t="shared" si="225"/>
        <v>4.14758573952001</v>
      </c>
      <c r="AJ84" s="18">
        <f t="shared" si="225"/>
        <v>3.7670681565620923</v>
      </c>
      <c r="AK84" s="18">
        <f t="shared" si="225"/>
        <v>0.88493605991164515</v>
      </c>
      <c r="AL84" s="18">
        <f t="shared" si="225"/>
        <v>1.3947569568921958</v>
      </c>
      <c r="AM84" s="18">
        <f t="shared" si="226"/>
        <v>1.3815984229410549</v>
      </c>
      <c r="AO84" s="18">
        <f t="shared" si="227"/>
        <v>1.2245310351561844</v>
      </c>
      <c r="AP84" s="18">
        <f t="shared" si="228"/>
        <v>2.3409920519631644</v>
      </c>
      <c r="AQ84" s="18">
        <f t="shared" si="229"/>
        <v>3.2482455613304317</v>
      </c>
      <c r="AS84" t="str">
        <f t="shared" si="258"/>
        <v>21 Science, research, engineering and technology professionals</v>
      </c>
      <c r="AT84" s="18">
        <f t="shared" si="230"/>
        <v>4.5468741979301619</v>
      </c>
      <c r="AU84" s="18">
        <f t="shared" si="230"/>
        <v>-1.2086735315039343</v>
      </c>
      <c r="AV84" s="18">
        <f t="shared" si="230"/>
        <v>-0.80019840124229136</v>
      </c>
      <c r="AW84" s="18">
        <f t="shared" si="230"/>
        <v>0.84943787258262571</v>
      </c>
      <c r="AX84" s="18">
        <f t="shared" si="231"/>
        <v>0.20178965045265507</v>
      </c>
      <c r="AZ84" s="18">
        <f t="shared" si="232"/>
        <v>0.29653336927406571</v>
      </c>
      <c r="BA84" s="18">
        <f t="shared" si="233"/>
        <v>1.9621559589927395</v>
      </c>
      <c r="BB84" s="18">
        <f t="shared" si="234"/>
        <v>2.1892372388799375</v>
      </c>
      <c r="BD84" t="str">
        <f t="shared" si="259"/>
        <v>21 Science, research, engineering and technology professionals</v>
      </c>
      <c r="BE84" s="18">
        <f t="shared" si="235"/>
        <v>0.88180062186973274</v>
      </c>
      <c r="BF84" s="18">
        <f t="shared" si="235"/>
        <v>0.38955480180236091</v>
      </c>
      <c r="BG84" s="18">
        <f t="shared" si="235"/>
        <v>-2.3630712762681805</v>
      </c>
      <c r="BH84" s="18">
        <f t="shared" si="235"/>
        <v>-1.4417206949096206</v>
      </c>
      <c r="BI84" s="18">
        <f t="shared" si="236"/>
        <v>-1.617435774268472</v>
      </c>
      <c r="BK84" s="18">
        <f t="shared" si="237"/>
        <v>-1.7497995617462903</v>
      </c>
      <c r="BL84" s="18">
        <f t="shared" si="238"/>
        <v>1.5308982905202662</v>
      </c>
      <c r="BM84" s="18">
        <f t="shared" si="239"/>
        <v>0.15378391854610207</v>
      </c>
      <c r="BO84" t="str">
        <f t="shared" si="260"/>
        <v>21 Science, research, engineering and technology professionals</v>
      </c>
      <c r="BP84" s="18">
        <f t="shared" si="240"/>
        <v>0.62265443810709531</v>
      </c>
      <c r="BQ84" s="18">
        <f t="shared" si="240"/>
        <v>-0.98135000356639468</v>
      </c>
      <c r="BR84" s="18">
        <f t="shared" si="240"/>
        <v>-0.83174902707293663</v>
      </c>
      <c r="BS84" s="18">
        <f t="shared" si="240"/>
        <v>-1.2837793138253062</v>
      </c>
      <c r="BT84" s="18">
        <f t="shared" si="241"/>
        <v>-1.1238399215996786</v>
      </c>
      <c r="BV84" s="18">
        <f t="shared" si="242"/>
        <v>-1.1333319556784072</v>
      </c>
      <c r="BW84" s="18">
        <f t="shared" si="243"/>
        <v>1.8549948882485845</v>
      </c>
      <c r="BX84" s="18">
        <f t="shared" si="244"/>
        <v>0.99611324925481526</v>
      </c>
      <c r="BZ84" t="str">
        <f t="shared" si="261"/>
        <v>21 Science, research, engineering and technology professionals</v>
      </c>
      <c r="CA84" s="18">
        <f t="shared" si="245"/>
        <v>2.5756993682281681</v>
      </c>
      <c r="CB84" s="18">
        <f t="shared" si="245"/>
        <v>1.1093387511960096</v>
      </c>
      <c r="CC84" s="18">
        <f t="shared" si="245"/>
        <v>-2.1660993477634727</v>
      </c>
      <c r="CD84" s="18">
        <f t="shared" si="245"/>
        <v>-3.1408913386380188</v>
      </c>
      <c r="CE84" s="18">
        <f t="shared" si="246"/>
        <v>-2.5761753854250058</v>
      </c>
      <c r="CG84" s="18">
        <f t="shared" si="247"/>
        <v>-2.8170446572930996</v>
      </c>
      <c r="CH84" s="18">
        <f t="shared" si="248"/>
        <v>1.5842642553935748</v>
      </c>
      <c r="CI84" s="18">
        <f t="shared" si="249"/>
        <v>-0.57383694737821456</v>
      </c>
      <c r="CK84" t="str">
        <f t="shared" si="262"/>
        <v>21 Science, research, engineering and technology professionals</v>
      </c>
      <c r="CL84" s="18">
        <f t="shared" si="250"/>
        <v>-6.9643101011884756E-2</v>
      </c>
      <c r="CM84" s="18">
        <f t="shared" si="250"/>
        <v>18.766023767472984</v>
      </c>
      <c r="CN84" s="18">
        <f t="shared" si="250"/>
        <v>5.7439753957117201</v>
      </c>
      <c r="CO84" s="18">
        <f t="shared" si="250"/>
        <v>2.8155615563958181</v>
      </c>
      <c r="CP84" s="18">
        <f t="shared" si="251"/>
        <v>4.6610124050926904</v>
      </c>
      <c r="CR84" s="18">
        <f t="shared" si="252"/>
        <v>3.7825758991798741</v>
      </c>
      <c r="CS84" s="18">
        <f t="shared" si="253"/>
        <v>2.5065350457584623</v>
      </c>
      <c r="CT84" s="18">
        <f t="shared" si="254"/>
        <v>5.3809012350049645</v>
      </c>
    </row>
    <row r="85" spans="1:98" x14ac:dyDescent="0.2">
      <c r="A85" t="str">
        <f t="shared" si="209"/>
        <v>22 Health professionals</v>
      </c>
      <c r="B85" s="18">
        <f t="shared" si="210"/>
        <v>5.0095744025777211</v>
      </c>
      <c r="C85" s="18">
        <f t="shared" si="210"/>
        <v>13.160197213118652</v>
      </c>
      <c r="D85" s="18">
        <f t="shared" si="210"/>
        <v>4.6945438056085198</v>
      </c>
      <c r="E85" s="18">
        <f t="shared" si="210"/>
        <v>2.8114829357313909</v>
      </c>
      <c r="F85" s="18">
        <f t="shared" si="211"/>
        <v>4.0179129894248433</v>
      </c>
      <c r="H85" s="18">
        <f t="shared" si="212"/>
        <v>3.4353762478700922</v>
      </c>
      <c r="I85" s="18">
        <f t="shared" si="213"/>
        <v>3.5211924153035312</v>
      </c>
      <c r="J85" s="18">
        <f t="shared" si="214"/>
        <v>5.832051065270849</v>
      </c>
      <c r="L85" t="str">
        <f t="shared" si="255"/>
        <v>22 Health professionals</v>
      </c>
      <c r="M85" s="18">
        <f t="shared" si="215"/>
        <v>5.2306216842185727</v>
      </c>
      <c r="N85" s="18">
        <f t="shared" si="215"/>
        <v>12.452072463910401</v>
      </c>
      <c r="O85" s="18">
        <f t="shared" si="215"/>
        <v>4.0542069166682015</v>
      </c>
      <c r="P85" s="18">
        <f t="shared" si="215"/>
        <v>2.6400020997958018</v>
      </c>
      <c r="Q85" s="18">
        <f t="shared" si="216"/>
        <v>3.6697408068530946</v>
      </c>
      <c r="S85" s="18">
        <f t="shared" si="217"/>
        <v>3.1092550895396087</v>
      </c>
      <c r="T85" s="18">
        <f t="shared" si="218"/>
        <v>3.5618727772406045</v>
      </c>
      <c r="U85" s="18">
        <f t="shared" si="219"/>
        <v>5.6277631819389384</v>
      </c>
      <c r="W85" t="str">
        <f t="shared" si="256"/>
        <v>22 Health professionals</v>
      </c>
      <c r="X85" s="18">
        <f t="shared" si="220"/>
        <v>5.9754244847122218</v>
      </c>
      <c r="Y85" s="18">
        <f t="shared" si="220"/>
        <v>0.46134364553716001</v>
      </c>
      <c r="Z85" s="18">
        <f t="shared" si="220"/>
        <v>3.2107593961540504</v>
      </c>
      <c r="AA85" s="18">
        <f t="shared" si="220"/>
        <v>1.7211066393259644</v>
      </c>
      <c r="AB85" s="18">
        <f t="shared" si="221"/>
        <v>2.1047422385420456</v>
      </c>
      <c r="AD85" s="18">
        <f t="shared" si="222"/>
        <v>2.2152531782102525</v>
      </c>
      <c r="AE85" s="18">
        <f t="shared" si="223"/>
        <v>3.5587049900247081</v>
      </c>
      <c r="AF85" s="18">
        <f t="shared" si="224"/>
        <v>4.9994544333310076</v>
      </c>
      <c r="AH85" t="str">
        <f t="shared" si="257"/>
        <v>22 Health professionals</v>
      </c>
      <c r="AI85" s="18">
        <f t="shared" si="225"/>
        <v>-4.3259103668219616</v>
      </c>
      <c r="AJ85" s="18">
        <f t="shared" si="225"/>
        <v>-11.473718239174147</v>
      </c>
      <c r="AK85" s="18">
        <f t="shared" si="225"/>
        <v>-10.236607190583936</v>
      </c>
      <c r="AL85" s="18">
        <f t="shared" si="225"/>
        <v>-10.868713942557573</v>
      </c>
      <c r="AM85" s="18">
        <f t="shared" si="226"/>
        <v>-10.709677697868925</v>
      </c>
      <c r="AO85" s="18">
        <f t="shared" si="227"/>
        <v>-10.658507829097697</v>
      </c>
      <c r="AP85" s="18">
        <f t="shared" si="228"/>
        <v>1.13104445930019</v>
      </c>
      <c r="AQ85" s="18">
        <f t="shared" si="229"/>
        <v>-6.4441077762341203</v>
      </c>
      <c r="AS85" t="str">
        <f t="shared" si="258"/>
        <v>22 Health professionals</v>
      </c>
      <c r="AT85" s="18">
        <f t="shared" si="230"/>
        <v>6.3856608811219351</v>
      </c>
      <c r="AU85" s="18">
        <f t="shared" si="230"/>
        <v>4.252526065704787</v>
      </c>
      <c r="AV85" s="18">
        <f t="shared" si="230"/>
        <v>2.2706337618883188</v>
      </c>
      <c r="AW85" s="18">
        <f t="shared" si="230"/>
        <v>1.9071920435367318</v>
      </c>
      <c r="AX85" s="18">
        <f t="shared" si="231"/>
        <v>2.1658152022235866</v>
      </c>
      <c r="AZ85" s="18">
        <f t="shared" si="232"/>
        <v>2.0281955478596903</v>
      </c>
      <c r="BA85" s="18">
        <f t="shared" si="233"/>
        <v>3.0774628805857684</v>
      </c>
      <c r="BB85" s="18">
        <f t="shared" si="234"/>
        <v>4.4704695712679765</v>
      </c>
      <c r="BD85" t="str">
        <f t="shared" si="259"/>
        <v>22 Health professionals</v>
      </c>
      <c r="BE85" s="18">
        <f t="shared" si="235"/>
        <v>7.2750268508760207</v>
      </c>
      <c r="BF85" s="18">
        <f t="shared" si="235"/>
        <v>6.741018980109903</v>
      </c>
      <c r="BG85" s="18">
        <f t="shared" si="235"/>
        <v>1.3152189795610392</v>
      </c>
      <c r="BH85" s="18">
        <f t="shared" si="235"/>
        <v>1.0382201998672569</v>
      </c>
      <c r="BI85" s="18">
        <f t="shared" si="236"/>
        <v>1.4723231747603815</v>
      </c>
      <c r="BK85" s="18">
        <f t="shared" si="237"/>
        <v>1.1304688770431781</v>
      </c>
      <c r="BL85" s="18">
        <f t="shared" si="238"/>
        <v>3.1639448296514772</v>
      </c>
      <c r="BM85" s="18">
        <f t="shared" si="239"/>
        <v>3.91601446779688</v>
      </c>
      <c r="BO85" t="str">
        <f t="shared" si="260"/>
        <v>22 Health professionals</v>
      </c>
      <c r="BP85" s="18">
        <f t="shared" si="240"/>
        <v>5.0305896151112472</v>
      </c>
      <c r="BQ85" s="18">
        <f t="shared" si="240"/>
        <v>-3.8456026671370491</v>
      </c>
      <c r="BR85" s="18">
        <f t="shared" si="240"/>
        <v>0.72757364446858208</v>
      </c>
      <c r="BS85" s="18">
        <f t="shared" si="240"/>
        <v>-2.1134329732930168</v>
      </c>
      <c r="BT85" s="18">
        <f t="shared" si="241"/>
        <v>-1.3444835543252598</v>
      </c>
      <c r="BV85" s="18">
        <f t="shared" si="242"/>
        <v>-1.1754476001199166</v>
      </c>
      <c r="BW85" s="18">
        <f t="shared" si="243"/>
        <v>2.4473668640530466</v>
      </c>
      <c r="BX85" s="18">
        <f t="shared" si="244"/>
        <v>1.6310198237299955</v>
      </c>
      <c r="BZ85" t="str">
        <f t="shared" si="261"/>
        <v>22 Health professionals</v>
      </c>
      <c r="CA85" s="18">
        <f t="shared" si="245"/>
        <v>5.1012027538633209</v>
      </c>
      <c r="CB85" s="18">
        <f t="shared" si="245"/>
        <v>-4.3088093730752508</v>
      </c>
      <c r="CC85" s="18">
        <f t="shared" si="245"/>
        <v>-1.0181017384624069</v>
      </c>
      <c r="CD85" s="18">
        <f t="shared" si="245"/>
        <v>-3.4372154213826778</v>
      </c>
      <c r="CE85" s="18">
        <f t="shared" si="246"/>
        <v>-2.742793496163598</v>
      </c>
      <c r="CG85" s="18">
        <f t="shared" si="247"/>
        <v>-2.6374858111868016</v>
      </c>
      <c r="CH85" s="18">
        <f t="shared" si="248"/>
        <v>2.2303557871534041</v>
      </c>
      <c r="CI85" s="18">
        <f t="shared" si="249"/>
        <v>0.40109443607450057</v>
      </c>
      <c r="CK85" t="str">
        <f t="shared" si="262"/>
        <v>22 Health professionals</v>
      </c>
      <c r="CL85" s="18">
        <f t="shared" si="250"/>
        <v>1.1636041925933593</v>
      </c>
      <c r="CM85" s="18">
        <f t="shared" si="250"/>
        <v>29.448912896152191</v>
      </c>
      <c r="CN85" s="18">
        <f t="shared" si="250"/>
        <v>5.5629738023477815</v>
      </c>
      <c r="CO85" s="18">
        <f t="shared" si="250"/>
        <v>5.2089130834333419</v>
      </c>
      <c r="CP85" s="18">
        <f t="shared" si="251"/>
        <v>6.6931074585001804</v>
      </c>
      <c r="CR85" s="18">
        <f t="shared" si="252"/>
        <v>5.3268011784332048</v>
      </c>
      <c r="CS85" s="18">
        <f t="shared" si="253"/>
        <v>3.1561305721487853</v>
      </c>
      <c r="CT85" s="18">
        <f t="shared" si="254"/>
        <v>7.0331936771269143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3.6071407065964234</v>
      </c>
      <c r="C86" s="18">
        <f t="shared" si="210"/>
        <v>8.9538269244386903</v>
      </c>
      <c r="D86" s="18">
        <f t="shared" si="210"/>
        <v>3.3604705102654453</v>
      </c>
      <c r="E86" s="18">
        <f t="shared" si="210"/>
        <v>2.1123793225402254</v>
      </c>
      <c r="F86" s="18">
        <f t="shared" si="211"/>
        <v>2.9170732356148088</v>
      </c>
      <c r="H86" s="18">
        <f t="shared" si="212"/>
        <v>2.526726127370682</v>
      </c>
      <c r="I86" s="18">
        <f t="shared" si="213"/>
        <v>3.278952955320058</v>
      </c>
      <c r="J86" s="18">
        <f t="shared" si="214"/>
        <v>4.9916365559735221</v>
      </c>
      <c r="L86" t="str">
        <f t="shared" si="255"/>
        <v>23 Teaching and other educational professionals</v>
      </c>
      <c r="M86" s="18">
        <f t="shared" si="215"/>
        <v>3.4679829307294519</v>
      </c>
      <c r="N86" s="18">
        <f t="shared" si="215"/>
        <v>10.097987906034733</v>
      </c>
      <c r="O86" s="18">
        <f t="shared" si="215"/>
        <v>3.2134036267001953</v>
      </c>
      <c r="P86" s="18">
        <f t="shared" si="215"/>
        <v>2.1479703444751364</v>
      </c>
      <c r="Q86" s="18">
        <f t="shared" si="216"/>
        <v>2.9609002373758964</v>
      </c>
      <c r="S86" s="18">
        <f t="shared" si="217"/>
        <v>2.5018871239167018</v>
      </c>
      <c r="T86" s="18">
        <f t="shared" si="218"/>
        <v>3.3632808765548861</v>
      </c>
      <c r="U86" s="18">
        <f t="shared" si="219"/>
        <v>5.0410607742879865</v>
      </c>
      <c r="W86" t="str">
        <f t="shared" si="256"/>
        <v>23 Teaching and other educational professionals</v>
      </c>
      <c r="X86" s="18">
        <f t="shared" si="220"/>
        <v>-0.21432302852921747</v>
      </c>
      <c r="Y86" s="18">
        <f t="shared" si="220"/>
        <v>-1.626377335111151</v>
      </c>
      <c r="Z86" s="18">
        <f t="shared" si="220"/>
        <v>-1.3905640772727268</v>
      </c>
      <c r="AA86" s="18">
        <f t="shared" si="220"/>
        <v>-1.7962296194497185</v>
      </c>
      <c r="AB86" s="18">
        <f t="shared" si="221"/>
        <v>-1.6590178881271567</v>
      </c>
      <c r="AD86" s="18">
        <f t="shared" si="222"/>
        <v>-1.661193539881467</v>
      </c>
      <c r="AE86" s="18">
        <f t="shared" si="223"/>
        <v>2.5437260968439679</v>
      </c>
      <c r="AF86" s="18">
        <f t="shared" si="224"/>
        <v>1.4192997228908766</v>
      </c>
      <c r="AH86" t="str">
        <f t="shared" si="257"/>
        <v>23 Teaching and other educational professionals</v>
      </c>
      <c r="AI86" s="18">
        <f t="shared" si="225"/>
        <v>-8.3897762404908427</v>
      </c>
      <c r="AJ86" s="18">
        <f t="shared" si="225"/>
        <v>-9.7846704001686717</v>
      </c>
      <c r="AK86" s="18">
        <f t="shared" si="225"/>
        <v>-5.1833339236568516</v>
      </c>
      <c r="AL86" s="18">
        <f t="shared" si="225"/>
        <v>0.72520485011973168</v>
      </c>
      <c r="AM86" s="18">
        <f t="shared" si="226"/>
        <v>-1.8381276584583994</v>
      </c>
      <c r="AO86" s="18">
        <f t="shared" si="227"/>
        <v>-1.2841249127318988</v>
      </c>
      <c r="AP86" s="18">
        <f t="shared" si="228"/>
        <v>1.5027105180540401</v>
      </c>
      <c r="AQ86" s="18">
        <f t="shared" si="229"/>
        <v>0.48019240977219546</v>
      </c>
      <c r="AS86" t="str">
        <f t="shared" si="258"/>
        <v>23 Teaching and other educational professionals</v>
      </c>
      <c r="AT86" s="18">
        <f t="shared" si="230"/>
        <v>3.815005799041038</v>
      </c>
      <c r="AU86" s="18">
        <f t="shared" si="230"/>
        <v>-4.3342954135953242</v>
      </c>
      <c r="AV86" s="18">
        <f t="shared" si="230"/>
        <v>-1.8165941422339849</v>
      </c>
      <c r="AW86" s="18">
        <f t="shared" si="230"/>
        <v>-0.47400048599124389</v>
      </c>
      <c r="AX86" s="18">
        <f t="shared" si="231"/>
        <v>-1.1402486881913032</v>
      </c>
      <c r="AZ86" s="18">
        <f t="shared" si="232"/>
        <v>-0.92355930387734153</v>
      </c>
      <c r="BA86" s="18">
        <f t="shared" si="233"/>
        <v>2.4333030094081387</v>
      </c>
      <c r="BB86" s="18">
        <f t="shared" si="234"/>
        <v>1.7868856571086278</v>
      </c>
      <c r="BD86" t="str">
        <f t="shared" si="259"/>
        <v>23 Teaching and other educational professionals</v>
      </c>
      <c r="BE86" s="18">
        <f t="shared" si="235"/>
        <v>2.5509795743596353</v>
      </c>
      <c r="BF86" s="18">
        <f t="shared" si="235"/>
        <v>11.529567982209453</v>
      </c>
      <c r="BG86" s="18">
        <f t="shared" si="235"/>
        <v>0.39892724778509692</v>
      </c>
      <c r="BH86" s="18">
        <f t="shared" si="235"/>
        <v>1.3212661516316837</v>
      </c>
      <c r="BI86" s="18">
        <f t="shared" si="236"/>
        <v>1.6401018463124029</v>
      </c>
      <c r="BK86" s="18">
        <f t="shared" si="237"/>
        <v>1.0128821974438429</v>
      </c>
      <c r="BL86" s="18">
        <f t="shared" si="238"/>
        <v>2.5684344626341504</v>
      </c>
      <c r="BM86" s="18">
        <f t="shared" si="239"/>
        <v>3.2941719782123124</v>
      </c>
      <c r="BO86" t="str">
        <f t="shared" si="260"/>
        <v>23 Teaching and other educational professionals</v>
      </c>
      <c r="BP86" s="18">
        <f t="shared" si="240"/>
        <v>2.0928234388041478</v>
      </c>
      <c r="BQ86" s="18">
        <f t="shared" si="240"/>
        <v>-1.7730640443972767</v>
      </c>
      <c r="BR86" s="18">
        <f t="shared" si="240"/>
        <v>-0.17714017449277364</v>
      </c>
      <c r="BS86" s="18">
        <f t="shared" si="240"/>
        <v>-1.2126387050461207</v>
      </c>
      <c r="BT86" s="18">
        <f t="shared" si="241"/>
        <v>-0.92543926503223517</v>
      </c>
      <c r="BV86" s="18">
        <f t="shared" si="242"/>
        <v>-0.86867157535028827</v>
      </c>
      <c r="BW86" s="18">
        <f t="shared" si="243"/>
        <v>2.4359506711996159</v>
      </c>
      <c r="BX86" s="18">
        <f t="shared" si="244"/>
        <v>1.827428430121647</v>
      </c>
      <c r="BZ86" t="str">
        <f t="shared" si="261"/>
        <v>23 Teaching and other educational professionals</v>
      </c>
      <c r="CA86" s="18">
        <f t="shared" si="245"/>
        <v>2.1876182071148387</v>
      </c>
      <c r="CB86" s="18">
        <f t="shared" si="245"/>
        <v>5.8430486891912103</v>
      </c>
      <c r="CC86" s="18">
        <f t="shared" si="245"/>
        <v>-1.5332638505492713</v>
      </c>
      <c r="CD86" s="18">
        <f t="shared" si="245"/>
        <v>-2.5943082624369507</v>
      </c>
      <c r="CE86" s="18">
        <f t="shared" si="246"/>
        <v>-1.7551966477079572</v>
      </c>
      <c r="CG86" s="18">
        <f t="shared" si="247"/>
        <v>-2.2419032985991905</v>
      </c>
      <c r="CH86" s="18">
        <f t="shared" si="248"/>
        <v>2.2055614886993258</v>
      </c>
      <c r="CI86" s="18">
        <f t="shared" si="249"/>
        <v>0.63024030589846625</v>
      </c>
      <c r="CK86" t="str">
        <f t="shared" si="262"/>
        <v>23 Teaching and other educational professionals</v>
      </c>
      <c r="CL86" s="18">
        <f t="shared" si="250"/>
        <v>0.73099346084293249</v>
      </c>
      <c r="CM86" s="18">
        <f t="shared" si="250"/>
        <v>46.573427912381234</v>
      </c>
      <c r="CN86" s="18">
        <f t="shared" si="250"/>
        <v>5.0736507262988839</v>
      </c>
      <c r="CO86" s="18">
        <f t="shared" si="250"/>
        <v>1.6660703372631147</v>
      </c>
      <c r="CP86" s="18">
        <f t="shared" si="251"/>
        <v>5.0945743120197173</v>
      </c>
      <c r="CR86" s="18">
        <f t="shared" si="252"/>
        <v>2.789471265178145</v>
      </c>
      <c r="CS86" s="18">
        <f t="shared" si="253"/>
        <v>2.8307600969255997</v>
      </c>
      <c r="CT86" s="18">
        <f t="shared" si="254"/>
        <v>4.8364640990423702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7.4998824152670007</v>
      </c>
      <c r="C87" s="18">
        <f t="shared" si="210"/>
        <v>19.267225784616791</v>
      </c>
      <c r="D87" s="18">
        <f t="shared" si="210"/>
        <v>5.2250057390348381</v>
      </c>
      <c r="E87" s="18">
        <f t="shared" si="210"/>
        <v>2.8223577568272429</v>
      </c>
      <c r="F87" s="18">
        <f t="shared" si="211"/>
        <v>4.5320501437466465</v>
      </c>
      <c r="H87" s="18">
        <f t="shared" si="212"/>
        <v>3.6170820880362831</v>
      </c>
      <c r="I87" s="18">
        <f t="shared" si="213"/>
        <v>3.6586244021289405</v>
      </c>
      <c r="J87" s="18">
        <f t="shared" si="214"/>
        <v>6.0637885220601762</v>
      </c>
      <c r="L87" t="str">
        <f t="shared" si="255"/>
        <v>24 Business, media and public service professionals</v>
      </c>
      <c r="M87" s="18">
        <f t="shared" si="215"/>
        <v>7.1905836591994232</v>
      </c>
      <c r="N87" s="18">
        <f t="shared" si="215"/>
        <v>17.792540184399662</v>
      </c>
      <c r="O87" s="18">
        <f t="shared" si="215"/>
        <v>4.1233458844956994</v>
      </c>
      <c r="P87" s="18">
        <f t="shared" si="215"/>
        <v>2.4905226742786724</v>
      </c>
      <c r="Q87" s="18">
        <f t="shared" si="216"/>
        <v>3.8977075484269319</v>
      </c>
      <c r="S87" s="18">
        <f t="shared" si="217"/>
        <v>3.031932029985529</v>
      </c>
      <c r="T87" s="18">
        <f t="shared" si="218"/>
        <v>3.4874990272789175</v>
      </c>
      <c r="U87" s="18">
        <f t="shared" si="219"/>
        <v>5.515948976048346</v>
      </c>
      <c r="W87" t="str">
        <f t="shared" si="256"/>
        <v>24 Business, media and public service professionals</v>
      </c>
      <c r="X87" s="18">
        <f t="shared" si="220"/>
        <v>6.8868242557752923</v>
      </c>
      <c r="Y87" s="18">
        <f t="shared" si="220"/>
        <v>6.2677137740326128</v>
      </c>
      <c r="Z87" s="18">
        <f t="shared" si="220"/>
        <v>2.5773547668889174</v>
      </c>
      <c r="AA87" s="18">
        <f t="shared" si="220"/>
        <v>1.4655729495198333</v>
      </c>
      <c r="AB87" s="18">
        <f t="shared" si="221"/>
        <v>2.1063780281906697</v>
      </c>
      <c r="AD87" s="18">
        <f t="shared" si="222"/>
        <v>1.8348215072865104</v>
      </c>
      <c r="AE87" s="18">
        <f t="shared" si="223"/>
        <v>3.2170380649998664</v>
      </c>
      <c r="AF87" s="18">
        <f t="shared" si="224"/>
        <v>4.4501757955852872</v>
      </c>
      <c r="AH87" t="str">
        <f t="shared" si="257"/>
        <v>24 Business, media and public service professionals</v>
      </c>
      <c r="AI87" s="18">
        <f t="shared" si="225"/>
        <v>0.80701828954106158</v>
      </c>
      <c r="AJ87" s="18">
        <f t="shared" si="225"/>
        <v>5.7075753913034877</v>
      </c>
      <c r="AK87" s="18">
        <f t="shared" si="225"/>
        <v>-0.35566388797507731</v>
      </c>
      <c r="AL87" s="18">
        <f t="shared" si="225"/>
        <v>1.1714799581825197</v>
      </c>
      <c r="AM87" s="18">
        <f t="shared" si="226"/>
        <v>0.96814780057343786</v>
      </c>
      <c r="AO87" s="18">
        <f t="shared" si="227"/>
        <v>0.65984901906375182</v>
      </c>
      <c r="AP87" s="18">
        <f t="shared" si="228"/>
        <v>2.0894120979556563</v>
      </c>
      <c r="AQ87" s="18">
        <f t="shared" si="229"/>
        <v>2.5893724260678264</v>
      </c>
      <c r="AS87" t="str">
        <f t="shared" si="258"/>
        <v>24 Business, media and public service professionals</v>
      </c>
      <c r="AT87" s="18">
        <f t="shared" si="230"/>
        <v>6.6010252388685853</v>
      </c>
      <c r="AU87" s="18">
        <f t="shared" si="230"/>
        <v>9.102810899715319</v>
      </c>
      <c r="AV87" s="18">
        <f t="shared" si="230"/>
        <v>2.7917531633079085</v>
      </c>
      <c r="AW87" s="18">
        <f t="shared" si="230"/>
        <v>2.1207071373839481</v>
      </c>
      <c r="AX87" s="18">
        <f t="shared" si="231"/>
        <v>2.7537877586226278</v>
      </c>
      <c r="AZ87" s="18">
        <f t="shared" si="232"/>
        <v>2.3439009807435518</v>
      </c>
      <c r="BA87" s="18">
        <f t="shared" si="233"/>
        <v>3.1090700439220686</v>
      </c>
      <c r="BB87" s="18">
        <f t="shared" si="234"/>
        <v>4.7240426304523631</v>
      </c>
      <c r="BD87" t="str">
        <f t="shared" si="259"/>
        <v>24 Business, media and public service professionals</v>
      </c>
      <c r="BE87" s="18">
        <f t="shared" si="235"/>
        <v>4.5477810032597654</v>
      </c>
      <c r="BF87" s="18">
        <f t="shared" si="235"/>
        <v>9.0710105814779887</v>
      </c>
      <c r="BG87" s="18">
        <f t="shared" si="235"/>
        <v>0.68010228496064862</v>
      </c>
      <c r="BH87" s="18">
        <f t="shared" si="235"/>
        <v>-0.10240970407566774</v>
      </c>
      <c r="BI87" s="18">
        <f t="shared" si="236"/>
        <v>0.69284376207960907</v>
      </c>
      <c r="BK87" s="18">
        <f t="shared" si="237"/>
        <v>0.15774951541225324</v>
      </c>
      <c r="BL87" s="18">
        <f t="shared" si="238"/>
        <v>2.4147704283412619</v>
      </c>
      <c r="BM87" s="18">
        <f t="shared" si="239"/>
        <v>2.5280956672061317</v>
      </c>
      <c r="BO87" t="str">
        <f t="shared" si="260"/>
        <v>24 Business, media and public service professionals</v>
      </c>
      <c r="BP87" s="18">
        <f t="shared" si="240"/>
        <v>1.8737969453277437</v>
      </c>
      <c r="BQ87" s="18">
        <f t="shared" si="240"/>
        <v>5.1991548438695023</v>
      </c>
      <c r="BR87" s="18">
        <f t="shared" si="240"/>
        <v>-5.0946704271415122E-3</v>
      </c>
      <c r="BS87" s="18">
        <f t="shared" si="240"/>
        <v>-1.4932452981145983</v>
      </c>
      <c r="BT87" s="18">
        <f t="shared" si="241"/>
        <v>-0.62317705069704354</v>
      </c>
      <c r="BV87" s="18">
        <f t="shared" si="242"/>
        <v>-0.9996722915313061</v>
      </c>
      <c r="BW87" s="18">
        <f t="shared" si="243"/>
        <v>2.1876653364375276</v>
      </c>
      <c r="BX87" s="18">
        <f t="shared" si="244"/>
        <v>1.4639868808428602</v>
      </c>
      <c r="BZ87" t="str">
        <f t="shared" si="261"/>
        <v>24 Business, media and public service professionals</v>
      </c>
      <c r="CA87" s="18">
        <f t="shared" si="245"/>
        <v>3.7350493787238426</v>
      </c>
      <c r="CB87" s="18">
        <f t="shared" si="245"/>
        <v>9.1338086034747903</v>
      </c>
      <c r="CC87" s="18">
        <f t="shared" si="245"/>
        <v>-1.7036532058178233</v>
      </c>
      <c r="CD87" s="18">
        <f t="shared" si="245"/>
        <v>-3.4858282571217925</v>
      </c>
      <c r="CE87" s="18">
        <f t="shared" si="246"/>
        <v>-2.1840184086663217</v>
      </c>
      <c r="CG87" s="18">
        <f t="shared" si="247"/>
        <v>-2.8953893646998408</v>
      </c>
      <c r="CH87" s="18">
        <f t="shared" si="248"/>
        <v>1.979940111611489</v>
      </c>
      <c r="CI87" s="18">
        <f t="shared" si="249"/>
        <v>-9.748618812139842E-2</v>
      </c>
      <c r="CK87" t="str">
        <f t="shared" si="262"/>
        <v>24 Business, media and public service professionals</v>
      </c>
      <c r="CL87" s="18">
        <f t="shared" si="250"/>
        <v>2.7645175199212835</v>
      </c>
      <c r="CM87" s="18">
        <f t="shared" si="250"/>
        <v>23.49062110895548</v>
      </c>
      <c r="CN87" s="18">
        <f t="shared" si="250"/>
        <v>3.2920993169678781</v>
      </c>
      <c r="CO87" s="18">
        <f t="shared" si="250"/>
        <v>2.8504084317612532</v>
      </c>
      <c r="CP87" s="18">
        <f t="shared" si="251"/>
        <v>4.1722048767393494</v>
      </c>
      <c r="CR87" s="18">
        <f t="shared" si="252"/>
        <v>2.9974284681582919</v>
      </c>
      <c r="CS87" s="18">
        <f t="shared" si="253"/>
        <v>2.5869902959557489</v>
      </c>
      <c r="CT87" s="18">
        <f t="shared" si="254"/>
        <v>4.813522218237587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9.1123517919843309</v>
      </c>
      <c r="C88" s="18">
        <f t="shared" si="210"/>
        <v>26.965273417750456</v>
      </c>
      <c r="D88" s="18">
        <f t="shared" si="210"/>
        <v>2.3331041802273411</v>
      </c>
      <c r="E88" s="18">
        <f t="shared" si="210"/>
        <v>3.5751770593855259</v>
      </c>
      <c r="F88" s="18">
        <f t="shared" si="211"/>
        <v>4.506946486492458</v>
      </c>
      <c r="H88" s="18">
        <f t="shared" si="212"/>
        <v>3.1594866592322024</v>
      </c>
      <c r="I88" s="18">
        <f t="shared" si="213"/>
        <v>3.2198232701097451</v>
      </c>
      <c r="J88" s="18">
        <f t="shared" si="214"/>
        <v>5.4070137317524525</v>
      </c>
      <c r="L88" t="str">
        <f t="shared" si="255"/>
        <v>31 Science, engineering and technology associate professionals</v>
      </c>
      <c r="M88" s="18">
        <f t="shared" si="215"/>
        <v>6.041296697435472</v>
      </c>
      <c r="N88" s="18">
        <f t="shared" si="215"/>
        <v>20.852353368083264</v>
      </c>
      <c r="O88" s="18">
        <f t="shared" si="215"/>
        <v>0.46836496408035888</v>
      </c>
      <c r="P88" s="18">
        <f t="shared" si="215"/>
        <v>2.678663130456993</v>
      </c>
      <c r="Q88" s="18">
        <f t="shared" si="216"/>
        <v>3.0268069049925073</v>
      </c>
      <c r="S88" s="18">
        <f t="shared" si="217"/>
        <v>1.9365462986539184</v>
      </c>
      <c r="T88" s="18">
        <f t="shared" si="218"/>
        <v>2.7814811299955</v>
      </c>
      <c r="U88" s="18">
        <f t="shared" si="219"/>
        <v>4.1582186202392846</v>
      </c>
      <c r="W88" t="str">
        <f t="shared" si="256"/>
        <v>31 Science, engineering and technology associate professionals</v>
      </c>
      <c r="X88" s="18">
        <f t="shared" si="220"/>
        <v>8.208891512737825</v>
      </c>
      <c r="Y88" s="18">
        <f t="shared" si="220"/>
        <v>4.9301405100102835</v>
      </c>
      <c r="Z88" s="18">
        <f t="shared" si="220"/>
        <v>-1.1888668528504676</v>
      </c>
      <c r="AA88" s="18">
        <f t="shared" si="220"/>
        <v>1.5177473610149095</v>
      </c>
      <c r="AB88" s="18">
        <f t="shared" si="221"/>
        <v>0.87227972581642721</v>
      </c>
      <c r="AD88" s="18">
        <f t="shared" si="222"/>
        <v>0.60740366697424886</v>
      </c>
      <c r="AE88" s="18">
        <f t="shared" si="223"/>
        <v>2.447573521165114</v>
      </c>
      <c r="AF88" s="18">
        <f t="shared" si="224"/>
        <v>2.8860580397043867</v>
      </c>
      <c r="AH88" t="str">
        <f t="shared" si="257"/>
        <v>31 Science, engineering and technology associate professionals</v>
      </c>
      <c r="AI88" s="18">
        <f t="shared" si="225"/>
        <v>8.1328797345247459</v>
      </c>
      <c r="AJ88" s="18">
        <f t="shared" si="225"/>
        <v>7.3058990007908831</v>
      </c>
      <c r="AK88" s="18">
        <f t="shared" si="225"/>
        <v>0.67230523163810396</v>
      </c>
      <c r="AL88" s="18">
        <f t="shared" si="225"/>
        <v>2.8543875471327418</v>
      </c>
      <c r="AM88" s="18">
        <f t="shared" si="226"/>
        <v>2.4383602624144629</v>
      </c>
      <c r="AO88" s="18">
        <f t="shared" si="227"/>
        <v>2.121821563795212</v>
      </c>
      <c r="AP88" s="18">
        <f t="shared" si="228"/>
        <v>2.8223590175516566</v>
      </c>
      <c r="AQ88" s="18">
        <f t="shared" si="229"/>
        <v>4.3290275072608742</v>
      </c>
      <c r="AS88" t="str">
        <f t="shared" si="258"/>
        <v>31 Science, engineering and technology associate professionals</v>
      </c>
      <c r="AT88" s="18">
        <f t="shared" si="230"/>
        <v>5.9275475247267062</v>
      </c>
      <c r="AU88" s="18">
        <f t="shared" si="230"/>
        <v>4.8235586564148614</v>
      </c>
      <c r="AV88" s="18">
        <f t="shared" si="230"/>
        <v>-3.364447388350722</v>
      </c>
      <c r="AW88" s="18">
        <f t="shared" si="230"/>
        <v>0.32523323134943105</v>
      </c>
      <c r="AX88" s="18">
        <f t="shared" si="231"/>
        <v>-0.57048190491812978</v>
      </c>
      <c r="AZ88" s="18">
        <f t="shared" si="232"/>
        <v>-0.92005347280855743</v>
      </c>
      <c r="BA88" s="18">
        <f t="shared" si="233"/>
        <v>1.9126813628241202</v>
      </c>
      <c r="BB88" s="18">
        <f t="shared" si="234"/>
        <v>1.2185327135758595</v>
      </c>
      <c r="BD88" t="str">
        <f t="shared" si="259"/>
        <v>31 Science, engineering and technology associate professionals</v>
      </c>
      <c r="BE88" s="18">
        <f t="shared" si="235"/>
        <v>1.7568453435651721</v>
      </c>
      <c r="BF88" s="18">
        <f t="shared" si="235"/>
        <v>6.5483269026108681</v>
      </c>
      <c r="BG88" s="18">
        <f t="shared" si="235"/>
        <v>-6.5131519640800217</v>
      </c>
      <c r="BH88" s="18">
        <f t="shared" si="235"/>
        <v>-2.7377394458966475</v>
      </c>
      <c r="BI88" s="18">
        <f t="shared" si="236"/>
        <v>-3.3845845148603226</v>
      </c>
      <c r="BK88" s="18">
        <f t="shared" si="237"/>
        <v>-4.0128540687904497</v>
      </c>
      <c r="BL88" s="18">
        <f t="shared" si="238"/>
        <v>1.4252760914211793</v>
      </c>
      <c r="BM88" s="18">
        <f t="shared" si="239"/>
        <v>-1.6638528641203632</v>
      </c>
      <c r="BO88" t="str">
        <f t="shared" si="260"/>
        <v>31 Science, engineering and technology associate professionals</v>
      </c>
      <c r="BP88" s="18">
        <f t="shared" si="240"/>
        <v>2.6187631612172746</v>
      </c>
      <c r="BQ88" s="18">
        <f t="shared" si="240"/>
        <v>2.2616789239348956</v>
      </c>
      <c r="BR88" s="18">
        <f t="shared" si="240"/>
        <v>-3.9337609136890217</v>
      </c>
      <c r="BS88" s="18">
        <f t="shared" si="240"/>
        <v>-1.046276243667732</v>
      </c>
      <c r="BT88" s="18">
        <f t="shared" si="241"/>
        <v>-1.7561173687092979</v>
      </c>
      <c r="BV88" s="18">
        <f t="shared" si="242"/>
        <v>-2.0182878342026922</v>
      </c>
      <c r="BW88" s="18">
        <f t="shared" si="243"/>
        <v>1.7790277120871112</v>
      </c>
      <c r="BX88" s="18">
        <f t="shared" si="244"/>
        <v>0.25727835742779259</v>
      </c>
      <c r="BZ88" t="str">
        <f t="shared" si="261"/>
        <v>31 Science, engineering and technology associate professionals</v>
      </c>
      <c r="CA88" s="18">
        <f t="shared" si="245"/>
        <v>4.7983416040488391</v>
      </c>
      <c r="CB88" s="18">
        <f t="shared" si="245"/>
        <v>8.4494630928937156</v>
      </c>
      <c r="CC88" s="18">
        <f t="shared" si="245"/>
        <v>-5.1746462775019602</v>
      </c>
      <c r="CD88" s="18">
        <f t="shared" si="245"/>
        <v>-2.4217714099862397</v>
      </c>
      <c r="CE88" s="18">
        <f t="shared" si="246"/>
        <v>-2.6499472197891283</v>
      </c>
      <c r="CG88" s="18">
        <f t="shared" si="247"/>
        <v>-3.3481635522629949</v>
      </c>
      <c r="CH88" s="18">
        <f t="shared" si="248"/>
        <v>1.6057564202470731</v>
      </c>
      <c r="CI88" s="18">
        <f t="shared" si="249"/>
        <v>-0.92475738248506412</v>
      </c>
      <c r="CK88" t="str">
        <f t="shared" si="262"/>
        <v>31 Science, engineering and technology associate professionals</v>
      </c>
      <c r="CL88" s="18">
        <f t="shared" si="250"/>
        <v>3.6721392472052861</v>
      </c>
      <c r="CM88" s="18">
        <f t="shared" si="250"/>
        <v>39.151781821637364</v>
      </c>
      <c r="CN88" s="18">
        <f t="shared" si="250"/>
        <v>2.7463179114356473</v>
      </c>
      <c r="CO88" s="18">
        <f t="shared" si="250"/>
        <v>4.1900084195547027</v>
      </c>
      <c r="CP88" s="18">
        <f t="shared" si="251"/>
        <v>5.6297622833876515</v>
      </c>
      <c r="CR88" s="18">
        <f t="shared" si="252"/>
        <v>3.706538286593819</v>
      </c>
      <c r="CS88" s="18">
        <f t="shared" si="253"/>
        <v>2.7611631149659699</v>
      </c>
      <c r="CT88" s="18">
        <f t="shared" si="254"/>
        <v>5.4948825126536871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7.5782266271807952</v>
      </c>
      <c r="C89" s="18">
        <f t="shared" si="210"/>
        <v>11.256019700833653</v>
      </c>
      <c r="D89" s="18">
        <f t="shared" si="210"/>
        <v>6.2719778701961326</v>
      </c>
      <c r="E89" s="18">
        <f t="shared" si="210"/>
        <v>4.37578295855372</v>
      </c>
      <c r="F89" s="18">
        <f t="shared" si="211"/>
        <v>5.3843023775535626</v>
      </c>
      <c r="H89" s="18">
        <f t="shared" si="212"/>
        <v>5.0040585233407375</v>
      </c>
      <c r="I89" s="18">
        <f t="shared" si="213"/>
        <v>4.5526105866374067</v>
      </c>
      <c r="J89" s="18">
        <f t="shared" si="214"/>
        <v>7.6705583972440206</v>
      </c>
      <c r="L89" t="str">
        <f t="shared" si="255"/>
        <v>32 Health and social care associate professionals</v>
      </c>
      <c r="M89" s="18">
        <f t="shared" si="215"/>
        <v>6.0668263627974506</v>
      </c>
      <c r="N89" s="18">
        <f t="shared" si="215"/>
        <v>16.848113870947046</v>
      </c>
      <c r="O89" s="18">
        <f t="shared" si="215"/>
        <v>4.1664314494737509</v>
      </c>
      <c r="P89" s="18">
        <f t="shared" si="215"/>
        <v>3.6912789424437653</v>
      </c>
      <c r="Q89" s="18">
        <f t="shared" si="216"/>
        <v>4.6177039578872092</v>
      </c>
      <c r="S89" s="18">
        <f t="shared" si="217"/>
        <v>3.8494218001517089</v>
      </c>
      <c r="T89" s="18">
        <f t="shared" si="218"/>
        <v>4.0178210665253067</v>
      </c>
      <c r="U89" s="18">
        <f t="shared" si="219"/>
        <v>6.488843240708575</v>
      </c>
      <c r="W89" t="str">
        <f t="shared" si="256"/>
        <v>32 Health and social care associate professionals</v>
      </c>
      <c r="X89" s="18">
        <f t="shared" si="220"/>
        <v>5.8850562277500851</v>
      </c>
      <c r="Y89" s="18">
        <f t="shared" si="220"/>
        <v>3.1394095986230885</v>
      </c>
      <c r="Z89" s="18">
        <f t="shared" si="220"/>
        <v>2.991194509248718</v>
      </c>
      <c r="AA89" s="18">
        <f t="shared" si="220"/>
        <v>2.4883988326694473</v>
      </c>
      <c r="AB89" s="18">
        <f t="shared" si="221"/>
        <v>2.6858878443795087</v>
      </c>
      <c r="AD89" s="18">
        <f t="shared" si="222"/>
        <v>2.6557240633306556</v>
      </c>
      <c r="AE89" s="18">
        <f t="shared" si="223"/>
        <v>3.9315929790892268</v>
      </c>
      <c r="AF89" s="18">
        <f t="shared" si="224"/>
        <v>5.6015030866986892</v>
      </c>
      <c r="AH89" t="str">
        <f t="shared" si="257"/>
        <v>32 Health and social care associate professionals</v>
      </c>
      <c r="AI89" s="18">
        <f t="shared" si="225"/>
        <v>-2.1388414705011294</v>
      </c>
      <c r="AJ89" s="18">
        <f t="shared" si="225"/>
        <v>-4.2441926342523413</v>
      </c>
      <c r="AK89" s="18">
        <f t="shared" si="225"/>
        <v>-5.4915280855585173</v>
      </c>
      <c r="AL89" s="18">
        <f t="shared" si="225"/>
        <v>-5.4387235444086741</v>
      </c>
      <c r="AM89" s="18">
        <f t="shared" si="226"/>
        <v>-5.3810214127360982</v>
      </c>
      <c r="AO89" s="18">
        <f t="shared" si="227"/>
        <v>-5.4563283354650878</v>
      </c>
      <c r="AP89" s="18">
        <f t="shared" si="228"/>
        <v>1.7168502642611605</v>
      </c>
      <c r="AQ89" s="18">
        <f t="shared" si="229"/>
        <v>-2.1489172889247676</v>
      </c>
      <c r="AS89" t="str">
        <f t="shared" si="258"/>
        <v>32 Health and social care associate professionals</v>
      </c>
      <c r="AT89" s="18">
        <f t="shared" si="230"/>
        <v>5.5793406340982843</v>
      </c>
      <c r="AU89" s="18">
        <f t="shared" si="230"/>
        <v>7.5158375463801219</v>
      </c>
      <c r="AV89" s="18">
        <f t="shared" si="230"/>
        <v>0.30336324071447152</v>
      </c>
      <c r="AW89" s="18">
        <f t="shared" si="230"/>
        <v>1.8204181461678015</v>
      </c>
      <c r="AX89" s="18">
        <f t="shared" si="231"/>
        <v>1.6892203509636161</v>
      </c>
      <c r="AZ89" s="18">
        <f t="shared" si="232"/>
        <v>1.3122007266948232</v>
      </c>
      <c r="BA89" s="18">
        <f t="shared" si="233"/>
        <v>3.2141505241281676</v>
      </c>
      <c r="BB89" s="18">
        <f t="shared" si="234"/>
        <v>4.0853789818122044</v>
      </c>
      <c r="BD89" t="str">
        <f t="shared" si="259"/>
        <v>32 Health and social care associate professionals</v>
      </c>
      <c r="BE89" s="18">
        <f t="shared" si="235"/>
        <v>5.8537437959223171</v>
      </c>
      <c r="BF89" s="18">
        <f t="shared" si="235"/>
        <v>12.418796479116235</v>
      </c>
      <c r="BG89" s="18">
        <f t="shared" si="235"/>
        <v>0.20653775284784626</v>
      </c>
      <c r="BH89" s="18">
        <f t="shared" si="235"/>
        <v>1.7615164185474486</v>
      </c>
      <c r="BI89" s="18">
        <f t="shared" si="236"/>
        <v>1.9053963210113656</v>
      </c>
      <c r="BK89" s="18">
        <f t="shared" si="237"/>
        <v>1.2405274385265397</v>
      </c>
      <c r="BL89" s="18">
        <f t="shared" si="238"/>
        <v>3.2522102852483359</v>
      </c>
      <c r="BM89" s="18">
        <f t="shared" si="239"/>
        <v>4.0704188150228138</v>
      </c>
      <c r="BO89" t="str">
        <f t="shared" si="260"/>
        <v>32 Health and social care associate professionals</v>
      </c>
      <c r="BP89" s="18">
        <f t="shared" si="240"/>
        <v>3.6929917180169802</v>
      </c>
      <c r="BQ89" s="18">
        <f t="shared" si="240"/>
        <v>-1.4971268906558866</v>
      </c>
      <c r="BR89" s="18">
        <f t="shared" si="240"/>
        <v>-0.19656141155673934</v>
      </c>
      <c r="BS89" s="18">
        <f t="shared" si="240"/>
        <v>-1.480101546090018</v>
      </c>
      <c r="BT89" s="18">
        <f t="shared" si="241"/>
        <v>-1.0818470239416178</v>
      </c>
      <c r="BV89" s="18">
        <f t="shared" si="242"/>
        <v>-1.0540995308377155</v>
      </c>
      <c r="BW89" s="18">
        <f t="shared" si="243"/>
        <v>2.6360933764177474</v>
      </c>
      <c r="BX89" s="18">
        <f t="shared" si="244"/>
        <v>1.9216675458134658</v>
      </c>
      <c r="BZ89" t="str">
        <f t="shared" si="261"/>
        <v>32 Health and social care associate professionals</v>
      </c>
      <c r="CA89" s="18">
        <f t="shared" si="245"/>
        <v>-1.7679481104905581</v>
      </c>
      <c r="CB89" s="18">
        <f t="shared" si="245"/>
        <v>-4.5909798476974517</v>
      </c>
      <c r="CC89" s="18">
        <f t="shared" si="245"/>
        <v>-3.5173230940402367</v>
      </c>
      <c r="CD89" s="18">
        <f t="shared" si="245"/>
        <v>-3.9754026919567198</v>
      </c>
      <c r="CE89" s="18">
        <f t="shared" si="246"/>
        <v>-3.8711340317709841</v>
      </c>
      <c r="CG89" s="18">
        <f t="shared" si="247"/>
        <v>-3.8229516557904408</v>
      </c>
      <c r="CH89" s="18">
        <f t="shared" si="248"/>
        <v>2.0195231716490181</v>
      </c>
      <c r="CI89" s="18">
        <f t="shared" si="249"/>
        <v>-0.64852776397666956</v>
      </c>
      <c r="CK89" t="str">
        <f t="shared" si="262"/>
        <v>32 Health and social care associate professionals</v>
      </c>
      <c r="CL89" s="18">
        <f t="shared" si="250"/>
        <v>-2.3429759883613954</v>
      </c>
      <c r="CM89" s="18">
        <f t="shared" si="250"/>
        <v>25.955093352458313</v>
      </c>
      <c r="CN89" s="18">
        <f t="shared" si="250"/>
        <v>3.2888206748898918</v>
      </c>
      <c r="CO89" s="18">
        <f t="shared" si="250"/>
        <v>5.0785429495891821</v>
      </c>
      <c r="CP89" s="18">
        <f t="shared" si="251"/>
        <v>5.7064339123752195</v>
      </c>
      <c r="CR89" s="18">
        <f t="shared" si="252"/>
        <v>4.478549444153912</v>
      </c>
      <c r="CS89" s="18">
        <f t="shared" si="253"/>
        <v>3.0492710382699517</v>
      </c>
      <c r="CT89" s="18">
        <f t="shared" si="254"/>
        <v>6.2948306317555325</v>
      </c>
    </row>
    <row r="90" spans="1:98" x14ac:dyDescent="0.2">
      <c r="A90" t="str">
        <f t="shared" si="209"/>
        <v>33 Protective service occupations</v>
      </c>
      <c r="B90" s="18">
        <f t="shared" si="210"/>
        <v>8.7428398048342117</v>
      </c>
      <c r="C90" s="18">
        <f t="shared" si="210"/>
        <v>12.74184114932757</v>
      </c>
      <c r="D90" s="18">
        <f t="shared" si="210"/>
        <v>8.0788968836092323</v>
      </c>
      <c r="E90" s="18">
        <f t="shared" si="210"/>
        <v>4.1379865356174328</v>
      </c>
      <c r="F90" s="18">
        <f t="shared" si="211"/>
        <v>5.8778436745768881</v>
      </c>
      <c r="H90" s="18">
        <f t="shared" si="212"/>
        <v>5.4353924267093845</v>
      </c>
      <c r="I90" s="18">
        <f t="shared" si="213"/>
        <v>3.2463747351921812</v>
      </c>
      <c r="J90" s="18">
        <f t="shared" si="214"/>
        <v>7.1734106048704005</v>
      </c>
      <c r="L90" t="str">
        <f t="shared" si="255"/>
        <v>33 Protective service occupations</v>
      </c>
      <c r="M90" s="18">
        <f t="shared" si="215"/>
        <v>5.5011405270640523</v>
      </c>
      <c r="N90" s="18">
        <f t="shared" si="215"/>
        <v>19.59340696903795</v>
      </c>
      <c r="O90" s="18">
        <f t="shared" si="215"/>
        <v>6.6224036673645958</v>
      </c>
      <c r="P90" s="18">
        <f t="shared" si="215"/>
        <v>4.0225347126759736</v>
      </c>
      <c r="Q90" s="18">
        <f t="shared" si="216"/>
        <v>5.7460110557970179</v>
      </c>
      <c r="S90" s="18">
        <f t="shared" si="217"/>
        <v>4.8820363774460418</v>
      </c>
      <c r="T90" s="18">
        <f t="shared" si="218"/>
        <v>2.8093694382679502</v>
      </c>
      <c r="U90" s="18">
        <f t="shared" si="219"/>
        <v>6.4656870882036088</v>
      </c>
      <c r="W90" t="str">
        <f t="shared" si="256"/>
        <v>33 Protective service occupations</v>
      </c>
      <c r="X90" s="18">
        <f t="shared" si="220"/>
        <v>7.2214494930540774</v>
      </c>
      <c r="Y90" s="18">
        <f t="shared" si="220"/>
        <v>8.5396615519921291</v>
      </c>
      <c r="Z90" s="18">
        <f t="shared" si="220"/>
        <v>5.3299099435282438</v>
      </c>
      <c r="AA90" s="18">
        <f t="shared" si="220"/>
        <v>4.1096959687490386</v>
      </c>
      <c r="AB90" s="18">
        <f t="shared" si="221"/>
        <v>4.7619745967759863</v>
      </c>
      <c r="AD90" s="18">
        <f t="shared" si="222"/>
        <v>4.5148551743890986</v>
      </c>
      <c r="AE90" s="18">
        <f t="shared" si="223"/>
        <v>3.1227444756175116</v>
      </c>
      <c r="AF90" s="18">
        <f t="shared" si="224"/>
        <v>6.3708767845576997</v>
      </c>
      <c r="AH90" t="str">
        <f t="shared" si="257"/>
        <v>33 Protective service occupations</v>
      </c>
      <c r="AI90" s="18">
        <f t="shared" si="225"/>
        <v>6.2621223432899553</v>
      </c>
      <c r="AJ90" s="18">
        <f t="shared" si="225"/>
        <v>9.1750927526980774</v>
      </c>
      <c r="AK90" s="18">
        <f t="shared" si="225"/>
        <v>4.9510575330667939</v>
      </c>
      <c r="AL90" s="18">
        <f t="shared" si="225"/>
        <v>3.8423599333232694</v>
      </c>
      <c r="AM90" s="18">
        <f t="shared" si="226"/>
        <v>4.514175168520751</v>
      </c>
      <c r="AO90" s="18">
        <f t="shared" si="227"/>
        <v>4.2106182936940906</v>
      </c>
      <c r="AP90" s="18">
        <f t="shared" si="228"/>
        <v>2.801767731765703</v>
      </c>
      <c r="AQ90" s="18">
        <f t="shared" si="229"/>
        <v>5.9213582245828178</v>
      </c>
      <c r="AS90" t="str">
        <f t="shared" si="258"/>
        <v>33 Protective service occupations</v>
      </c>
      <c r="AT90" s="18">
        <f t="shared" si="230"/>
        <v>2.0990018888877193</v>
      </c>
      <c r="AU90" s="18">
        <f t="shared" si="230"/>
        <v>4.4448985781428751</v>
      </c>
      <c r="AV90" s="18">
        <f t="shared" si="230"/>
        <v>1.4283926483983134</v>
      </c>
      <c r="AW90" s="18">
        <f t="shared" si="230"/>
        <v>1.3745346436843331</v>
      </c>
      <c r="AX90" s="18">
        <f t="shared" si="231"/>
        <v>1.58061907883289</v>
      </c>
      <c r="AZ90" s="18">
        <f t="shared" si="232"/>
        <v>1.3924841335777316</v>
      </c>
      <c r="BA90" s="18">
        <f t="shared" si="233"/>
        <v>2.305800190134355</v>
      </c>
      <c r="BB90" s="18">
        <f t="shared" si="234"/>
        <v>3.345366902588176</v>
      </c>
      <c r="BD90" t="str">
        <f t="shared" si="259"/>
        <v>33 Protective service occupations</v>
      </c>
      <c r="BE90" s="18">
        <f t="shared" si="235"/>
        <v>-0.33378419371545842</v>
      </c>
      <c r="BF90" s="18">
        <f t="shared" si="235"/>
        <v>0.14028110838595342</v>
      </c>
      <c r="BG90" s="18">
        <f t="shared" si="235"/>
        <v>0.4213398313554384</v>
      </c>
      <c r="BH90" s="18">
        <f t="shared" si="235"/>
        <v>-1.6836100008289723</v>
      </c>
      <c r="BI90" s="18">
        <f t="shared" si="236"/>
        <v>-0.91683260077918272</v>
      </c>
      <c r="BK90" s="18">
        <f t="shared" si="237"/>
        <v>-0.98690876532372407</v>
      </c>
      <c r="BL90" s="18">
        <f t="shared" si="238"/>
        <v>1.4400833936919932</v>
      </c>
      <c r="BM90" s="18">
        <f t="shared" si="239"/>
        <v>0.64335735639964309</v>
      </c>
      <c r="BO90" t="str">
        <f t="shared" si="260"/>
        <v>33 Protective service occupations</v>
      </c>
      <c r="BP90" s="18">
        <f t="shared" si="240"/>
        <v>-0.85617927179728603</v>
      </c>
      <c r="BQ90" s="18">
        <f t="shared" si="240"/>
        <v>-2.8033534820067874</v>
      </c>
      <c r="BR90" s="18">
        <f t="shared" si="240"/>
        <v>0.59942570064344114</v>
      </c>
      <c r="BS90" s="18">
        <f t="shared" si="240"/>
        <v>-2.1742409633935811</v>
      </c>
      <c r="BT90" s="18">
        <f t="shared" si="241"/>
        <v>-1.3555704417179015</v>
      </c>
      <c r="BV90" s="18">
        <f t="shared" si="242"/>
        <v>-1.258288333748836</v>
      </c>
      <c r="BW90" s="18">
        <f t="shared" si="243"/>
        <v>1.6341654375323422</v>
      </c>
      <c r="BX90" s="18">
        <f t="shared" si="244"/>
        <v>0.65119354165259491</v>
      </c>
      <c r="BZ90" t="str">
        <f t="shared" si="261"/>
        <v>33 Protective service occupations</v>
      </c>
      <c r="CA90" s="18">
        <f t="shared" si="245"/>
        <v>1.0066950329122193</v>
      </c>
      <c r="CB90" s="18">
        <f t="shared" si="245"/>
        <v>4.6788110951279327</v>
      </c>
      <c r="CC90" s="18">
        <f t="shared" si="245"/>
        <v>6.6581344562566258E-2</v>
      </c>
      <c r="CD90" s="18">
        <f t="shared" si="245"/>
        <v>-2.3003279815993594</v>
      </c>
      <c r="CE90" s="18">
        <f t="shared" si="246"/>
        <v>-1.1413450826931015</v>
      </c>
      <c r="CG90" s="18">
        <f t="shared" si="247"/>
        <v>-1.5176451088726339</v>
      </c>
      <c r="CH90" s="18">
        <f t="shared" si="248"/>
        <v>1.9711666640739756</v>
      </c>
      <c r="CI90" s="18">
        <f t="shared" si="249"/>
        <v>0.84891538460745153</v>
      </c>
      <c r="CK90" t="str">
        <f t="shared" si="262"/>
        <v>33 Protective service occupations</v>
      </c>
      <c r="CL90" s="18">
        <f t="shared" si="250"/>
        <v>-6.6257117049365544</v>
      </c>
      <c r="CM90" s="18">
        <f t="shared" si="250"/>
        <v>13.562135958640642</v>
      </c>
      <c r="CN90" s="18">
        <f t="shared" si="250"/>
        <v>-4.1102788460403712</v>
      </c>
      <c r="CO90" s="18">
        <f t="shared" si="250"/>
        <v>-0.64871136639327309</v>
      </c>
      <c r="CP90" s="18">
        <f t="shared" si="251"/>
        <v>-0.91924557680423957</v>
      </c>
      <c r="CR90" s="18">
        <f t="shared" si="252"/>
        <v>-1.8162335331361579</v>
      </c>
      <c r="CS90" s="18">
        <f t="shared" si="253"/>
        <v>1.0813925892312781</v>
      </c>
      <c r="CT90" s="18">
        <f t="shared" si="254"/>
        <v>-0.44918347160918248</v>
      </c>
    </row>
    <row r="91" spans="1:98" x14ac:dyDescent="0.2">
      <c r="A91" t="str">
        <f t="shared" si="209"/>
        <v>34 Culture, media and sports occupations</v>
      </c>
      <c r="B91" s="18">
        <f t="shared" si="210"/>
        <v>5.490473564836762</v>
      </c>
      <c r="C91" s="18">
        <f t="shared" si="210"/>
        <v>2.3480856123433425</v>
      </c>
      <c r="D91" s="18">
        <f t="shared" si="210"/>
        <v>2.3787936600159876</v>
      </c>
      <c r="E91" s="18">
        <f t="shared" si="210"/>
        <v>2.4039835599339643</v>
      </c>
      <c r="F91" s="18">
        <f t="shared" si="211"/>
        <v>2.3926168031870976</v>
      </c>
      <c r="H91" s="18">
        <f t="shared" si="212"/>
        <v>2.3955862380504067</v>
      </c>
      <c r="I91" s="18">
        <f t="shared" si="213"/>
        <v>3.3723413106165001</v>
      </c>
      <c r="J91" s="18">
        <f t="shared" si="214"/>
        <v>4.9730685112736817</v>
      </c>
      <c r="L91" t="str">
        <f t="shared" si="255"/>
        <v>34 Culture, media and sports occupations</v>
      </c>
      <c r="M91" s="18">
        <f t="shared" si="215"/>
        <v>6.2607092544350262</v>
      </c>
      <c r="N91" s="18">
        <f t="shared" si="215"/>
        <v>8.6800183331209979</v>
      </c>
      <c r="O91" s="18">
        <f t="shared" si="215"/>
        <v>1.4482577882168002</v>
      </c>
      <c r="P91" s="18">
        <f t="shared" si="215"/>
        <v>2.9036153444415236</v>
      </c>
      <c r="Q91" s="18">
        <f t="shared" si="216"/>
        <v>2.796880951705849</v>
      </c>
      <c r="S91" s="18">
        <f t="shared" si="217"/>
        <v>2.4161910179191448</v>
      </c>
      <c r="T91" s="18">
        <f t="shared" si="218"/>
        <v>3.1844754863519897</v>
      </c>
      <c r="U91" s="18">
        <f t="shared" si="219"/>
        <v>4.8368166866033846</v>
      </c>
      <c r="W91" t="str">
        <f t="shared" si="256"/>
        <v>34 Culture, media and sports occupations</v>
      </c>
      <c r="X91" s="18">
        <f t="shared" si="220"/>
        <v>8.2892220102141589</v>
      </c>
      <c r="Y91" s="18">
        <f t="shared" si="220"/>
        <v>-9.1265862780905103</v>
      </c>
      <c r="Z91" s="18">
        <f t="shared" si="220"/>
        <v>-0.47216791003180658</v>
      </c>
      <c r="AA91" s="18">
        <f t="shared" si="220"/>
        <v>1.4088638225957073</v>
      </c>
      <c r="AB91" s="18">
        <f t="shared" si="221"/>
        <v>0.12843330897123195</v>
      </c>
      <c r="AD91" s="18">
        <f t="shared" si="222"/>
        <v>0.777935990014611</v>
      </c>
      <c r="AE91" s="18">
        <f t="shared" si="223"/>
        <v>2.7165967380340605</v>
      </c>
      <c r="AF91" s="18">
        <f t="shared" si="224"/>
        <v>3.260604840317094</v>
      </c>
      <c r="AH91" t="str">
        <f t="shared" si="257"/>
        <v>34 Culture, media and sports occupations</v>
      </c>
      <c r="AI91" s="18">
        <f t="shared" si="225"/>
        <v>4.3583205080901077</v>
      </c>
      <c r="AJ91" s="18">
        <f t="shared" si="225"/>
        <v>12.37949320740357</v>
      </c>
      <c r="AK91" s="18">
        <f t="shared" si="225"/>
        <v>-0.44226075133906306</v>
      </c>
      <c r="AL91" s="18">
        <f t="shared" si="225"/>
        <v>2.7410361772524539</v>
      </c>
      <c r="AM91" s="18">
        <f t="shared" si="226"/>
        <v>2.3072358197770315</v>
      </c>
      <c r="AO91" s="18">
        <f t="shared" si="227"/>
        <v>1.6687856537982437</v>
      </c>
      <c r="AP91" s="18">
        <f t="shared" si="228"/>
        <v>2.7512421211094651</v>
      </c>
      <c r="AQ91" s="18">
        <f t="shared" si="229"/>
        <v>3.9354705566087</v>
      </c>
      <c r="AS91" t="str">
        <f t="shared" si="258"/>
        <v>34 Culture, media and sports occupations</v>
      </c>
      <c r="AT91" s="18">
        <f t="shared" si="230"/>
        <v>5.2050256107572856</v>
      </c>
      <c r="AU91" s="18">
        <f t="shared" si="230"/>
        <v>-3.5583262610138111</v>
      </c>
      <c r="AV91" s="18">
        <f t="shared" si="230"/>
        <v>-1.840965632324687</v>
      </c>
      <c r="AW91" s="18">
        <f t="shared" si="230"/>
        <v>0.61410677880882059</v>
      </c>
      <c r="AX91" s="18">
        <f t="shared" si="231"/>
        <v>-0.42356921472129772</v>
      </c>
      <c r="AZ91" s="18">
        <f t="shared" si="232"/>
        <v>-0.21099863131460728</v>
      </c>
      <c r="BA91" s="18">
        <f t="shared" si="233"/>
        <v>2.3955382109340118</v>
      </c>
      <c r="BB91" s="18">
        <f t="shared" si="234"/>
        <v>2.2447338924329596</v>
      </c>
      <c r="BD91" t="str">
        <f t="shared" si="259"/>
        <v>34 Culture, media and sports occupations</v>
      </c>
      <c r="BE91" s="18">
        <f t="shared" si="235"/>
        <v>5.22557762461211</v>
      </c>
      <c r="BF91" s="18">
        <f t="shared" si="235"/>
        <v>-7.1967095651407238</v>
      </c>
      <c r="BG91" s="18">
        <f t="shared" si="235"/>
        <v>-3.6614126474547093</v>
      </c>
      <c r="BH91" s="18">
        <f t="shared" si="235"/>
        <v>-0.43140733083057992</v>
      </c>
      <c r="BI91" s="18">
        <f t="shared" si="236"/>
        <v>-1.8846907714975103</v>
      </c>
      <c r="BK91" s="18">
        <f t="shared" si="237"/>
        <v>-1.5199326150117765</v>
      </c>
      <c r="BL91" s="18">
        <f t="shared" si="238"/>
        <v>1.8786214610178043</v>
      </c>
      <c r="BM91" s="18">
        <f t="shared" si="239"/>
        <v>0.73907153089332045</v>
      </c>
      <c r="BO91" t="str">
        <f t="shared" si="260"/>
        <v>34 Culture, media and sports occupations</v>
      </c>
      <c r="BP91" s="18">
        <f t="shared" si="240"/>
        <v>0.72559937978557976</v>
      </c>
      <c r="BQ91" s="18">
        <f t="shared" si="240"/>
        <v>-13.762221320760847</v>
      </c>
      <c r="BR91" s="18">
        <f t="shared" si="240"/>
        <v>-5.0812951424813129</v>
      </c>
      <c r="BS91" s="18">
        <f t="shared" si="240"/>
        <v>-3.8080441862965331</v>
      </c>
      <c r="BT91" s="18">
        <f t="shared" si="241"/>
        <v>-4.8595375256398787</v>
      </c>
      <c r="BV91" s="18">
        <f t="shared" si="242"/>
        <v>-4.2343476723886937</v>
      </c>
      <c r="BW91" s="18">
        <f t="shared" si="243"/>
        <v>1.5296848893034065</v>
      </c>
      <c r="BX91" s="18">
        <f t="shared" si="244"/>
        <v>-1.6570675146091562</v>
      </c>
      <c r="BZ91" t="str">
        <f t="shared" si="261"/>
        <v>34 Culture, media and sports occupations</v>
      </c>
      <c r="CA91" s="18">
        <f t="shared" si="245"/>
        <v>1.2506540425426094</v>
      </c>
      <c r="CB91" s="18">
        <f t="shared" si="245"/>
        <v>-2.7965211526541078</v>
      </c>
      <c r="CC91" s="18">
        <f t="shared" si="245"/>
        <v>-5.0844006309841543</v>
      </c>
      <c r="CD91" s="18">
        <f t="shared" si="245"/>
        <v>-3.4699535994985875</v>
      </c>
      <c r="CE91" s="18">
        <f t="shared" si="246"/>
        <v>-3.9356644609909952</v>
      </c>
      <c r="CG91" s="18">
        <f t="shared" si="247"/>
        <v>-4.0111309480226121</v>
      </c>
      <c r="CH91" s="18">
        <f t="shared" si="248"/>
        <v>1.6827889989162514</v>
      </c>
      <c r="CI91" s="18">
        <f t="shared" si="249"/>
        <v>-1.2696792673068558</v>
      </c>
      <c r="CK91" t="str">
        <f t="shared" si="262"/>
        <v>34 Culture, media and sports occupations</v>
      </c>
      <c r="CL91" s="18">
        <f t="shared" si="250"/>
        <v>1.506268985417436</v>
      </c>
      <c r="CM91" s="18">
        <f t="shared" si="250"/>
        <v>8.0084334385452252</v>
      </c>
      <c r="CN91" s="18">
        <f t="shared" si="250"/>
        <v>1.4918212672925257</v>
      </c>
      <c r="CO91" s="18">
        <f t="shared" si="250"/>
        <v>4.1969718365633124</v>
      </c>
      <c r="CP91" s="18">
        <f t="shared" si="251"/>
        <v>3.5762640452255967</v>
      </c>
      <c r="CR91" s="18">
        <f t="shared" si="252"/>
        <v>3.2873370179969275</v>
      </c>
      <c r="CS91" s="18">
        <f t="shared" si="253"/>
        <v>2.3785821006676811</v>
      </c>
      <c r="CT91" s="18">
        <f t="shared" si="254"/>
        <v>4.892487390832434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5.600853549440532</v>
      </c>
      <c r="C92" s="18">
        <f t="shared" si="210"/>
        <v>12.884583258767734</v>
      </c>
      <c r="D92" s="18">
        <f t="shared" si="210"/>
        <v>2.9958112712592744</v>
      </c>
      <c r="E92" s="18">
        <f t="shared" si="210"/>
        <v>2.7507830773662256</v>
      </c>
      <c r="F92" s="18">
        <f t="shared" si="211"/>
        <v>3.4335643203938115</v>
      </c>
      <c r="H92" s="18">
        <f t="shared" si="212"/>
        <v>2.8323943039932686</v>
      </c>
      <c r="I92" s="18">
        <f t="shared" si="213"/>
        <v>3.3214510818617482</v>
      </c>
      <c r="J92" s="18">
        <f t="shared" si="214"/>
        <v>5.2449822340600027</v>
      </c>
      <c r="L92" t="str">
        <f t="shared" si="255"/>
        <v>35 Business and public service associate professionals</v>
      </c>
      <c r="M92" s="18">
        <f t="shared" si="215"/>
        <v>5.4984967773554105</v>
      </c>
      <c r="N92" s="18">
        <f t="shared" si="215"/>
        <v>12.233965135042713</v>
      </c>
      <c r="O92" s="18">
        <f t="shared" si="215"/>
        <v>2.5798869834149585</v>
      </c>
      <c r="P92" s="18">
        <f t="shared" si="215"/>
        <v>2.4762604675257371</v>
      </c>
      <c r="Q92" s="18">
        <f t="shared" si="216"/>
        <v>3.0930182861224287</v>
      </c>
      <c r="S92" s="18">
        <f t="shared" si="217"/>
        <v>2.5107910027274638</v>
      </c>
      <c r="T92" s="18">
        <f t="shared" si="218"/>
        <v>3.3306418494202683</v>
      </c>
      <c r="U92" s="18">
        <f t="shared" si="219"/>
        <v>5.0213656677364771</v>
      </c>
      <c r="W92" t="str">
        <f t="shared" si="256"/>
        <v>35 Business and public service associate professionals</v>
      </c>
      <c r="X92" s="18">
        <f t="shared" si="220"/>
        <v>4.9952208862156233</v>
      </c>
      <c r="Y92" s="18">
        <f t="shared" si="220"/>
        <v>-1.1786382477688706</v>
      </c>
      <c r="Z92" s="18">
        <f t="shared" si="220"/>
        <v>0.25910590669655509</v>
      </c>
      <c r="AA92" s="18">
        <f t="shared" si="220"/>
        <v>1.1678063908482805</v>
      </c>
      <c r="AB92" s="18">
        <f t="shared" si="221"/>
        <v>0.73510223072632552</v>
      </c>
      <c r="AD92" s="18">
        <f t="shared" si="222"/>
        <v>0.86399478241925287</v>
      </c>
      <c r="AE92" s="18">
        <f t="shared" si="223"/>
        <v>2.8946113524602746</v>
      </c>
      <c r="AF92" s="18">
        <f t="shared" si="224"/>
        <v>3.4860503647194951</v>
      </c>
      <c r="AH92" t="str">
        <f t="shared" si="257"/>
        <v>35 Business and public service associate professionals</v>
      </c>
      <c r="AI92" s="18">
        <f t="shared" si="225"/>
        <v>3.8891995234950461</v>
      </c>
      <c r="AJ92" s="18">
        <f t="shared" si="225"/>
        <v>3.1266304792224142</v>
      </c>
      <c r="AK92" s="18">
        <f t="shared" si="225"/>
        <v>0.16676774673980432</v>
      </c>
      <c r="AL92" s="18">
        <f t="shared" si="225"/>
        <v>1.4192957232003423</v>
      </c>
      <c r="AM92" s="18">
        <f t="shared" si="226"/>
        <v>1.1316724673741119</v>
      </c>
      <c r="AO92" s="18">
        <f t="shared" si="227"/>
        <v>1.0000557609516347</v>
      </c>
      <c r="AP92" s="18">
        <f t="shared" si="228"/>
        <v>2.7751269587939609</v>
      </c>
      <c r="AQ92" s="18">
        <f t="shared" si="229"/>
        <v>3.4725544692524535</v>
      </c>
      <c r="AS92" t="str">
        <f t="shared" si="258"/>
        <v>35 Business and public service associate professionals</v>
      </c>
      <c r="AT92" s="18">
        <f t="shared" si="230"/>
        <v>3.8201664953882108</v>
      </c>
      <c r="AU92" s="18">
        <f t="shared" si="230"/>
        <v>2.7882405716512126</v>
      </c>
      <c r="AV92" s="18">
        <f t="shared" si="230"/>
        <v>-6.0387333706513058E-2</v>
      </c>
      <c r="AW92" s="18">
        <f t="shared" si="230"/>
        <v>1.3812575736837029</v>
      </c>
      <c r="AX92" s="18">
        <f t="shared" si="231"/>
        <v>1.0155028725239879</v>
      </c>
      <c r="AZ92" s="18">
        <f t="shared" si="232"/>
        <v>0.8984132997694072</v>
      </c>
      <c r="BA92" s="18">
        <f t="shared" si="233"/>
        <v>2.7121500700670653</v>
      </c>
      <c r="BB92" s="18">
        <f t="shared" si="234"/>
        <v>3.3424329756469584</v>
      </c>
      <c r="BD92" t="str">
        <f t="shared" si="259"/>
        <v>35 Business and public service associate professionals</v>
      </c>
      <c r="BE92" s="18">
        <f t="shared" si="235"/>
        <v>1.4508032762617917</v>
      </c>
      <c r="BF92" s="18">
        <f t="shared" si="235"/>
        <v>5.41095581070139</v>
      </c>
      <c r="BG92" s="18">
        <f t="shared" si="235"/>
        <v>-2.7898151543080174</v>
      </c>
      <c r="BH92" s="18">
        <f t="shared" si="235"/>
        <v>-0.76720423992565623</v>
      </c>
      <c r="BI92" s="18">
        <f t="shared" si="236"/>
        <v>-1.0308582166028257</v>
      </c>
      <c r="BK92" s="18">
        <f t="shared" si="237"/>
        <v>-1.4460411114032734</v>
      </c>
      <c r="BL92" s="18">
        <f t="shared" si="238"/>
        <v>2.1053602360952439</v>
      </c>
      <c r="BM92" s="18">
        <f t="shared" si="239"/>
        <v>1.0556691801240081</v>
      </c>
      <c r="BO92" t="str">
        <f t="shared" si="260"/>
        <v>35 Business and public service associate professionals</v>
      </c>
      <c r="BP92" s="18">
        <f t="shared" si="240"/>
        <v>0.22921444850578787</v>
      </c>
      <c r="BQ92" s="18">
        <f t="shared" si="240"/>
        <v>-2.8436934806835734</v>
      </c>
      <c r="BR92" s="18">
        <f t="shared" si="240"/>
        <v>-2.6679742682691132</v>
      </c>
      <c r="BS92" s="18">
        <f t="shared" si="240"/>
        <v>-2.1891983380510571</v>
      </c>
      <c r="BT92" s="18">
        <f t="shared" si="241"/>
        <v>-2.380040196749289</v>
      </c>
      <c r="BV92" s="18">
        <f t="shared" si="242"/>
        <v>-2.3490514218200254</v>
      </c>
      <c r="BW92" s="18">
        <f t="shared" si="243"/>
        <v>1.8998805355123105</v>
      </c>
      <c r="BX92" s="18">
        <f t="shared" si="244"/>
        <v>0.17300245322091623</v>
      </c>
      <c r="BZ92" t="str">
        <f t="shared" si="261"/>
        <v>35 Business and public service associate professionals</v>
      </c>
      <c r="CA92" s="18">
        <f t="shared" si="245"/>
        <v>1.2736648224889624</v>
      </c>
      <c r="CB92" s="18">
        <f t="shared" si="245"/>
        <v>-0.93385014796151244</v>
      </c>
      <c r="CC92" s="18">
        <f t="shared" si="245"/>
        <v>-5.1421361218276118</v>
      </c>
      <c r="CD92" s="18">
        <f t="shared" si="245"/>
        <v>-4.5397437241344925</v>
      </c>
      <c r="CE92" s="18">
        <f t="shared" si="246"/>
        <v>-4.5073662439969571</v>
      </c>
      <c r="CG92" s="18">
        <f t="shared" si="247"/>
        <v>-4.740965047802403</v>
      </c>
      <c r="CH92" s="18">
        <f t="shared" si="248"/>
        <v>1.5626050091975374</v>
      </c>
      <c r="CI92" s="18">
        <f t="shared" si="249"/>
        <v>-1.948124694129838</v>
      </c>
      <c r="CK92" t="str">
        <f t="shared" si="262"/>
        <v>35 Business and public service associate professionals</v>
      </c>
      <c r="CL92" s="18">
        <f t="shared" si="250"/>
        <v>-1.7875582918254529</v>
      </c>
      <c r="CM92" s="18">
        <f t="shared" si="250"/>
        <v>13.154293804006789</v>
      </c>
      <c r="CN92" s="18">
        <f t="shared" si="250"/>
        <v>-0.91104948868264701</v>
      </c>
      <c r="CO92" s="18">
        <f t="shared" si="250"/>
        <v>3.8255886693622898</v>
      </c>
      <c r="CP92" s="18">
        <f t="shared" si="251"/>
        <v>2.8732771942506785</v>
      </c>
      <c r="CR92" s="18">
        <f t="shared" si="252"/>
        <v>2.2220715220414133</v>
      </c>
      <c r="CS92" s="18">
        <f t="shared" si="253"/>
        <v>2.143133845340528</v>
      </c>
      <c r="CT92" s="18">
        <f t="shared" si="254"/>
        <v>3.8602196545679091</v>
      </c>
    </row>
    <row r="93" spans="1:98" x14ac:dyDescent="0.2">
      <c r="A93" t="str">
        <f t="shared" si="209"/>
        <v>41 Administrative occupations</v>
      </c>
      <c r="B93" s="18">
        <f t="shared" si="210"/>
        <v>4.6985835114172314</v>
      </c>
      <c r="C93" s="18">
        <f t="shared" si="210"/>
        <v>15.950433788362584</v>
      </c>
      <c r="D93" s="18">
        <f t="shared" si="210"/>
        <v>3.2577302116526763</v>
      </c>
      <c r="E93" s="18">
        <f t="shared" si="210"/>
        <v>3.1795380318472066</v>
      </c>
      <c r="F93" s="18">
        <f t="shared" si="211"/>
        <v>3.9594121280323469</v>
      </c>
      <c r="H93" s="18">
        <f t="shared" si="212"/>
        <v>3.2055955105418699</v>
      </c>
      <c r="I93" s="18">
        <f t="shared" si="213"/>
        <v>3.4848580433085363</v>
      </c>
      <c r="J93" s="18">
        <f t="shared" si="214"/>
        <v>5.6388204074031334</v>
      </c>
      <c r="L93" t="str">
        <f t="shared" si="255"/>
        <v>41 Administrative occupations</v>
      </c>
      <c r="M93" s="18">
        <f t="shared" si="215"/>
        <v>4.3510689280368942</v>
      </c>
      <c r="N93" s="18">
        <f t="shared" si="215"/>
        <v>15.468331102772325</v>
      </c>
      <c r="O93" s="18">
        <f t="shared" si="215"/>
        <v>3.2380712226788955</v>
      </c>
      <c r="P93" s="18">
        <f t="shared" si="215"/>
        <v>3.1202249658969672</v>
      </c>
      <c r="Q93" s="18">
        <f t="shared" si="216"/>
        <v>3.8888170421465196</v>
      </c>
      <c r="S93" s="18">
        <f t="shared" si="217"/>
        <v>3.159492097069494</v>
      </c>
      <c r="T93" s="18">
        <f t="shared" si="218"/>
        <v>3.6170251040552381</v>
      </c>
      <c r="U93" s="18">
        <f t="shared" si="219"/>
        <v>5.7053046141585462</v>
      </c>
      <c r="W93" t="str">
        <f t="shared" si="256"/>
        <v>41 Administrative occupations</v>
      </c>
      <c r="X93" s="18">
        <f t="shared" si="220"/>
        <v>3.9505456100306313</v>
      </c>
      <c r="Y93" s="18">
        <f t="shared" si="220"/>
        <v>3.5818434725342296</v>
      </c>
      <c r="Z93" s="18">
        <f t="shared" si="220"/>
        <v>1.3592480063890466</v>
      </c>
      <c r="AA93" s="18">
        <f t="shared" si="220"/>
        <v>2.0624669084199354</v>
      </c>
      <c r="AB93" s="18">
        <f t="shared" si="221"/>
        <v>1.9362896399905516</v>
      </c>
      <c r="AD93" s="18">
        <f t="shared" si="222"/>
        <v>1.8275201778346739</v>
      </c>
      <c r="AE93" s="18">
        <f t="shared" si="223"/>
        <v>3.2709630565005865</v>
      </c>
      <c r="AF93" s="18">
        <f t="shared" si="224"/>
        <v>4.4907803850311234</v>
      </c>
      <c r="AH93" t="str">
        <f t="shared" si="257"/>
        <v>41 Administrative occupations</v>
      </c>
      <c r="AI93" s="18">
        <f t="shared" si="225"/>
        <v>3.1759137177218344</v>
      </c>
      <c r="AJ93" s="18">
        <f t="shared" si="225"/>
        <v>1.1549312327182815</v>
      </c>
      <c r="AK93" s="18">
        <f t="shared" si="225"/>
        <v>0.77632648574794683</v>
      </c>
      <c r="AL93" s="18">
        <f t="shared" si="225"/>
        <v>1.5905568584209551</v>
      </c>
      <c r="AM93" s="18">
        <f t="shared" si="226"/>
        <v>1.3081927030122786</v>
      </c>
      <c r="AO93" s="18">
        <f t="shared" si="227"/>
        <v>1.3184183867937627</v>
      </c>
      <c r="AP93" s="18">
        <f t="shared" si="228"/>
        <v>3.3552579034492158</v>
      </c>
      <c r="AQ93" s="18">
        <f t="shared" si="229"/>
        <v>4.2151519228874834</v>
      </c>
      <c r="AS93" t="str">
        <f t="shared" si="258"/>
        <v>41 Administrative occupations</v>
      </c>
      <c r="AT93" s="18">
        <f t="shared" si="230"/>
        <v>3.4262262817625233</v>
      </c>
      <c r="AU93" s="18">
        <f t="shared" si="230"/>
        <v>5.6863292052447445</v>
      </c>
      <c r="AV93" s="18">
        <f t="shared" si="230"/>
        <v>0.14785418929219585</v>
      </c>
      <c r="AW93" s="18">
        <f t="shared" si="230"/>
        <v>1.6696717555020335</v>
      </c>
      <c r="AX93" s="18">
        <f t="shared" si="231"/>
        <v>1.4369843273714711</v>
      </c>
      <c r="AZ93" s="18">
        <f t="shared" si="232"/>
        <v>1.15984697927769</v>
      </c>
      <c r="BA93" s="18">
        <f t="shared" si="233"/>
        <v>3.0687111030156977</v>
      </c>
      <c r="BB93" s="18">
        <f t="shared" si="234"/>
        <v>3.8503765804734247</v>
      </c>
      <c r="BD93" t="str">
        <f t="shared" si="259"/>
        <v>41 Administrative occupations</v>
      </c>
      <c r="BE93" s="18">
        <f t="shared" si="235"/>
        <v>0.65344130578504078</v>
      </c>
      <c r="BF93" s="18">
        <f t="shared" si="235"/>
        <v>9.241056287634585</v>
      </c>
      <c r="BG93" s="18">
        <f t="shared" si="235"/>
        <v>-3.1263936301610507</v>
      </c>
      <c r="BH93" s="18">
        <f t="shared" si="235"/>
        <v>-1.3951185248255116</v>
      </c>
      <c r="BI93" s="18">
        <f t="shared" si="236"/>
        <v>-1.3096165266851978</v>
      </c>
      <c r="BK93" s="18">
        <f t="shared" si="237"/>
        <v>-1.9756210300297616</v>
      </c>
      <c r="BL93" s="18">
        <f t="shared" si="238"/>
        <v>2.1832471830842026</v>
      </c>
      <c r="BM93" s="18">
        <f t="shared" si="239"/>
        <v>0.78189662276417771</v>
      </c>
      <c r="BO93" t="str">
        <f t="shared" si="260"/>
        <v>41 Administrative occupations</v>
      </c>
      <c r="BP93" s="18">
        <f t="shared" si="240"/>
        <v>-0.31731786308539789</v>
      </c>
      <c r="BQ93" s="18">
        <f t="shared" si="240"/>
        <v>-2.5382328951510713</v>
      </c>
      <c r="BR93" s="18">
        <f t="shared" si="240"/>
        <v>-2.5001206273579601</v>
      </c>
      <c r="BS93" s="18">
        <f t="shared" si="240"/>
        <v>-3.4770358416407854</v>
      </c>
      <c r="BT93" s="18">
        <f t="shared" si="241"/>
        <v>-3.114212513873682</v>
      </c>
      <c r="BV93" s="18">
        <f t="shared" si="242"/>
        <v>-3.1524899035250464</v>
      </c>
      <c r="BW93" s="18">
        <f t="shared" si="243"/>
        <v>1.958138388313535</v>
      </c>
      <c r="BX93" s="18">
        <f t="shared" si="244"/>
        <v>-0.29891744370804663</v>
      </c>
      <c r="BZ93" t="str">
        <f t="shared" si="261"/>
        <v>41 Administrative occupations</v>
      </c>
      <c r="CA93" s="18">
        <f t="shared" si="245"/>
        <v>-1.9199328827948503</v>
      </c>
      <c r="CB93" s="18">
        <f t="shared" si="245"/>
        <v>-1.7475819354675126</v>
      </c>
      <c r="CC93" s="18">
        <f t="shared" si="245"/>
        <v>-7.3839700471082121</v>
      </c>
      <c r="CD93" s="18">
        <f t="shared" si="245"/>
        <v>-8.8900366478162027</v>
      </c>
      <c r="CE93" s="18">
        <f t="shared" si="246"/>
        <v>-7.9890429211902596</v>
      </c>
      <c r="CG93" s="18">
        <f t="shared" si="247"/>
        <v>-8.3907554981786703</v>
      </c>
      <c r="CH93" s="18">
        <f t="shared" si="248"/>
        <v>1.3086283124288167</v>
      </c>
      <c r="CI93" s="18">
        <f t="shared" si="249"/>
        <v>-4.7236130187646719</v>
      </c>
      <c r="CK93" t="str">
        <f t="shared" si="262"/>
        <v>41 Administrative occupations</v>
      </c>
      <c r="CL93" s="18">
        <f t="shared" si="250"/>
        <v>-5.4156155546257523</v>
      </c>
      <c r="CM93" s="18">
        <f t="shared" si="250"/>
        <v>26.026530911067368</v>
      </c>
      <c r="CN93" s="18">
        <f t="shared" si="250"/>
        <v>-2.1313393030710004</v>
      </c>
      <c r="CO93" s="18">
        <f t="shared" si="250"/>
        <v>-0.24620450584448283</v>
      </c>
      <c r="CP93" s="18">
        <f t="shared" si="251"/>
        <v>0.62036909908860238</v>
      </c>
      <c r="CR93" s="18">
        <f t="shared" si="252"/>
        <v>-0.8785831984538528</v>
      </c>
      <c r="CS93" s="18">
        <f t="shared" si="253"/>
        <v>1.63048459450994</v>
      </c>
      <c r="CT93" s="18">
        <f t="shared" si="254"/>
        <v>0.9394699641710913</v>
      </c>
    </row>
    <row r="94" spans="1:98" x14ac:dyDescent="0.2">
      <c r="A94" t="str">
        <f t="shared" si="209"/>
        <v>42 Secretarial and related occupations</v>
      </c>
      <c r="B94" s="18">
        <f t="shared" si="210"/>
        <v>4.2496139272623745</v>
      </c>
      <c r="C94" s="18">
        <f t="shared" si="210"/>
        <v>8.2064005465546153</v>
      </c>
      <c r="D94" s="18">
        <f t="shared" si="210"/>
        <v>9.0755602472332164</v>
      </c>
      <c r="E94" s="18">
        <f t="shared" si="210"/>
        <v>6.106414447944819</v>
      </c>
      <c r="F94" s="18">
        <f t="shared" si="211"/>
        <v>7.1566585723558562</v>
      </c>
      <c r="H94" s="18">
        <f t="shared" si="212"/>
        <v>7.0870389646859433</v>
      </c>
      <c r="I94" s="18">
        <f t="shared" si="213"/>
        <v>5.2641257312951106</v>
      </c>
      <c r="J94" s="18">
        <f t="shared" si="214"/>
        <v>9.5936209139276141</v>
      </c>
      <c r="L94" t="str">
        <f t="shared" si="255"/>
        <v>42 Secretarial and related occupations</v>
      </c>
      <c r="M94" s="18">
        <f t="shared" si="215"/>
        <v>1.8613504598442354</v>
      </c>
      <c r="N94" s="18">
        <f t="shared" si="215"/>
        <v>12.034615466649878</v>
      </c>
      <c r="O94" s="18">
        <f t="shared" si="215"/>
        <v>8.9581967241830327</v>
      </c>
      <c r="P94" s="18">
        <f t="shared" si="215"/>
        <v>3.985982480314898</v>
      </c>
      <c r="Q94" s="18">
        <f t="shared" si="216"/>
        <v>6.0077177993555164</v>
      </c>
      <c r="S94" s="18">
        <f t="shared" si="217"/>
        <v>5.6176504376896697</v>
      </c>
      <c r="T94" s="18">
        <f t="shared" si="218"/>
        <v>4.8401169560910118</v>
      </c>
      <c r="U94" s="18">
        <f t="shared" si="219"/>
        <v>8.2893307244085399</v>
      </c>
      <c r="W94" t="str">
        <f t="shared" si="256"/>
        <v>42 Secretarial and related occupations</v>
      </c>
      <c r="X94" s="18">
        <f t="shared" si="220"/>
        <v>2.3016150946570058</v>
      </c>
      <c r="Y94" s="18">
        <f t="shared" si="220"/>
        <v>-5.2026355843270311</v>
      </c>
      <c r="Z94" s="18">
        <f t="shared" si="220"/>
        <v>7.9231418584986502</v>
      </c>
      <c r="AA94" s="18">
        <f t="shared" si="220"/>
        <v>2.6419668602712942</v>
      </c>
      <c r="AB94" s="18">
        <f t="shared" si="221"/>
        <v>3.7471502309313509</v>
      </c>
      <c r="AD94" s="18">
        <f t="shared" si="222"/>
        <v>4.3730009064057773</v>
      </c>
      <c r="AE94" s="18">
        <f t="shared" si="223"/>
        <v>4.6690700453621892</v>
      </c>
      <c r="AF94" s="18">
        <f t="shared" si="224"/>
        <v>7.3141953809332083</v>
      </c>
      <c r="AH94" t="str">
        <f t="shared" si="257"/>
        <v>42 Secretarial and related occupations</v>
      </c>
      <c r="AI94" s="18">
        <f t="shared" si="225"/>
        <v>1.5815569932596363</v>
      </c>
      <c r="AJ94" s="18">
        <f t="shared" si="225"/>
        <v>-2.312009796566683</v>
      </c>
      <c r="AK94" s="18">
        <f t="shared" si="225"/>
        <v>5.163166922881901</v>
      </c>
      <c r="AL94" s="18">
        <f t="shared" si="225"/>
        <v>-0.35829181470019567</v>
      </c>
      <c r="AM94" s="18">
        <f t="shared" si="226"/>
        <v>1.2099460971194409</v>
      </c>
      <c r="AO94" s="18">
        <f t="shared" si="227"/>
        <v>1.4492081353476349</v>
      </c>
      <c r="AP94" s="18">
        <f t="shared" si="228"/>
        <v>3.7694045367803408</v>
      </c>
      <c r="AQ94" s="18">
        <f t="shared" si="229"/>
        <v>4.6692911140989946</v>
      </c>
      <c r="AS94" t="str">
        <f t="shared" si="258"/>
        <v>42 Secretarial and related occupations</v>
      </c>
      <c r="AT94" s="18">
        <f t="shared" si="230"/>
        <v>0.19798759255369447</v>
      </c>
      <c r="AU94" s="18">
        <f t="shared" si="230"/>
        <v>-0.76626821099412545</v>
      </c>
      <c r="AV94" s="18">
        <f t="shared" si="230"/>
        <v>3.989944275030366</v>
      </c>
      <c r="AW94" s="18">
        <f t="shared" si="230"/>
        <v>-1.6557113781775823</v>
      </c>
      <c r="AX94" s="18">
        <f t="shared" si="231"/>
        <v>0.13115314742704332</v>
      </c>
      <c r="AZ94" s="18">
        <f t="shared" si="232"/>
        <v>0.1912689928370126</v>
      </c>
      <c r="BA94" s="18">
        <f t="shared" si="233"/>
        <v>3.3760714449942331</v>
      </c>
      <c r="BB94" s="18">
        <f t="shared" si="234"/>
        <v>3.4968618800589768</v>
      </c>
      <c r="BD94" t="str">
        <f t="shared" si="259"/>
        <v>42 Secretarial and related occupations</v>
      </c>
      <c r="BE94" s="18">
        <f t="shared" si="235"/>
        <v>-0.77744618554486111</v>
      </c>
      <c r="BF94" s="18">
        <f t="shared" si="235"/>
        <v>5.1353396240549021</v>
      </c>
      <c r="BG94" s="18">
        <f t="shared" si="235"/>
        <v>1.0818078408879384</v>
      </c>
      <c r="BH94" s="18">
        <f t="shared" si="235"/>
        <v>-10.25301751035026</v>
      </c>
      <c r="BI94" s="18">
        <f t="shared" si="236"/>
        <v>-5.9287277742798743</v>
      </c>
      <c r="BK94" s="18">
        <f t="shared" si="237"/>
        <v>-6.6235044851473361</v>
      </c>
      <c r="BL94" s="18">
        <f t="shared" si="238"/>
        <v>2.2394070551476908</v>
      </c>
      <c r="BM94" s="18">
        <f t="shared" si="239"/>
        <v>-1.8841412239626099</v>
      </c>
      <c r="BO94" t="str">
        <f t="shared" si="260"/>
        <v>42 Secretarial and related occupations</v>
      </c>
      <c r="BP94" s="18">
        <f t="shared" si="240"/>
        <v>-2.3332928896477312</v>
      </c>
      <c r="BQ94" s="18">
        <f t="shared" si="240"/>
        <v>-12.085249539687414</v>
      </c>
      <c r="BR94" s="18">
        <f t="shared" si="240"/>
        <v>-2.0313203765264465</v>
      </c>
      <c r="BS94" s="18">
        <f t="shared" si="240"/>
        <v>-11.297080533717697</v>
      </c>
      <c r="BT94" s="18">
        <f t="shared" si="241"/>
        <v>-8.5508185341363294</v>
      </c>
      <c r="BV94" s="18">
        <f t="shared" si="242"/>
        <v>-8.3101995432606657</v>
      </c>
      <c r="BW94" s="18">
        <f t="shared" si="243"/>
        <v>1.7658534948854276</v>
      </c>
      <c r="BX94" s="18">
        <f t="shared" si="244"/>
        <v>-3.6509312852591069</v>
      </c>
      <c r="BZ94" t="str">
        <f t="shared" si="261"/>
        <v>42 Secretarial and related occupations</v>
      </c>
      <c r="CA94" s="18">
        <f t="shared" si="245"/>
        <v>-1.3934393484560936</v>
      </c>
      <c r="CB94" s="18">
        <f t="shared" si="245"/>
        <v>-7.9348483937500935</v>
      </c>
      <c r="CC94" s="18">
        <f t="shared" si="245"/>
        <v>-7.9772565455488724</v>
      </c>
      <c r="CD94" s="18">
        <f t="shared" si="245"/>
        <v>-13.941693570027802</v>
      </c>
      <c r="CE94" s="18">
        <f t="shared" si="246"/>
        <v>-11.749191209624833</v>
      </c>
      <c r="CG94" s="18">
        <f t="shared" si="247"/>
        <v>-11.997787914223979</v>
      </c>
      <c r="CH94" s="18">
        <f t="shared" si="248"/>
        <v>1.3824430530884557</v>
      </c>
      <c r="CI94" s="18">
        <f t="shared" si="249"/>
        <v>-6.3177442913276316</v>
      </c>
      <c r="CK94" t="str">
        <f t="shared" si="262"/>
        <v>42 Secretarial and related occupations</v>
      </c>
      <c r="CL94" s="18">
        <f t="shared" si="250"/>
        <v>-1.8642054661877183</v>
      </c>
      <c r="CM94" s="18">
        <f t="shared" si="250"/>
        <v>20.616979724019259</v>
      </c>
      <c r="CN94" s="18">
        <f t="shared" si="250"/>
        <v>1.6859265331224504</v>
      </c>
      <c r="CO94" s="18">
        <f t="shared" si="250"/>
        <v>-0.53370258787508451</v>
      </c>
      <c r="CP94" s="18">
        <f t="shared" si="251"/>
        <v>1.3688486171892889</v>
      </c>
      <c r="CR94" s="18">
        <f t="shared" si="252"/>
        <v>0.20073747386901708</v>
      </c>
      <c r="CS94" s="18">
        <f t="shared" si="253"/>
        <v>2.3709859852911963</v>
      </c>
      <c r="CT94" s="18">
        <f t="shared" si="254"/>
        <v>2.5161797405824693</v>
      </c>
    </row>
    <row r="95" spans="1:98" x14ac:dyDescent="0.2">
      <c r="A95" t="str">
        <f t="shared" si="209"/>
        <v>51 Skilled agricultural and related trades</v>
      </c>
      <c r="B95" s="18">
        <f t="shared" si="210"/>
        <v>-6.6406112512728104</v>
      </c>
      <c r="C95" s="18">
        <f t="shared" si="210"/>
        <v>28.479059104046399</v>
      </c>
      <c r="D95" s="18">
        <f t="shared" si="210"/>
        <v>3.6400785558234672</v>
      </c>
      <c r="E95" s="18">
        <f t="shared" si="210"/>
        <v>3.8069455890703985</v>
      </c>
      <c r="F95" s="18">
        <f t="shared" si="211"/>
        <v>5.1467724547827887</v>
      </c>
      <c r="H95" s="18">
        <f t="shared" si="212"/>
        <v>3.7512934141739729</v>
      </c>
      <c r="I95" s="18">
        <f t="shared" si="213"/>
        <v>4.3975839066251465</v>
      </c>
      <c r="J95" s="18">
        <f t="shared" si="214"/>
        <v>6.6978241754260592</v>
      </c>
      <c r="L95" t="str">
        <f t="shared" si="255"/>
        <v>51 Skilled agricultural and related trades</v>
      </c>
      <c r="M95" s="18">
        <f t="shared" si="215"/>
        <v>2.4096344082799259</v>
      </c>
      <c r="N95" s="18">
        <f t="shared" si="215"/>
        <v>-3.8474665861525481</v>
      </c>
      <c r="O95" s="18">
        <f t="shared" si="215"/>
        <v>2.6114022880745491</v>
      </c>
      <c r="P95" s="18">
        <f t="shared" si="215"/>
        <v>4.1148210514969641</v>
      </c>
      <c r="Q95" s="18">
        <f t="shared" si="216"/>
        <v>3.1285771630259251</v>
      </c>
      <c r="S95" s="18">
        <f t="shared" si="217"/>
        <v>3.6112497714907432</v>
      </c>
      <c r="T95" s="18">
        <f t="shared" si="218"/>
        <v>3.6293474389666125</v>
      </c>
      <c r="U95" s="18">
        <f t="shared" si="219"/>
        <v>6.0383472603185551</v>
      </c>
      <c r="W95" t="str">
        <f t="shared" si="256"/>
        <v>51 Skilled agricultural and related trades</v>
      </c>
      <c r="X95" s="18">
        <f t="shared" si="220"/>
        <v>5.6402206705692404</v>
      </c>
      <c r="Y95" s="18">
        <f t="shared" si="220"/>
        <v>7.7544136134114039</v>
      </c>
      <c r="Z95" s="18">
        <f t="shared" si="220"/>
        <v>2.5592891748761559</v>
      </c>
      <c r="AA95" s="18">
        <f t="shared" si="220"/>
        <v>3.6979330945962063</v>
      </c>
      <c r="AB95" s="18">
        <f t="shared" si="221"/>
        <v>3.5888931129648194</v>
      </c>
      <c r="AD95" s="18">
        <f t="shared" si="222"/>
        <v>3.3169873892916923</v>
      </c>
      <c r="AE95" s="18">
        <f t="shared" si="223"/>
        <v>4.1611048087929925</v>
      </c>
      <c r="AF95" s="18">
        <f t="shared" si="224"/>
        <v>6.226997703319892</v>
      </c>
      <c r="AH95" t="str">
        <f t="shared" si="257"/>
        <v>51 Skilled agricultural and related trades</v>
      </c>
      <c r="AI95" s="18">
        <f t="shared" si="225"/>
        <v>9.2595008204050764</v>
      </c>
      <c r="AJ95" s="18">
        <f t="shared" si="225"/>
        <v>-9.0502990977368469</v>
      </c>
      <c r="AK95" s="18">
        <f t="shared" si="225"/>
        <v>3.0669292056342723</v>
      </c>
      <c r="AL95" s="18">
        <f t="shared" si="225"/>
        <v>3.3139724540817372</v>
      </c>
      <c r="AM95" s="18">
        <f t="shared" si="226"/>
        <v>2.4175270700012463</v>
      </c>
      <c r="AO95" s="18">
        <f t="shared" si="227"/>
        <v>3.2315589809182033</v>
      </c>
      <c r="AP95" s="18">
        <f t="shared" si="228"/>
        <v>4.3731857618197978</v>
      </c>
      <c r="AQ95" s="18">
        <f t="shared" si="229"/>
        <v>6.3321100097497141</v>
      </c>
      <c r="AS95" t="str">
        <f t="shared" si="258"/>
        <v>51 Skilled agricultural and related trades</v>
      </c>
      <c r="AT95" s="18">
        <f t="shared" si="230"/>
        <v>8.975231643176862</v>
      </c>
      <c r="AU95" s="18">
        <f t="shared" si="230"/>
        <v>-1.8718758597778273</v>
      </c>
      <c r="AV95" s="18">
        <f t="shared" si="230"/>
        <v>2.0759168630170022</v>
      </c>
      <c r="AW95" s="18">
        <f t="shared" si="230"/>
        <v>3.8059563258417084</v>
      </c>
      <c r="AX95" s="18">
        <f t="shared" si="231"/>
        <v>2.8998028412385413</v>
      </c>
      <c r="AZ95" s="18">
        <f t="shared" si="232"/>
        <v>3.2260428426689636</v>
      </c>
      <c r="BA95" s="18">
        <f t="shared" si="233"/>
        <v>4.0336075353499146</v>
      </c>
      <c r="BB95" s="18">
        <f t="shared" si="234"/>
        <v>6.0680554302777301</v>
      </c>
      <c r="BD95" t="str">
        <f t="shared" si="259"/>
        <v>51 Skilled agricultural and related trades</v>
      </c>
      <c r="BE95" s="18">
        <f t="shared" si="235"/>
        <v>1.2423836042549707</v>
      </c>
      <c r="BF95" s="18">
        <f t="shared" si="235"/>
        <v>-7.0844541449246234</v>
      </c>
      <c r="BG95" s="18">
        <f t="shared" si="235"/>
        <v>-0.92317778902994974</v>
      </c>
      <c r="BH95" s="18">
        <f t="shared" si="235"/>
        <v>0.19869942341295133</v>
      </c>
      <c r="BI95" s="18">
        <f t="shared" si="236"/>
        <v>-0.62306498082281836</v>
      </c>
      <c r="BK95" s="18">
        <f t="shared" si="237"/>
        <v>-0.17666407493769354</v>
      </c>
      <c r="BL95" s="18">
        <f t="shared" si="238"/>
        <v>2.8191836665913739</v>
      </c>
      <c r="BM95" s="18">
        <f t="shared" si="239"/>
        <v>2.69998585829343</v>
      </c>
      <c r="BO95" t="str">
        <f t="shared" si="260"/>
        <v>51 Skilled agricultural and related trades</v>
      </c>
      <c r="BP95" s="18">
        <f t="shared" si="240"/>
        <v>1.4459155380019739</v>
      </c>
      <c r="BQ95" s="18">
        <f t="shared" si="240"/>
        <v>-12.478394474640787</v>
      </c>
      <c r="BR95" s="18">
        <f t="shared" si="240"/>
        <v>-0.3459031405419144</v>
      </c>
      <c r="BS95" s="18">
        <f t="shared" si="240"/>
        <v>-4.4012718365227244E-2</v>
      </c>
      <c r="BT95" s="18">
        <f t="shared" si="241"/>
        <v>-0.96414627911404205</v>
      </c>
      <c r="BV95" s="18">
        <f t="shared" si="242"/>
        <v>-0.14474433826167088</v>
      </c>
      <c r="BW95" s="18">
        <f t="shared" si="243"/>
        <v>2.9104916228650302</v>
      </c>
      <c r="BX95" s="18">
        <f t="shared" si="244"/>
        <v>2.8139709111952849</v>
      </c>
      <c r="BZ95" t="str">
        <f t="shared" si="261"/>
        <v>51 Skilled agricultural and related trades</v>
      </c>
      <c r="CA95" s="18">
        <f t="shared" si="245"/>
        <v>1.4329193984030875</v>
      </c>
      <c r="CB95" s="18">
        <f t="shared" si="245"/>
        <v>-5.1106919550093277</v>
      </c>
      <c r="CC95" s="18">
        <f t="shared" si="245"/>
        <v>-2.6668584192690359</v>
      </c>
      <c r="CD95" s="18">
        <f t="shared" si="245"/>
        <v>0.41632597850334019</v>
      </c>
      <c r="CE95" s="18">
        <f t="shared" si="246"/>
        <v>-0.90875928516630511</v>
      </c>
      <c r="CG95" s="18">
        <f t="shared" si="247"/>
        <v>-0.62210379315661424</v>
      </c>
      <c r="CH95" s="18">
        <f t="shared" si="248"/>
        <v>2.4390532127906761</v>
      </c>
      <c r="CI95" s="18">
        <f t="shared" si="249"/>
        <v>2.0010435781473213</v>
      </c>
      <c r="CK95" t="str">
        <f t="shared" si="262"/>
        <v>51 Skilled agricultural and related trades</v>
      </c>
      <c r="CL95" s="18">
        <f t="shared" si="250"/>
        <v>0.83663856248603619</v>
      </c>
      <c r="CM95" s="18">
        <f t="shared" si="250"/>
        <v>-9.9826014443643807</v>
      </c>
      <c r="CN95" s="18">
        <f t="shared" si="250"/>
        <v>1.272410784461897</v>
      </c>
      <c r="CO95" s="18">
        <f t="shared" si="250"/>
        <v>-4.4150594114555686</v>
      </c>
      <c r="CP95" s="18">
        <f t="shared" si="251"/>
        <v>-3.0372756952846802</v>
      </c>
      <c r="CR95" s="18">
        <f t="shared" si="252"/>
        <v>-2.5556418810118831</v>
      </c>
      <c r="CS95" s="18">
        <f t="shared" si="253"/>
        <v>1.9830049371086123</v>
      </c>
      <c r="CT95" s="18">
        <f t="shared" si="254"/>
        <v>0.1366659217991284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1.8828622174593246</v>
      </c>
      <c r="C96" s="18">
        <f t="shared" si="210"/>
        <v>15.395538787297935</v>
      </c>
      <c r="D96" s="18">
        <f t="shared" si="210"/>
        <v>4.4295440192072766</v>
      </c>
      <c r="E96" s="18">
        <f t="shared" si="210"/>
        <v>3.2906188843826678</v>
      </c>
      <c r="F96" s="18">
        <f t="shared" si="211"/>
        <v>4.3655509779730428</v>
      </c>
      <c r="H96" s="18">
        <f t="shared" si="212"/>
        <v>3.6688737191123533</v>
      </c>
      <c r="I96" s="18">
        <f t="shared" si="213"/>
        <v>3.3066208530168284</v>
      </c>
      <c r="J96" s="18">
        <f t="shared" si="214"/>
        <v>5.8489163914428932</v>
      </c>
      <c r="L96" t="str">
        <f t="shared" si="255"/>
        <v>52 Skilled metal, electrical and electronic trades</v>
      </c>
      <c r="M96" s="18">
        <f t="shared" si="215"/>
        <v>8.8844740695096078</v>
      </c>
      <c r="N96" s="18">
        <f t="shared" si="215"/>
        <v>-13.837887016336081</v>
      </c>
      <c r="O96" s="18">
        <f t="shared" si="215"/>
        <v>6.7734117792339177</v>
      </c>
      <c r="P96" s="18">
        <f t="shared" si="215"/>
        <v>3.9449874093351989</v>
      </c>
      <c r="Q96" s="18">
        <f t="shared" si="216"/>
        <v>3.5986785242057229</v>
      </c>
      <c r="S96" s="18">
        <f t="shared" si="217"/>
        <v>4.8793709921137296</v>
      </c>
      <c r="T96" s="18">
        <f t="shared" si="218"/>
        <v>3.8328962553643597</v>
      </c>
      <c r="U96" s="18">
        <f t="shared" si="219"/>
        <v>7.1087951241428637</v>
      </c>
      <c r="W96" t="str">
        <f t="shared" si="256"/>
        <v>52 Skilled metal, electrical and electronic trades</v>
      </c>
      <c r="X96" s="18">
        <f t="shared" si="220"/>
        <v>8.5360149254408935</v>
      </c>
      <c r="Y96" s="18">
        <f t="shared" si="220"/>
        <v>-17.649891397848549</v>
      </c>
      <c r="Z96" s="18">
        <f t="shared" si="220"/>
        <v>4.4383985605902065</v>
      </c>
      <c r="AA96" s="18">
        <f t="shared" si="220"/>
        <v>3.3077707379105981</v>
      </c>
      <c r="AB96" s="18">
        <f t="shared" si="221"/>
        <v>2.2011878536617235</v>
      </c>
      <c r="AD96" s="18">
        <f t="shared" si="222"/>
        <v>3.6832801007828486</v>
      </c>
      <c r="AE96" s="18">
        <f t="shared" si="223"/>
        <v>3.3519589936484628</v>
      </c>
      <c r="AF96" s="18">
        <f t="shared" si="224"/>
        <v>5.8919275994578024</v>
      </c>
      <c r="AH96" t="str">
        <f t="shared" si="257"/>
        <v>52 Skilled metal, electrical and electronic trades</v>
      </c>
      <c r="AI96" s="18">
        <f t="shared" si="225"/>
        <v>7.1143504543344616</v>
      </c>
      <c r="AJ96" s="18">
        <f t="shared" si="225"/>
        <v>-13.818662157769179</v>
      </c>
      <c r="AK96" s="18">
        <f t="shared" si="225"/>
        <v>1.9112164002520027</v>
      </c>
      <c r="AL96" s="18">
        <f t="shared" si="225"/>
        <v>3.0294760174038871</v>
      </c>
      <c r="AM96" s="18">
        <f t="shared" si="226"/>
        <v>1.5391747350882223</v>
      </c>
      <c r="AO96" s="18">
        <f t="shared" si="227"/>
        <v>2.6553660263263446</v>
      </c>
      <c r="AP96" s="18">
        <f t="shared" si="228"/>
        <v>2.8284653705968443</v>
      </c>
      <c r="AQ96" s="18">
        <f t="shared" si="229"/>
        <v>4.7331736405613389</v>
      </c>
      <c r="AS96" t="str">
        <f t="shared" si="258"/>
        <v>52 Skilled metal, electrical and electronic trades</v>
      </c>
      <c r="AT96" s="18">
        <f t="shared" si="230"/>
        <v>6.5956011650084356</v>
      </c>
      <c r="AU96" s="18">
        <f t="shared" si="230"/>
        <v>-12.634735249278284</v>
      </c>
      <c r="AV96" s="18">
        <f t="shared" si="230"/>
        <v>1.8887808860400979</v>
      </c>
      <c r="AW96" s="18">
        <f t="shared" si="230"/>
        <v>2.6463134340002359</v>
      </c>
      <c r="AX96" s="18">
        <f t="shared" si="231"/>
        <v>1.382445250708253</v>
      </c>
      <c r="AZ96" s="18">
        <f t="shared" si="232"/>
        <v>2.3931788462902448</v>
      </c>
      <c r="BA96" s="18">
        <f t="shared" si="233"/>
        <v>2.7571442624984899</v>
      </c>
      <c r="BB96" s="18">
        <f t="shared" si="234"/>
        <v>4.4794754325660824</v>
      </c>
      <c r="BD96" t="str">
        <f t="shared" si="259"/>
        <v>52 Skilled metal, electrical and electronic trades</v>
      </c>
      <c r="BE96" s="18">
        <f t="shared" si="235"/>
        <v>1.7968099332083654</v>
      </c>
      <c r="BF96" s="18">
        <f t="shared" si="235"/>
        <v>-15.32421100749306</v>
      </c>
      <c r="BG96" s="18">
        <f t="shared" si="235"/>
        <v>-1.0285296253642162</v>
      </c>
      <c r="BH96" s="18">
        <f t="shared" si="235"/>
        <v>-1.3994495296377862</v>
      </c>
      <c r="BI96" s="18">
        <f t="shared" si="236"/>
        <v>-2.2185614038664259</v>
      </c>
      <c r="BK96" s="18">
        <f t="shared" si="237"/>
        <v>-1.2759642764377799</v>
      </c>
      <c r="BL96" s="18">
        <f t="shared" si="238"/>
        <v>1.8534846296378582</v>
      </c>
      <c r="BM96" s="18">
        <f t="shared" si="239"/>
        <v>0.88884101200925603</v>
      </c>
      <c r="BO96" t="str">
        <f t="shared" si="260"/>
        <v>52 Skilled metal, electrical and electronic trades</v>
      </c>
      <c r="BP96" s="18">
        <f t="shared" si="240"/>
        <v>-9.6801557965908724E-2</v>
      </c>
      <c r="BQ96" s="18">
        <f t="shared" si="240"/>
        <v>-16.357356909965361</v>
      </c>
      <c r="BR96" s="18">
        <f t="shared" si="240"/>
        <v>-1.8236378134187436</v>
      </c>
      <c r="BS96" s="18">
        <f t="shared" si="240"/>
        <v>-1.6099069048031378</v>
      </c>
      <c r="BT96" s="18">
        <f t="shared" si="241"/>
        <v>-2.669599852834359</v>
      </c>
      <c r="BV96" s="18">
        <f t="shared" si="242"/>
        <v>-1.6812021904157204</v>
      </c>
      <c r="BW96" s="18">
        <f t="shared" si="243"/>
        <v>1.8549630129584438</v>
      </c>
      <c r="BX96" s="18">
        <f t="shared" si="244"/>
        <v>0.59390680851922895</v>
      </c>
      <c r="BZ96" t="str">
        <f t="shared" si="261"/>
        <v>52 Skilled metal, electrical and electronic trades</v>
      </c>
      <c r="CA96" s="18">
        <f t="shared" si="245"/>
        <v>0.7272840225523991</v>
      </c>
      <c r="CB96" s="18">
        <f t="shared" si="245"/>
        <v>-15.496413924549978</v>
      </c>
      <c r="CC96" s="18">
        <f t="shared" si="245"/>
        <v>-3.2179156216389782</v>
      </c>
      <c r="CD96" s="18">
        <f t="shared" si="245"/>
        <v>-5.6329817164824885</v>
      </c>
      <c r="CE96" s="18">
        <f t="shared" si="246"/>
        <v>-5.5388409217086876</v>
      </c>
      <c r="CG96" s="18">
        <f t="shared" si="247"/>
        <v>-4.8347311259890553</v>
      </c>
      <c r="CH96" s="18">
        <f t="shared" si="248"/>
        <v>1.6428957953528389</v>
      </c>
      <c r="CI96" s="18">
        <f t="shared" si="249"/>
        <v>-1.8784923628492822</v>
      </c>
      <c r="CK96" t="str">
        <f t="shared" si="262"/>
        <v>52 Skilled metal, electrical and electronic trades</v>
      </c>
      <c r="CL96" s="18">
        <f t="shared" si="250"/>
        <v>0.2671178722019274</v>
      </c>
      <c r="CM96" s="18">
        <f t="shared" si="250"/>
        <v>-14.224381902992199</v>
      </c>
      <c r="CN96" s="18">
        <f t="shared" si="250"/>
        <v>-0.72923338832517892</v>
      </c>
      <c r="CO96" s="18">
        <f t="shared" si="250"/>
        <v>-3.4092668101638579</v>
      </c>
      <c r="CP96" s="18">
        <f t="shared" si="251"/>
        <v>-3.2999752824941164</v>
      </c>
      <c r="CR96" s="18">
        <f t="shared" si="252"/>
        <v>-2.5240596129743387</v>
      </c>
      <c r="CS96" s="18">
        <f t="shared" si="253"/>
        <v>1.7452492178503975</v>
      </c>
      <c r="CT96" s="18">
        <f t="shared" si="254"/>
        <v>-0.14946844752392607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-2.5481801270304749</v>
      </c>
      <c r="C97" s="18">
        <f t="shared" si="210"/>
        <v>-6.9972718133683891</v>
      </c>
      <c r="D97" s="18">
        <f t="shared" si="210"/>
        <v>12.124122895688739</v>
      </c>
      <c r="E97" s="18">
        <f t="shared" si="210"/>
        <v>5.0021094020524792E-2</v>
      </c>
      <c r="F97" s="18">
        <f t="shared" si="211"/>
        <v>3.2042724839482783</v>
      </c>
      <c r="H97" s="18">
        <f t="shared" si="212"/>
        <v>3.9228725420383803</v>
      </c>
      <c r="I97" s="18">
        <f t="shared" si="213"/>
        <v>3.9689747579240153</v>
      </c>
      <c r="J97" s="18">
        <f t="shared" si="214"/>
        <v>6.5057225270960251</v>
      </c>
      <c r="L97" t="str">
        <f t="shared" si="255"/>
        <v>53 Skilled construction and building trades</v>
      </c>
      <c r="M97" s="18">
        <f t="shared" si="215"/>
        <v>3.9872503561866557</v>
      </c>
      <c r="N97" s="18">
        <f t="shared" si="215"/>
        <v>-8.8377158942137264</v>
      </c>
      <c r="O97" s="18">
        <f t="shared" si="215"/>
        <v>6.4525609369733505</v>
      </c>
      <c r="P97" s="18">
        <f t="shared" si="215"/>
        <v>2.3898849112738763</v>
      </c>
      <c r="Q97" s="18">
        <f t="shared" si="216"/>
        <v>2.8928968894751605</v>
      </c>
      <c r="S97" s="18">
        <f t="shared" si="217"/>
        <v>3.7265837258608769</v>
      </c>
      <c r="T97" s="18">
        <f t="shared" si="218"/>
        <v>3.7529010801146567</v>
      </c>
      <c r="U97" s="18">
        <f t="shared" si="219"/>
        <v>6.2107409907896871</v>
      </c>
      <c r="W97" t="str">
        <f t="shared" si="256"/>
        <v>53 Skilled construction and building trades</v>
      </c>
      <c r="X97" s="18">
        <f t="shared" si="220"/>
        <v>5.6541039231289059</v>
      </c>
      <c r="Y97" s="18">
        <f t="shared" si="220"/>
        <v>-11.738068001101865</v>
      </c>
      <c r="Z97" s="18">
        <f t="shared" si="220"/>
        <v>5.3976142431249485</v>
      </c>
      <c r="AA97" s="18">
        <f t="shared" si="220"/>
        <v>3.2493225727340258</v>
      </c>
      <c r="AB97" s="18">
        <f t="shared" si="221"/>
        <v>2.9022723063667266</v>
      </c>
      <c r="AD97" s="18">
        <f t="shared" si="222"/>
        <v>3.9605098497897062</v>
      </c>
      <c r="AE97" s="18">
        <f t="shared" si="223"/>
        <v>3.6488940028164274</v>
      </c>
      <c r="AF97" s="18">
        <f t="shared" si="224"/>
        <v>6.3063487827840659</v>
      </c>
      <c r="AH97" t="str">
        <f t="shared" si="257"/>
        <v>53 Skilled construction and building trades</v>
      </c>
      <c r="AI97" s="18">
        <f t="shared" si="225"/>
        <v>8.8384742228247539</v>
      </c>
      <c r="AJ97" s="18">
        <f t="shared" si="225"/>
        <v>-10.515767971581003</v>
      </c>
      <c r="AK97" s="18">
        <f t="shared" si="225"/>
        <v>5.1304018226385306</v>
      </c>
      <c r="AL97" s="18">
        <f t="shared" si="225"/>
        <v>3.7029591329778233</v>
      </c>
      <c r="AM97" s="18">
        <f t="shared" si="226"/>
        <v>3.1914527793950542</v>
      </c>
      <c r="AO97" s="18">
        <f t="shared" si="227"/>
        <v>4.1766067552626351</v>
      </c>
      <c r="AP97" s="18">
        <f t="shared" si="228"/>
        <v>3.7693456345962106</v>
      </c>
      <c r="AQ97" s="18">
        <f t="shared" si="229"/>
        <v>6.5480976409654001</v>
      </c>
      <c r="AS97" t="str">
        <f t="shared" si="258"/>
        <v>53 Skilled construction and building trades</v>
      </c>
      <c r="AT97" s="18">
        <f t="shared" si="230"/>
        <v>6.3649648330223574</v>
      </c>
      <c r="AU97" s="18">
        <f t="shared" si="230"/>
        <v>-12.66750105359915</v>
      </c>
      <c r="AV97" s="18">
        <f t="shared" si="230"/>
        <v>5.3055856371694521</v>
      </c>
      <c r="AW97" s="18">
        <f t="shared" si="230"/>
        <v>2.5630689388957295</v>
      </c>
      <c r="AX97" s="18">
        <f t="shared" si="231"/>
        <v>2.3785413442265702</v>
      </c>
      <c r="AZ97" s="18">
        <f t="shared" si="232"/>
        <v>3.469211838264985</v>
      </c>
      <c r="BA97" s="18">
        <f t="shared" si="233"/>
        <v>3.5827083350547184</v>
      </c>
      <c r="BB97" s="18">
        <f t="shared" si="234"/>
        <v>5.9016870419869916</v>
      </c>
      <c r="BD97" t="str">
        <f t="shared" si="259"/>
        <v>53 Skilled construction and building trades</v>
      </c>
      <c r="BE97" s="18">
        <f t="shared" si="235"/>
        <v>0.258677172703492</v>
      </c>
      <c r="BF97" s="18">
        <f t="shared" si="235"/>
        <v>-14.609654879284662</v>
      </c>
      <c r="BG97" s="18">
        <f t="shared" si="235"/>
        <v>0.39797229814293456</v>
      </c>
      <c r="BH97" s="18">
        <f t="shared" si="235"/>
        <v>-0.94152518708905397</v>
      </c>
      <c r="BI97" s="18">
        <f t="shared" si="236"/>
        <v>-1.4437057766347627</v>
      </c>
      <c r="BK97" s="18">
        <f t="shared" si="237"/>
        <v>-0.49702360496263198</v>
      </c>
      <c r="BL97" s="18">
        <f t="shared" si="238"/>
        <v>2.1331459902602878</v>
      </c>
      <c r="BM97" s="18">
        <f t="shared" si="239"/>
        <v>1.7668202718047921</v>
      </c>
      <c r="BO97" t="str">
        <f t="shared" si="260"/>
        <v>53 Skilled construction and building trades</v>
      </c>
      <c r="BP97" s="18">
        <f t="shared" si="240"/>
        <v>1.0771214596577039</v>
      </c>
      <c r="BQ97" s="18">
        <f t="shared" si="240"/>
        <v>-16.014891873070379</v>
      </c>
      <c r="BR97" s="18">
        <f t="shared" si="240"/>
        <v>1.7165515728411629</v>
      </c>
      <c r="BS97" s="18">
        <f t="shared" si="240"/>
        <v>-7.2179123919025034E-2</v>
      </c>
      <c r="BT97" s="18">
        <f t="shared" si="241"/>
        <v>-0.60225377201236219</v>
      </c>
      <c r="BV97" s="18">
        <f t="shared" si="242"/>
        <v>0.52054177229552412</v>
      </c>
      <c r="BW97" s="18">
        <f t="shared" si="243"/>
        <v>2.6114675040066926</v>
      </c>
      <c r="BX97" s="18">
        <f t="shared" si="244"/>
        <v>2.9784960228337987</v>
      </c>
      <c r="BZ97" t="str">
        <f t="shared" si="261"/>
        <v>53 Skilled construction and building trades</v>
      </c>
      <c r="CA97" s="18">
        <f t="shared" si="245"/>
        <v>1.2896301079502459</v>
      </c>
      <c r="CB97" s="18">
        <f t="shared" si="245"/>
        <v>-12.866614203675796</v>
      </c>
      <c r="CC97" s="18">
        <f t="shared" si="245"/>
        <v>-1.1272212281613903</v>
      </c>
      <c r="CD97" s="18">
        <f t="shared" si="245"/>
        <v>-1.554885748391277</v>
      </c>
      <c r="CE97" s="18">
        <f t="shared" si="246"/>
        <v>-2.1706038857006837</v>
      </c>
      <c r="CG97" s="18">
        <f t="shared" si="247"/>
        <v>-1.4125368401023852</v>
      </c>
      <c r="CH97" s="18">
        <f t="shared" si="248"/>
        <v>2.1138637227660517</v>
      </c>
      <c r="CI97" s="18">
        <f t="shared" si="249"/>
        <v>1.0890686949615036</v>
      </c>
      <c r="CK97" t="str">
        <f t="shared" si="262"/>
        <v>53 Skilled construction and building trades</v>
      </c>
      <c r="CL97" s="18">
        <f t="shared" si="250"/>
        <v>-4.2588884043978865</v>
      </c>
      <c r="CM97" s="18">
        <f t="shared" si="250"/>
        <v>-15.631884700643505</v>
      </c>
      <c r="CN97" s="18">
        <f t="shared" si="250"/>
        <v>-4.4565962127726007</v>
      </c>
      <c r="CO97" s="18">
        <f t="shared" si="250"/>
        <v>-12.86047946958535</v>
      </c>
      <c r="CP97" s="18">
        <f t="shared" si="251"/>
        <v>-10.497874911740334</v>
      </c>
      <c r="CR97" s="18">
        <f t="shared" si="252"/>
        <v>-10.144703748427297</v>
      </c>
      <c r="CS97" s="18">
        <f t="shared" si="253"/>
        <v>1.0143971151903797</v>
      </c>
      <c r="CT97" s="18">
        <f t="shared" si="254"/>
        <v>-6.5079541017559634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0.75074689599232691</v>
      </c>
      <c r="C98" s="18">
        <f t="shared" si="210"/>
        <v>-0.69398835609219001</v>
      </c>
      <c r="D98" s="18">
        <f t="shared" si="210"/>
        <v>5.3746966063628054</v>
      </c>
      <c r="E98" s="18">
        <f t="shared" si="210"/>
        <v>3.2317052622354625</v>
      </c>
      <c r="F98" s="18">
        <f t="shared" si="211"/>
        <v>3.6452169673127921</v>
      </c>
      <c r="H98" s="18">
        <f t="shared" si="212"/>
        <v>3.9411490004207517</v>
      </c>
      <c r="I98" s="18">
        <f t="shared" si="213"/>
        <v>3.9488978442809852</v>
      </c>
      <c r="J98" s="18">
        <f t="shared" si="214"/>
        <v>6.5043922645973806</v>
      </c>
      <c r="L98" t="str">
        <f t="shared" si="255"/>
        <v>54 Textiles, printing and other skilled trades</v>
      </c>
      <c r="M98" s="18">
        <f t="shared" si="215"/>
        <v>5.7964762509857382</v>
      </c>
      <c r="N98" s="18">
        <f t="shared" si="215"/>
        <v>1.9557379848010648</v>
      </c>
      <c r="O98" s="18">
        <f t="shared" si="215"/>
        <v>4.7544726576140839</v>
      </c>
      <c r="P98" s="18">
        <f t="shared" si="215"/>
        <v>3.7460845357523143</v>
      </c>
      <c r="Q98" s="18">
        <f t="shared" si="216"/>
        <v>3.9470051151389685</v>
      </c>
      <c r="S98" s="18">
        <f t="shared" si="217"/>
        <v>4.0811307190650403</v>
      </c>
      <c r="T98" s="18">
        <f t="shared" si="218"/>
        <v>4.0848637095114881</v>
      </c>
      <c r="U98" s="18">
        <f t="shared" si="219"/>
        <v>6.6999966740702188</v>
      </c>
      <c r="W98" t="str">
        <f t="shared" si="256"/>
        <v>54 Textiles, printing and other skilled trades</v>
      </c>
      <c r="X98" s="18">
        <f t="shared" si="220"/>
        <v>2.3068817298897093</v>
      </c>
      <c r="Y98" s="18">
        <f t="shared" si="220"/>
        <v>-3.846446390592384</v>
      </c>
      <c r="Z98" s="18">
        <f t="shared" si="220"/>
        <v>4.2636366907130796</v>
      </c>
      <c r="AA98" s="18">
        <f t="shared" si="220"/>
        <v>2.6763236935947621</v>
      </c>
      <c r="AB98" s="18">
        <f t="shared" si="221"/>
        <v>2.7473901395881573</v>
      </c>
      <c r="AD98" s="18">
        <f t="shared" si="222"/>
        <v>3.2027246615400351</v>
      </c>
      <c r="AE98" s="18">
        <f t="shared" si="223"/>
        <v>3.8672298956420104</v>
      </c>
      <c r="AF98" s="18">
        <f t="shared" si="224"/>
        <v>5.9253472316080913</v>
      </c>
      <c r="AH98" t="str">
        <f t="shared" si="257"/>
        <v>54 Textiles, printing and other skilled trades</v>
      </c>
      <c r="AI98" s="18">
        <f t="shared" si="225"/>
        <v>-0.92564439741713578</v>
      </c>
      <c r="AJ98" s="18">
        <f t="shared" si="225"/>
        <v>5.6344435225904377</v>
      </c>
      <c r="AK98" s="18">
        <f t="shared" si="225"/>
        <v>2.0791326610078986</v>
      </c>
      <c r="AL98" s="18">
        <f t="shared" si="225"/>
        <v>2.4882229959243496</v>
      </c>
      <c r="AM98" s="18">
        <f t="shared" si="226"/>
        <v>2.5538283513262261</v>
      </c>
      <c r="AO98" s="18">
        <f t="shared" si="227"/>
        <v>2.3516777121624699</v>
      </c>
      <c r="AP98" s="18">
        <f t="shared" si="228"/>
        <v>3.5862106590021314</v>
      </c>
      <c r="AQ98" s="18">
        <f t="shared" si="229"/>
        <v>5.1157852284559713</v>
      </c>
      <c r="AS98" t="str">
        <f t="shared" si="258"/>
        <v>54 Textiles, printing and other skilled trades</v>
      </c>
      <c r="AT98" s="18">
        <f t="shared" si="230"/>
        <v>1.3700812664317663</v>
      </c>
      <c r="AU98" s="18">
        <f t="shared" si="230"/>
        <v>-3.0375878873116657</v>
      </c>
      <c r="AV98" s="18">
        <f t="shared" si="230"/>
        <v>3.3175713320612088</v>
      </c>
      <c r="AW98" s="18">
        <f t="shared" si="230"/>
        <v>2.5724367722439245</v>
      </c>
      <c r="AX98" s="18">
        <f t="shared" si="231"/>
        <v>2.443950537220152</v>
      </c>
      <c r="AZ98" s="18">
        <f t="shared" si="232"/>
        <v>2.8202159290481754</v>
      </c>
      <c r="BA98" s="18">
        <f t="shared" si="233"/>
        <v>3.6138355963804658</v>
      </c>
      <c r="BB98" s="18">
        <f t="shared" si="234"/>
        <v>5.4633563728226919</v>
      </c>
      <c r="BD98" t="str">
        <f t="shared" si="259"/>
        <v>54 Textiles, printing and other skilled trades</v>
      </c>
      <c r="BE98" s="18">
        <f t="shared" si="235"/>
        <v>-1.0988834654944379</v>
      </c>
      <c r="BF98" s="18">
        <f t="shared" si="235"/>
        <v>-5.3927671755130691</v>
      </c>
      <c r="BG98" s="18">
        <f t="shared" si="235"/>
        <v>0.31287615214361519</v>
      </c>
      <c r="BH98" s="18">
        <f t="shared" si="235"/>
        <v>-0.28556414714724365</v>
      </c>
      <c r="BI98" s="18">
        <f t="shared" si="236"/>
        <v>-0.42667549392064741</v>
      </c>
      <c r="BK98" s="18">
        <f t="shared" si="237"/>
        <v>-8.6481784815195528E-2</v>
      </c>
      <c r="BL98" s="18">
        <f t="shared" si="238"/>
        <v>2.4386210231270411</v>
      </c>
      <c r="BM98" s="18">
        <f t="shared" si="239"/>
        <v>2.3770136472666126</v>
      </c>
      <c r="BO98" t="str">
        <f t="shared" si="260"/>
        <v>54 Textiles, printing and other skilled trades</v>
      </c>
      <c r="BP98" s="18">
        <f t="shared" si="240"/>
        <v>-3.4826398880758114</v>
      </c>
      <c r="BQ98" s="18">
        <f t="shared" si="240"/>
        <v>-5.2831012465439748</v>
      </c>
      <c r="BR98" s="18">
        <f t="shared" si="240"/>
        <v>-1.126509977990009</v>
      </c>
      <c r="BS98" s="18">
        <f t="shared" si="240"/>
        <v>-0.85582601845641815</v>
      </c>
      <c r="BT98" s="18">
        <f t="shared" si="241"/>
        <v>-1.2229222673324602</v>
      </c>
      <c r="BV98" s="18">
        <f t="shared" si="242"/>
        <v>-0.94613624338860669</v>
      </c>
      <c r="BW98" s="18">
        <f t="shared" si="243"/>
        <v>2.0342242073394523</v>
      </c>
      <c r="BX98" s="18">
        <f t="shared" si="244"/>
        <v>1.3331816130067065</v>
      </c>
      <c r="BZ98" t="str">
        <f t="shared" si="261"/>
        <v>54 Textiles, printing and other skilled trades</v>
      </c>
      <c r="CA98" s="18">
        <f t="shared" si="245"/>
        <v>-2.2874250669321805</v>
      </c>
      <c r="CB98" s="18">
        <f t="shared" si="245"/>
        <v>-0.96450178133208331</v>
      </c>
      <c r="CC98" s="18">
        <f t="shared" si="245"/>
        <v>-2.6922918816464136</v>
      </c>
      <c r="CD98" s="18">
        <f t="shared" si="245"/>
        <v>-3.3835438917735772</v>
      </c>
      <c r="CE98" s="18">
        <f t="shared" si="246"/>
        <v>-3.0182795851609101</v>
      </c>
      <c r="CG98" s="18">
        <f t="shared" si="247"/>
        <v>-3.1536738957870125</v>
      </c>
      <c r="CH98" s="18">
        <f t="shared" si="248"/>
        <v>1.8501257591158726</v>
      </c>
      <c r="CI98" s="18">
        <f t="shared" si="249"/>
        <v>-0.44793290268003716</v>
      </c>
      <c r="CK98" t="str">
        <f t="shared" si="262"/>
        <v>54 Textiles, printing and other skilled trades</v>
      </c>
      <c r="CL98" s="18">
        <f t="shared" si="250"/>
        <v>-8.0963165882265375</v>
      </c>
      <c r="CM98" s="18">
        <f t="shared" si="250"/>
        <v>9.1156650481265089</v>
      </c>
      <c r="CN98" s="18">
        <f t="shared" si="250"/>
        <v>-6.5764588619168673</v>
      </c>
      <c r="CO98" s="18">
        <f t="shared" si="250"/>
        <v>-1.0681026650308567</v>
      </c>
      <c r="CP98" s="18">
        <f t="shared" si="251"/>
        <v>-2.2265911938751826</v>
      </c>
      <c r="CR98" s="18">
        <f t="shared" si="252"/>
        <v>-2.9393935861676379</v>
      </c>
      <c r="CS98" s="18">
        <f t="shared" si="253"/>
        <v>1.3803205765166027</v>
      </c>
      <c r="CT98" s="18">
        <f t="shared" si="254"/>
        <v>-0.94302086207519453</v>
      </c>
    </row>
    <row r="99" spans="1:98" x14ac:dyDescent="0.2">
      <c r="A99" t="str">
        <f t="shared" si="209"/>
        <v>61 Caring personal service occupations</v>
      </c>
      <c r="B99" s="18">
        <f t="shared" si="210"/>
        <v>4.4995321528548571</v>
      </c>
      <c r="C99" s="18">
        <f t="shared" si="210"/>
        <v>6.20937756376021</v>
      </c>
      <c r="D99" s="18">
        <f t="shared" si="210"/>
        <v>6.3533771966270081</v>
      </c>
      <c r="E99" s="18">
        <f t="shared" si="210"/>
        <v>3.4978823120397573</v>
      </c>
      <c r="F99" s="18">
        <f t="shared" si="211"/>
        <v>4.5507422585853829</v>
      </c>
      <c r="H99" s="18">
        <f t="shared" si="212"/>
        <v>4.4410920521941843</v>
      </c>
      <c r="I99" s="18">
        <f t="shared" si="213"/>
        <v>4.1991684638804871</v>
      </c>
      <c r="J99" s="18">
        <f t="shared" si="214"/>
        <v>7.034382183770882</v>
      </c>
      <c r="L99" t="str">
        <f t="shared" si="255"/>
        <v>61 Caring personal service occupations</v>
      </c>
      <c r="M99" s="18">
        <f t="shared" si="215"/>
        <v>4.3293154302668224</v>
      </c>
      <c r="N99" s="18">
        <f t="shared" si="215"/>
        <v>8.7163680918739708</v>
      </c>
      <c r="O99" s="18">
        <f t="shared" si="215"/>
        <v>6.3758786092306785</v>
      </c>
      <c r="P99" s="18">
        <f t="shared" si="215"/>
        <v>3.87017330646382</v>
      </c>
      <c r="Q99" s="18">
        <f t="shared" si="216"/>
        <v>4.9454722417735963</v>
      </c>
      <c r="S99" s="18">
        <f t="shared" si="217"/>
        <v>4.6987807490994182</v>
      </c>
      <c r="T99" s="18">
        <f t="shared" si="218"/>
        <v>4.4259870809351343</v>
      </c>
      <c r="U99" s="18">
        <f t="shared" si="219"/>
        <v>7.3710116393892688</v>
      </c>
      <c r="W99" t="str">
        <f t="shared" si="256"/>
        <v>61 Caring personal service occupations</v>
      </c>
      <c r="X99" s="18">
        <f t="shared" si="220"/>
        <v>3.7338007732699241</v>
      </c>
      <c r="Y99" s="18">
        <f t="shared" si="220"/>
        <v>-3.0162947941280049</v>
      </c>
      <c r="Z99" s="18">
        <f t="shared" si="220"/>
        <v>4.5447385627346515</v>
      </c>
      <c r="AA99" s="18">
        <f t="shared" si="220"/>
        <v>2.6078574432359947</v>
      </c>
      <c r="AB99" s="18">
        <f t="shared" si="221"/>
        <v>2.8462572922091534</v>
      </c>
      <c r="AD99" s="18">
        <f t="shared" si="222"/>
        <v>3.2494641554056569</v>
      </c>
      <c r="AE99" s="18">
        <f t="shared" si="223"/>
        <v>4.2819281496930817</v>
      </c>
      <c r="AF99" s="18">
        <f t="shared" si="224"/>
        <v>6.2738203511439883</v>
      </c>
      <c r="AH99" t="str">
        <f t="shared" si="257"/>
        <v>61 Caring personal service occupations</v>
      </c>
      <c r="AI99" s="18">
        <f t="shared" si="225"/>
        <v>0.29801863256191385</v>
      </c>
      <c r="AJ99" s="18">
        <f t="shared" si="225"/>
        <v>-3.682545018938177</v>
      </c>
      <c r="AK99" s="18">
        <f t="shared" si="225"/>
        <v>1.9229390519839518</v>
      </c>
      <c r="AL99" s="18">
        <f t="shared" si="225"/>
        <v>0.76575452097504826</v>
      </c>
      <c r="AM99" s="18">
        <f t="shared" si="226"/>
        <v>0.84100004181950627</v>
      </c>
      <c r="AO99" s="18">
        <f t="shared" si="227"/>
        <v>1.1500154913308469</v>
      </c>
      <c r="AP99" s="18">
        <f t="shared" si="228"/>
        <v>3.4395057847972588</v>
      </c>
      <c r="AQ99" s="18">
        <f t="shared" si="229"/>
        <v>4.1783332244559102</v>
      </c>
      <c r="AS99" t="str">
        <f t="shared" si="258"/>
        <v>61 Caring personal service occupations</v>
      </c>
      <c r="AT99" s="18">
        <f t="shared" si="230"/>
        <v>3.0489803442893093</v>
      </c>
      <c r="AU99" s="18">
        <f t="shared" si="230"/>
        <v>-1.4179075358170756</v>
      </c>
      <c r="AV99" s="18">
        <f t="shared" si="230"/>
        <v>2.8428299219344755</v>
      </c>
      <c r="AW99" s="18">
        <f t="shared" si="230"/>
        <v>1.7347250216279919</v>
      </c>
      <c r="AX99" s="18">
        <f t="shared" si="231"/>
        <v>1.8790807164319023</v>
      </c>
      <c r="AZ99" s="18">
        <f t="shared" si="232"/>
        <v>2.1027603126722916</v>
      </c>
      <c r="BA99" s="18">
        <f t="shared" si="233"/>
        <v>3.7235576645846535</v>
      </c>
      <c r="BB99" s="18">
        <f t="shared" si="234"/>
        <v>5.0599662641266585</v>
      </c>
      <c r="BD99" t="str">
        <f t="shared" si="259"/>
        <v>61 Caring personal service occupations</v>
      </c>
      <c r="BE99" s="18">
        <f t="shared" si="235"/>
        <v>2.9846307484094003</v>
      </c>
      <c r="BF99" s="18">
        <f t="shared" si="235"/>
        <v>7.6963304505328844</v>
      </c>
      <c r="BG99" s="18">
        <f t="shared" si="235"/>
        <v>1.7894923383399597</v>
      </c>
      <c r="BH99" s="18">
        <f t="shared" si="235"/>
        <v>1.7251424004892879</v>
      </c>
      <c r="BI99" s="18">
        <f t="shared" si="236"/>
        <v>2.1086230082817625</v>
      </c>
      <c r="BK99" s="18">
        <f t="shared" si="237"/>
        <v>1.746587858373605</v>
      </c>
      <c r="BL99" s="18">
        <f t="shared" si="238"/>
        <v>3.373117327989994</v>
      </c>
      <c r="BM99" s="18">
        <f t="shared" si="239"/>
        <v>4.5219166353144047</v>
      </c>
      <c r="BO99" t="str">
        <f t="shared" si="260"/>
        <v>61 Caring personal service occupations</v>
      </c>
      <c r="BP99" s="18">
        <f t="shared" si="240"/>
        <v>0.70161682523015578</v>
      </c>
      <c r="BQ99" s="18">
        <f t="shared" si="240"/>
        <v>-8.8116018652753212</v>
      </c>
      <c r="BR99" s="18">
        <f t="shared" si="240"/>
        <v>1.3369898368095656</v>
      </c>
      <c r="BS99" s="18">
        <f t="shared" si="240"/>
        <v>-1.4582855147565965</v>
      </c>
      <c r="BT99" s="18">
        <f t="shared" si="241"/>
        <v>-1.073807219281786</v>
      </c>
      <c r="BV99" s="18">
        <f t="shared" si="242"/>
        <v>-0.53520101136295128</v>
      </c>
      <c r="BW99" s="18">
        <f t="shared" si="243"/>
        <v>2.6929665190144281</v>
      </c>
      <c r="BX99" s="18">
        <f t="shared" si="244"/>
        <v>2.3286294893338777</v>
      </c>
      <c r="BZ99" t="str">
        <f t="shared" si="261"/>
        <v>61 Caring personal service occupations</v>
      </c>
      <c r="CA99" s="18">
        <f t="shared" si="245"/>
        <v>-14.19899502449109</v>
      </c>
      <c r="CB99" s="18">
        <f t="shared" si="245"/>
        <v>-14.641533622410918</v>
      </c>
      <c r="CC99" s="18">
        <f t="shared" si="245"/>
        <v>-7.6606485779385221</v>
      </c>
      <c r="CD99" s="18">
        <f t="shared" si="245"/>
        <v>-2.3031311789450726</v>
      </c>
      <c r="CE99" s="18">
        <f t="shared" si="246"/>
        <v>-4.816494148568184</v>
      </c>
      <c r="CG99" s="18">
        <f t="shared" si="247"/>
        <v>-4.122646769401217</v>
      </c>
      <c r="CH99" s="18">
        <f t="shared" si="248"/>
        <v>1.3083923663798958</v>
      </c>
      <c r="CI99" s="18">
        <f t="shared" si="249"/>
        <v>-1.9250759118009664</v>
      </c>
      <c r="CK99" t="str">
        <f t="shared" si="262"/>
        <v>61 Caring personal service occupations</v>
      </c>
      <c r="CL99" s="18">
        <f t="shared" si="250"/>
        <v>-6.0611069993136919</v>
      </c>
      <c r="CM99" s="18">
        <f t="shared" si="250"/>
        <v>4.2927039216393403</v>
      </c>
      <c r="CN99" s="18">
        <f t="shared" si="250"/>
        <v>3.0989176447931754</v>
      </c>
      <c r="CO99" s="18">
        <f t="shared" si="250"/>
        <v>2.2444891486118168</v>
      </c>
      <c r="CP99" s="18">
        <f t="shared" si="251"/>
        <v>2.6378915538824099</v>
      </c>
      <c r="CR99" s="18">
        <f t="shared" si="252"/>
        <v>2.5285089525249216</v>
      </c>
      <c r="CS99" s="18">
        <f t="shared" si="253"/>
        <v>1.9661457714339692</v>
      </c>
      <c r="CT99" s="18">
        <f t="shared" si="254"/>
        <v>3.971426284994628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17.391198228311922</v>
      </c>
      <c r="C100" s="18">
        <f t="shared" si="210"/>
        <v>-13.098711138494401</v>
      </c>
      <c r="D100" s="18">
        <f t="shared" si="210"/>
        <v>5.3458770006065137</v>
      </c>
      <c r="E100" s="18">
        <f t="shared" si="210"/>
        <v>3.0017861087996422</v>
      </c>
      <c r="F100" s="18">
        <f t="shared" si="211"/>
        <v>2.6325437609029612</v>
      </c>
      <c r="H100" s="18">
        <f t="shared" si="212"/>
        <v>3.777296197510438</v>
      </c>
      <c r="I100" s="18">
        <f t="shared" si="213"/>
        <v>3.9208378311142766</v>
      </c>
      <c r="J100" s="18">
        <f t="shared" si="214"/>
        <v>6.3680170970641159</v>
      </c>
      <c r="L100" t="str">
        <f t="shared" si="255"/>
        <v>62 Leisure, travel and related personal service occupations</v>
      </c>
      <c r="M100" s="18">
        <f t="shared" si="215"/>
        <v>5.367102828483894</v>
      </c>
      <c r="N100" s="18">
        <f t="shared" si="215"/>
        <v>-6.1327677221642229</v>
      </c>
      <c r="O100" s="18">
        <f t="shared" si="215"/>
        <v>5.1470505907552866</v>
      </c>
      <c r="P100" s="18">
        <f t="shared" si="215"/>
        <v>3.280892834747795</v>
      </c>
      <c r="Q100" s="18">
        <f t="shared" si="216"/>
        <v>3.2419521432270226</v>
      </c>
      <c r="S100" s="18">
        <f t="shared" si="217"/>
        <v>3.8992360086858469</v>
      </c>
      <c r="T100" s="18">
        <f t="shared" si="218"/>
        <v>4.0340759342753829</v>
      </c>
      <c r="U100" s="18">
        <f t="shared" si="219"/>
        <v>6.535586642751734</v>
      </c>
      <c r="W100" t="str">
        <f t="shared" si="256"/>
        <v>62 Leisure, travel and related personal service occupations</v>
      </c>
      <c r="X100" s="18">
        <f t="shared" si="220"/>
        <v>7.9407537297590647</v>
      </c>
      <c r="Y100" s="18">
        <f t="shared" si="220"/>
        <v>-16.884003210868148</v>
      </c>
      <c r="Z100" s="18">
        <f t="shared" si="220"/>
        <v>4.2981293691933598</v>
      </c>
      <c r="AA100" s="18">
        <f t="shared" si="220"/>
        <v>2.8644406776302533</v>
      </c>
      <c r="AB100" s="18">
        <f t="shared" si="221"/>
        <v>1.9430197219525658</v>
      </c>
      <c r="AD100" s="18">
        <f t="shared" si="222"/>
        <v>3.3401336914149704</v>
      </c>
      <c r="AE100" s="18">
        <f t="shared" si="223"/>
        <v>4.11169474054216</v>
      </c>
      <c r="AF100" s="18">
        <f t="shared" si="224"/>
        <v>6.2052724267081194</v>
      </c>
      <c r="AH100" t="str">
        <f t="shared" si="257"/>
        <v>62 Leisure, travel and related personal service occupations</v>
      </c>
      <c r="AI100" s="18">
        <f t="shared" si="225"/>
        <v>6.2612955968014194</v>
      </c>
      <c r="AJ100" s="18">
        <f t="shared" si="225"/>
        <v>-17.58015009528393</v>
      </c>
      <c r="AK100" s="18">
        <f t="shared" si="225"/>
        <v>3.5679303329917644</v>
      </c>
      <c r="AL100" s="18">
        <f t="shared" si="225"/>
        <v>3.0260792522821545</v>
      </c>
      <c r="AM100" s="18">
        <f t="shared" si="226"/>
        <v>1.7658061145801485</v>
      </c>
      <c r="AO100" s="18">
        <f t="shared" si="227"/>
        <v>3.2063805579138904</v>
      </c>
      <c r="AP100" s="18">
        <f t="shared" si="228"/>
        <v>4.1039794275320229</v>
      </c>
      <c r="AQ100" s="18">
        <f t="shared" si="229"/>
        <v>6.1084366912172117</v>
      </c>
      <c r="AS100" t="str">
        <f t="shared" si="258"/>
        <v>62 Leisure, travel and related personal service occupations</v>
      </c>
      <c r="AT100" s="18">
        <f t="shared" si="230"/>
        <v>6.2893925749539115</v>
      </c>
      <c r="AU100" s="18">
        <f t="shared" si="230"/>
        <v>-6.8534740697609458</v>
      </c>
      <c r="AV100" s="18">
        <f t="shared" si="230"/>
        <v>4.211998352489732</v>
      </c>
      <c r="AW100" s="18">
        <f t="shared" si="230"/>
        <v>3.5731398516857693</v>
      </c>
      <c r="AX100" s="18">
        <f t="shared" si="231"/>
        <v>3.0864701622363988</v>
      </c>
      <c r="AZ100" s="18">
        <f t="shared" si="232"/>
        <v>3.7856563352329786</v>
      </c>
      <c r="BA100" s="18">
        <f t="shared" si="233"/>
        <v>4.1906983487440597</v>
      </c>
      <c r="BB100" s="18">
        <f t="shared" si="234"/>
        <v>6.5696386651254768</v>
      </c>
      <c r="BD100" t="str">
        <f t="shared" si="259"/>
        <v>62 Leisure, travel and related personal service occupations</v>
      </c>
      <c r="BE100" s="18">
        <f t="shared" si="235"/>
        <v>1.5246596743905494</v>
      </c>
      <c r="BF100" s="18">
        <f t="shared" si="235"/>
        <v>-9.1988945152781341</v>
      </c>
      <c r="BG100" s="18">
        <f t="shared" si="235"/>
        <v>-1.4396312436666059</v>
      </c>
      <c r="BH100" s="18">
        <f t="shared" si="235"/>
        <v>-0.93194238802938312</v>
      </c>
      <c r="BI100" s="18">
        <f t="shared" si="236"/>
        <v>-1.6280679947327403</v>
      </c>
      <c r="BK100" s="18">
        <f t="shared" si="237"/>
        <v>-1.1014619131214265</v>
      </c>
      <c r="BL100" s="18">
        <f t="shared" si="238"/>
        <v>2.3270244749780566</v>
      </c>
      <c r="BM100" s="18">
        <f t="shared" si="239"/>
        <v>1.5472880074813622</v>
      </c>
      <c r="BO100" t="str">
        <f t="shared" si="260"/>
        <v>62 Leisure, travel and related personal service occupations</v>
      </c>
      <c r="BP100" s="18">
        <f t="shared" si="240"/>
        <v>1.1958946883590116</v>
      </c>
      <c r="BQ100" s="18">
        <f t="shared" si="240"/>
        <v>-21.198336991284329</v>
      </c>
      <c r="BR100" s="18">
        <f t="shared" si="240"/>
        <v>-1.0587606281318607</v>
      </c>
      <c r="BS100" s="18">
        <f t="shared" si="240"/>
        <v>-2.0615491022687116</v>
      </c>
      <c r="BT100" s="18">
        <f t="shared" si="241"/>
        <v>-3.0752585592258019</v>
      </c>
      <c r="BV100" s="18">
        <f t="shared" si="242"/>
        <v>-1.7284206673320091</v>
      </c>
      <c r="BW100" s="18">
        <f t="shared" si="243"/>
        <v>2.2978906855211756</v>
      </c>
      <c r="BX100" s="18">
        <f t="shared" si="244"/>
        <v>1.0862014086218785</v>
      </c>
      <c r="BZ100" t="str">
        <f t="shared" si="261"/>
        <v>62 Leisure, travel and related personal service occupations</v>
      </c>
      <c r="CA100" s="18">
        <f t="shared" si="245"/>
        <v>1.5345628274870293</v>
      </c>
      <c r="CB100" s="18">
        <f t="shared" si="245"/>
        <v>-14.167719750258145</v>
      </c>
      <c r="CC100" s="18">
        <f t="shared" si="245"/>
        <v>-1.8808885493117988</v>
      </c>
      <c r="CD100" s="18">
        <f t="shared" si="245"/>
        <v>-2.8224917723861931</v>
      </c>
      <c r="CE100" s="18">
        <f t="shared" si="246"/>
        <v>-3.2825657171960509</v>
      </c>
      <c r="CG100" s="18">
        <f t="shared" si="247"/>
        <v>-2.509632351705704</v>
      </c>
      <c r="CH100" s="18">
        <f t="shared" si="248"/>
        <v>2.118459992010191</v>
      </c>
      <c r="CI100" s="18">
        <f t="shared" si="249"/>
        <v>0.34178993255384871</v>
      </c>
      <c r="CK100" t="str">
        <f t="shared" si="262"/>
        <v>62 Leisure, travel and related personal service occupations</v>
      </c>
      <c r="CL100" s="18">
        <f t="shared" si="250"/>
        <v>-6.4395055231874725</v>
      </c>
      <c r="CM100" s="18">
        <f t="shared" si="250"/>
        <v>3.7319472195534553</v>
      </c>
      <c r="CN100" s="18">
        <f t="shared" si="250"/>
        <v>-3.0873276808970007</v>
      </c>
      <c r="CO100" s="18">
        <f t="shared" si="250"/>
        <v>-2.7803824440905012</v>
      </c>
      <c r="CP100" s="18">
        <f t="shared" si="251"/>
        <v>-2.4820296458496371</v>
      </c>
      <c r="CR100" s="18">
        <f t="shared" si="252"/>
        <v>-2.8828053898960482</v>
      </c>
      <c r="CS100" s="18">
        <f t="shared" si="253"/>
        <v>1.5144330779518489</v>
      </c>
      <c r="CT100" s="18">
        <f t="shared" si="254"/>
        <v>-0.71668482122543287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6.7040825581317964</v>
      </c>
      <c r="C101" s="18">
        <f t="shared" si="210"/>
        <v>13.690513309632113</v>
      </c>
      <c r="D101" s="18">
        <f t="shared" si="210"/>
        <v>3.7779032590824047</v>
      </c>
      <c r="E101" s="18">
        <f t="shared" si="210"/>
        <v>3.2354171603565129</v>
      </c>
      <c r="F101" s="18">
        <f t="shared" si="211"/>
        <v>4.0299742722766263</v>
      </c>
      <c r="H101" s="18">
        <f t="shared" si="212"/>
        <v>3.4159300391362724</v>
      </c>
      <c r="I101" s="18">
        <f t="shared" si="213"/>
        <v>3.6752018740514591</v>
      </c>
      <c r="J101" s="18">
        <f t="shared" si="214"/>
        <v>5.9315479526845349</v>
      </c>
      <c r="L101" t="str">
        <f t="shared" si="255"/>
        <v>63 Community and civil enforcement occupations</v>
      </c>
      <c r="M101" s="18">
        <f t="shared" si="215"/>
        <v>0.67905427942278607</v>
      </c>
      <c r="N101" s="18">
        <f t="shared" si="215"/>
        <v>41.885376123682775</v>
      </c>
      <c r="O101" s="18">
        <f t="shared" si="215"/>
        <v>-0.80657688398179106</v>
      </c>
      <c r="P101" s="18">
        <f t="shared" si="215"/>
        <v>3.5586450737509656</v>
      </c>
      <c r="Q101" s="18">
        <f t="shared" si="216"/>
        <v>4.2049804198757812</v>
      </c>
      <c r="S101" s="18">
        <f t="shared" si="217"/>
        <v>2.0826335851674038</v>
      </c>
      <c r="T101" s="18">
        <f t="shared" si="218"/>
        <v>3.1176146303774743</v>
      </c>
      <c r="U101" s="18">
        <f t="shared" si="219"/>
        <v>4.5427194852513342</v>
      </c>
      <c r="W101" t="str">
        <f t="shared" si="256"/>
        <v>63 Community and civil enforcement occupations</v>
      </c>
      <c r="X101" s="18">
        <f t="shared" si="220"/>
        <v>4.6586610024486941</v>
      </c>
      <c r="Y101" s="18">
        <f t="shared" si="220"/>
        <v>10.553843998985846</v>
      </c>
      <c r="Z101" s="18">
        <f t="shared" si="220"/>
        <v>1.7484032614156764</v>
      </c>
      <c r="AA101" s="18">
        <f t="shared" si="220"/>
        <v>3.1987277584904827</v>
      </c>
      <c r="AB101" s="18">
        <f t="shared" si="221"/>
        <v>3.186339399218574</v>
      </c>
      <c r="AD101" s="18">
        <f t="shared" si="222"/>
        <v>2.7130036952855097</v>
      </c>
      <c r="AE101" s="18">
        <f t="shared" si="223"/>
        <v>3.8090080093762468</v>
      </c>
      <c r="AF101" s="18">
        <f t="shared" si="224"/>
        <v>5.5427105297719104</v>
      </c>
      <c r="AH101" t="str">
        <f t="shared" si="257"/>
        <v>63 Community and civil enforcement occupations</v>
      </c>
      <c r="AI101" s="18">
        <f t="shared" si="225"/>
        <v>3.1059222077236992</v>
      </c>
      <c r="AJ101" s="18">
        <f t="shared" si="225"/>
        <v>22.657759218338725</v>
      </c>
      <c r="AK101" s="18">
        <f t="shared" si="225"/>
        <v>-1.3146121129243293</v>
      </c>
      <c r="AL101" s="18">
        <f t="shared" si="225"/>
        <v>3.0527187331011785</v>
      </c>
      <c r="AM101" s="18">
        <f t="shared" si="226"/>
        <v>2.7802368570015723</v>
      </c>
      <c r="AO101" s="18">
        <f t="shared" si="227"/>
        <v>1.5758784051407959</v>
      </c>
      <c r="AP101" s="18">
        <f t="shared" si="228"/>
        <v>3.1753752788659773</v>
      </c>
      <c r="AQ101" s="18">
        <f t="shared" si="229"/>
        <v>4.2335111705565698</v>
      </c>
      <c r="AS101" t="str">
        <f t="shared" si="258"/>
        <v>63 Community and civil enforcement occupations</v>
      </c>
      <c r="AT101" s="18">
        <f t="shared" si="230"/>
        <v>0.82708415394951995</v>
      </c>
      <c r="AU101" s="18">
        <f t="shared" si="230"/>
        <v>18.660469188913865</v>
      </c>
      <c r="AV101" s="18">
        <f t="shared" si="230"/>
        <v>-3.4416778478806753</v>
      </c>
      <c r="AW101" s="18">
        <f t="shared" si="230"/>
        <v>1.5126759989741334</v>
      </c>
      <c r="AX101" s="18">
        <f t="shared" si="231"/>
        <v>0.91740771602160098</v>
      </c>
      <c r="AZ101" s="18">
        <f t="shared" si="232"/>
        <v>-0.16639483668827726</v>
      </c>
      <c r="BA101" s="18">
        <f t="shared" si="233"/>
        <v>2.8720747468809593</v>
      </c>
      <c r="BB101" s="18">
        <f t="shared" si="234"/>
        <v>2.7605901202309102</v>
      </c>
      <c r="BD101" t="str">
        <f t="shared" si="259"/>
        <v>63 Community and civil enforcement occupations</v>
      </c>
      <c r="BE101" s="18">
        <f t="shared" si="235"/>
        <v>-7.187998581222022</v>
      </c>
      <c r="BF101" s="18">
        <f t="shared" si="235"/>
        <v>35.328810603959823</v>
      </c>
      <c r="BG101" s="18">
        <f t="shared" si="235"/>
        <v>-8.4607830392521617</v>
      </c>
      <c r="BH101" s="18">
        <f t="shared" si="235"/>
        <v>-3.6554010244183033E-2</v>
      </c>
      <c r="BI101" s="18">
        <f t="shared" si="236"/>
        <v>-0.89058761709739365</v>
      </c>
      <c r="BK101" s="18">
        <f t="shared" si="237"/>
        <v>-2.9274264438087449</v>
      </c>
      <c r="BL101" s="18">
        <f t="shared" si="238"/>
        <v>1.4514585999763963</v>
      </c>
      <c r="BM101" s="18">
        <f t="shared" si="239"/>
        <v>-0.83592819811564301</v>
      </c>
      <c r="BO101" t="str">
        <f t="shared" si="260"/>
        <v>63 Community and civil enforcement occupations</v>
      </c>
      <c r="BP101" s="18">
        <f t="shared" si="240"/>
        <v>-4.2105190586573693</v>
      </c>
      <c r="BQ101" s="18">
        <f t="shared" si="240"/>
        <v>19.719178866730267</v>
      </c>
      <c r="BR101" s="18">
        <f t="shared" si="240"/>
        <v>-5.6497578330984677</v>
      </c>
      <c r="BS101" s="18">
        <f t="shared" si="240"/>
        <v>-0.50818517879827052</v>
      </c>
      <c r="BT101" s="18">
        <f t="shared" si="241"/>
        <v>-1.0058520184296982</v>
      </c>
      <c r="BV101" s="18">
        <f t="shared" si="242"/>
        <v>-2.252443808854443</v>
      </c>
      <c r="BW101" s="18">
        <f t="shared" si="243"/>
        <v>1.8538290129987089</v>
      </c>
      <c r="BX101" s="18">
        <f t="shared" si="244"/>
        <v>0.18275333560682228</v>
      </c>
      <c r="BZ101" t="str">
        <f t="shared" si="261"/>
        <v>63 Community and civil enforcement occupations</v>
      </c>
      <c r="CA101" s="18">
        <f t="shared" si="245"/>
        <v>-0.97675250869999619</v>
      </c>
      <c r="CB101" s="18">
        <f t="shared" si="245"/>
        <v>21.490276519696437</v>
      </c>
      <c r="CC101" s="18">
        <f t="shared" si="245"/>
        <v>-5.1099226444928032</v>
      </c>
      <c r="CD101" s="18">
        <f t="shared" si="245"/>
        <v>-1.6314284392265677</v>
      </c>
      <c r="CE101" s="18">
        <f t="shared" si="246"/>
        <v>-1.4400275740546697</v>
      </c>
      <c r="CG101" s="18">
        <f t="shared" si="247"/>
        <v>-2.8048688377838471</v>
      </c>
      <c r="CH101" s="18">
        <f t="shared" si="248"/>
        <v>1.8331832757187083</v>
      </c>
      <c r="CI101" s="18">
        <f t="shared" si="249"/>
        <v>-0.23132230762966666</v>
      </c>
      <c r="CK101" t="str">
        <f t="shared" si="262"/>
        <v>63 Community and civil enforcement occupations</v>
      </c>
      <c r="CL101" s="18">
        <f t="shared" si="250"/>
        <v>-11.763703666960501</v>
      </c>
      <c r="CM101" s="18">
        <f t="shared" si="250"/>
        <v>40.337152860113704</v>
      </c>
      <c r="CN101" s="18">
        <f t="shared" si="250"/>
        <v>-9.084966088053914</v>
      </c>
      <c r="CO101" s="18">
        <f t="shared" si="250"/>
        <v>-0.83853224433246831</v>
      </c>
      <c r="CP101" s="18">
        <f t="shared" si="251"/>
        <v>-1.3751647627246455</v>
      </c>
      <c r="CR101" s="18">
        <f t="shared" si="252"/>
        <v>-3.6672704613796014</v>
      </c>
      <c r="CS101" s="18">
        <f t="shared" si="253"/>
        <v>1.0050207421060664</v>
      </c>
      <c r="CT101" s="18">
        <f t="shared" si="254"/>
        <v>-2.0512381561630155</v>
      </c>
    </row>
    <row r="102" spans="1:98" x14ac:dyDescent="0.2">
      <c r="A102" t="str">
        <f t="shared" si="209"/>
        <v>71 Sales occupations</v>
      </c>
      <c r="B102" s="18">
        <f t="shared" si="210"/>
        <v>2.5442535044599035</v>
      </c>
      <c r="C102" s="18">
        <f t="shared" si="210"/>
        <v>-1.6351548553870221</v>
      </c>
      <c r="D102" s="18">
        <f t="shared" si="210"/>
        <v>2.85978011026502</v>
      </c>
      <c r="E102" s="18">
        <f t="shared" si="210"/>
        <v>2.2670801733964296</v>
      </c>
      <c r="F102" s="18">
        <f t="shared" si="211"/>
        <v>2.2031196156658828</v>
      </c>
      <c r="H102" s="18">
        <f t="shared" si="212"/>
        <v>2.4642663702325374</v>
      </c>
      <c r="I102" s="18">
        <f t="shared" si="213"/>
        <v>3.2487813037246793</v>
      </c>
      <c r="J102" s="18">
        <f t="shared" si="214"/>
        <v>4.9228076820251099</v>
      </c>
      <c r="L102" t="str">
        <f t="shared" si="255"/>
        <v>71 Sales occupations</v>
      </c>
      <c r="M102" s="18">
        <f t="shared" si="215"/>
        <v>3.3247349553071182</v>
      </c>
      <c r="N102" s="18">
        <f t="shared" si="215"/>
        <v>5.3878925938632083</v>
      </c>
      <c r="O102" s="18">
        <f t="shared" si="215"/>
        <v>3.5204988817030713</v>
      </c>
      <c r="P102" s="18">
        <f t="shared" si="215"/>
        <v>3.4046456365334432</v>
      </c>
      <c r="Q102" s="18">
        <f t="shared" si="216"/>
        <v>3.5637310005461664</v>
      </c>
      <c r="S102" s="18">
        <f t="shared" si="217"/>
        <v>3.4432489716160974</v>
      </c>
      <c r="T102" s="18">
        <f t="shared" si="218"/>
        <v>3.4825114914087241</v>
      </c>
      <c r="U102" s="18">
        <f t="shared" si="219"/>
        <v>5.8094106720167904</v>
      </c>
      <c r="W102" t="str">
        <f t="shared" si="256"/>
        <v>71 Sales occupations</v>
      </c>
      <c r="X102" s="18">
        <f t="shared" si="220"/>
        <v>4.5580312972188342</v>
      </c>
      <c r="Y102" s="18">
        <f t="shared" si="220"/>
        <v>-3.9508636960880583</v>
      </c>
      <c r="Z102" s="18">
        <f t="shared" si="220"/>
        <v>2.2996179215790225</v>
      </c>
      <c r="AA102" s="18">
        <f t="shared" si="220"/>
        <v>3.0121353273406148</v>
      </c>
      <c r="AB102" s="18">
        <f t="shared" si="221"/>
        <v>2.3403065941592915</v>
      </c>
      <c r="AD102" s="18">
        <f t="shared" si="222"/>
        <v>2.7740798156956847</v>
      </c>
      <c r="AE102" s="18">
        <f t="shared" si="223"/>
        <v>3.4840402225660094</v>
      </c>
      <c r="AF102" s="18">
        <f t="shared" si="224"/>
        <v>5.3295025927312167</v>
      </c>
      <c r="AH102" t="str">
        <f t="shared" si="257"/>
        <v>71 Sales occupations</v>
      </c>
      <c r="AI102" s="18">
        <f t="shared" si="225"/>
        <v>2.7345177368987672</v>
      </c>
      <c r="AJ102" s="18">
        <f t="shared" si="225"/>
        <v>-2.6068303503470891</v>
      </c>
      <c r="AK102" s="18">
        <f t="shared" si="225"/>
        <v>1.1336914685075472</v>
      </c>
      <c r="AL102" s="18">
        <f t="shared" si="225"/>
        <v>2.5417403798480898</v>
      </c>
      <c r="AM102" s="18">
        <f t="shared" si="226"/>
        <v>1.7714389390899088</v>
      </c>
      <c r="AO102" s="18">
        <f t="shared" si="227"/>
        <v>2.0702259158302372</v>
      </c>
      <c r="AP102" s="18">
        <f t="shared" si="228"/>
        <v>3.3633196563566781</v>
      </c>
      <c r="AQ102" s="18">
        <f t="shared" si="229"/>
        <v>4.7374444443944785</v>
      </c>
      <c r="AS102" t="str">
        <f t="shared" si="258"/>
        <v>71 Sales occupations</v>
      </c>
      <c r="AT102" s="18">
        <f t="shared" si="230"/>
        <v>2.8790212020761929</v>
      </c>
      <c r="AU102" s="18">
        <f t="shared" si="230"/>
        <v>-4.7547818333872671</v>
      </c>
      <c r="AV102" s="18">
        <f t="shared" si="230"/>
        <v>0.69804260118291328</v>
      </c>
      <c r="AW102" s="18">
        <f t="shared" si="230"/>
        <v>2.2854869570388514</v>
      </c>
      <c r="AX102" s="18">
        <f t="shared" si="231"/>
        <v>1.3340804679206952</v>
      </c>
      <c r="AZ102" s="18">
        <f t="shared" si="232"/>
        <v>1.7535775751342353</v>
      </c>
      <c r="BA102" s="18">
        <f t="shared" si="233"/>
        <v>2.944794714339638</v>
      </c>
      <c r="BB102" s="18">
        <f t="shared" si="234"/>
        <v>4.161683093450752</v>
      </c>
      <c r="BD102" t="str">
        <f t="shared" si="259"/>
        <v>71 Sales occupations</v>
      </c>
      <c r="BE102" s="18">
        <f t="shared" si="235"/>
        <v>1.202187615974748</v>
      </c>
      <c r="BF102" s="18">
        <f t="shared" si="235"/>
        <v>0.43962301694535633</v>
      </c>
      <c r="BG102" s="18">
        <f t="shared" si="235"/>
        <v>-1.2150789347087576</v>
      </c>
      <c r="BH102" s="18">
        <f t="shared" si="235"/>
        <v>0.18082797474552326</v>
      </c>
      <c r="BI102" s="18">
        <f t="shared" si="236"/>
        <v>-0.24141441078945336</v>
      </c>
      <c r="BK102" s="18">
        <f t="shared" si="237"/>
        <v>-0.28665236936130656</v>
      </c>
      <c r="BL102" s="18">
        <f t="shared" si="238"/>
        <v>2.487755014347659</v>
      </c>
      <c r="BM102" s="18">
        <f t="shared" si="239"/>
        <v>2.285809278501838</v>
      </c>
      <c r="BO102" t="str">
        <f t="shared" si="260"/>
        <v>71 Sales occupations</v>
      </c>
      <c r="BP102" s="18">
        <f t="shared" si="240"/>
        <v>-0.78634527238048424</v>
      </c>
      <c r="BQ102" s="18">
        <f t="shared" si="240"/>
        <v>-10.256482331571215</v>
      </c>
      <c r="BR102" s="18">
        <f t="shared" si="240"/>
        <v>-1.1581813293677912</v>
      </c>
      <c r="BS102" s="18">
        <f t="shared" si="240"/>
        <v>-1.7427703745310885</v>
      </c>
      <c r="BT102" s="18">
        <f t="shared" si="241"/>
        <v>-2.1164994629610523</v>
      </c>
      <c r="BV102" s="18">
        <f t="shared" si="242"/>
        <v>-1.5482925380749246</v>
      </c>
      <c r="BW102" s="18">
        <f t="shared" si="243"/>
        <v>2.3390774825112315</v>
      </c>
      <c r="BX102" s="18">
        <f t="shared" si="244"/>
        <v>1.2558704901185935</v>
      </c>
      <c r="BZ102" t="str">
        <f t="shared" si="261"/>
        <v>71 Sales occupations</v>
      </c>
      <c r="CA102" s="18">
        <f t="shared" si="245"/>
        <v>0.32170288502531008</v>
      </c>
      <c r="CB102" s="18">
        <f t="shared" si="245"/>
        <v>-8.6736435991303313</v>
      </c>
      <c r="CC102" s="18">
        <f t="shared" si="245"/>
        <v>-4.2872421672988326</v>
      </c>
      <c r="CD102" s="18">
        <f t="shared" si="245"/>
        <v>-8.2465076792885057</v>
      </c>
      <c r="CE102" s="18">
        <f t="shared" si="246"/>
        <v>-7.0542669102704796</v>
      </c>
      <c r="CG102" s="18">
        <f t="shared" si="247"/>
        <v>-6.9452930925410499</v>
      </c>
      <c r="CH102" s="18">
        <f t="shared" si="248"/>
        <v>1.6161888242775424</v>
      </c>
      <c r="CI102" s="18">
        <f t="shared" si="249"/>
        <v>-3.2251656021030195</v>
      </c>
      <c r="CK102" t="str">
        <f t="shared" si="262"/>
        <v>71 Sales occupations</v>
      </c>
      <c r="CL102" s="18">
        <f t="shared" si="250"/>
        <v>-7.5939782187026461</v>
      </c>
      <c r="CM102" s="18">
        <f t="shared" si="250"/>
        <v>5.1881607641192096</v>
      </c>
      <c r="CN102" s="18">
        <f t="shared" si="250"/>
        <v>-6.5393455909023785</v>
      </c>
      <c r="CO102" s="18">
        <f t="shared" si="250"/>
        <v>-3.5629085241203562</v>
      </c>
      <c r="CP102" s="18">
        <f t="shared" si="251"/>
        <v>-3.9832505819434205</v>
      </c>
      <c r="CR102" s="18">
        <f t="shared" si="252"/>
        <v>-4.5654401214761826</v>
      </c>
      <c r="CS102" s="18">
        <f t="shared" si="253"/>
        <v>1.094217036357592</v>
      </c>
      <c r="CT102" s="18">
        <f t="shared" si="254"/>
        <v>-2.6012907044541178</v>
      </c>
    </row>
    <row r="103" spans="1:98" x14ac:dyDescent="0.2">
      <c r="A103" t="str">
        <f t="shared" si="209"/>
        <v>72 Customer service occupations</v>
      </c>
      <c r="B103" s="18">
        <f t="shared" si="210"/>
        <v>4.1222945821491663</v>
      </c>
      <c r="C103" s="18">
        <f t="shared" si="210"/>
        <v>17.479858073491549</v>
      </c>
      <c r="D103" s="18">
        <f t="shared" si="210"/>
        <v>10.680778682541936</v>
      </c>
      <c r="E103" s="18">
        <f t="shared" si="210"/>
        <v>3.5391014396022324</v>
      </c>
      <c r="F103" s="18">
        <f t="shared" si="211"/>
        <v>6.5578679669064721</v>
      </c>
      <c r="H103" s="18">
        <f t="shared" si="212"/>
        <v>5.8669325445677156</v>
      </c>
      <c r="I103" s="18">
        <f t="shared" si="213"/>
        <v>4.1006019321250031</v>
      </c>
      <c r="J103" s="18">
        <f t="shared" si="214"/>
        <v>8.0156640706322779</v>
      </c>
      <c r="L103" t="str">
        <f t="shared" si="255"/>
        <v>72 Customer service occupations</v>
      </c>
      <c r="M103" s="18">
        <f t="shared" si="215"/>
        <v>5.3626641937517538</v>
      </c>
      <c r="N103" s="18">
        <f t="shared" si="215"/>
        <v>6.8500635927867037</v>
      </c>
      <c r="O103" s="18">
        <f t="shared" si="215"/>
        <v>9.5250956089112151</v>
      </c>
      <c r="P103" s="18">
        <f t="shared" si="215"/>
        <v>3.7842279396518075</v>
      </c>
      <c r="Q103" s="18">
        <f t="shared" si="216"/>
        <v>5.7373778309620427</v>
      </c>
      <c r="S103" s="18">
        <f t="shared" si="217"/>
        <v>5.6636121031848896</v>
      </c>
      <c r="T103" s="18">
        <f t="shared" si="218"/>
        <v>4.30502290686956</v>
      </c>
      <c r="U103" s="18">
        <f t="shared" si="219"/>
        <v>7.9877991634474954</v>
      </c>
      <c r="W103" t="str">
        <f t="shared" si="256"/>
        <v>72 Customer service occupations</v>
      </c>
      <c r="X103" s="18">
        <f t="shared" si="220"/>
        <v>5.1614835048776841</v>
      </c>
      <c r="Y103" s="18">
        <f t="shared" si="220"/>
        <v>1.68631049219512</v>
      </c>
      <c r="Z103" s="18">
        <f t="shared" si="220"/>
        <v>7.7243206180926061</v>
      </c>
      <c r="AA103" s="18">
        <f t="shared" si="220"/>
        <v>3.277909771574028</v>
      </c>
      <c r="AB103" s="18">
        <f t="shared" si="221"/>
        <v>4.5458039451058641</v>
      </c>
      <c r="AD103" s="18">
        <f t="shared" si="222"/>
        <v>4.7392712229430423</v>
      </c>
      <c r="AE103" s="18">
        <f t="shared" si="223"/>
        <v>3.9429059401353994</v>
      </c>
      <c r="AF103" s="18">
        <f t="shared" si="224"/>
        <v>7.0770818338191432</v>
      </c>
      <c r="AH103" t="str">
        <f t="shared" si="257"/>
        <v>72 Customer service occupations</v>
      </c>
      <c r="AI103" s="18">
        <f t="shared" si="225"/>
        <v>6.5161001423728049</v>
      </c>
      <c r="AJ103" s="18">
        <f t="shared" si="225"/>
        <v>2.2631590903549714</v>
      </c>
      <c r="AK103" s="18">
        <f t="shared" si="225"/>
        <v>7.2331216720844749</v>
      </c>
      <c r="AL103" s="18">
        <f t="shared" si="225"/>
        <v>3.0093460510963066</v>
      </c>
      <c r="AM103" s="18">
        <f t="shared" si="226"/>
        <v>4.2637019204982085</v>
      </c>
      <c r="AO103" s="18">
        <f t="shared" si="227"/>
        <v>4.3984545551925436</v>
      </c>
      <c r="AP103" s="18">
        <f t="shared" si="228"/>
        <v>4.0583391005869496</v>
      </c>
      <c r="AQ103" s="18">
        <f t="shared" si="229"/>
        <v>6.9073738016606656</v>
      </c>
      <c r="AS103" t="str">
        <f t="shared" si="258"/>
        <v>72 Customer service occupations</v>
      </c>
      <c r="AT103" s="18">
        <f t="shared" si="230"/>
        <v>5.9155918514617989</v>
      </c>
      <c r="AU103" s="18">
        <f t="shared" si="230"/>
        <v>-2.5731214107869937</v>
      </c>
      <c r="AV103" s="18">
        <f t="shared" si="230"/>
        <v>6.8098934573494141</v>
      </c>
      <c r="AW103" s="18">
        <f t="shared" si="230"/>
        <v>2.5001017387098257</v>
      </c>
      <c r="AX103" s="18">
        <f t="shared" si="231"/>
        <v>3.4990104780671549</v>
      </c>
      <c r="AZ103" s="18">
        <f t="shared" si="232"/>
        <v>3.9170217931131512</v>
      </c>
      <c r="BA103" s="18">
        <f t="shared" si="233"/>
        <v>3.4837524533603448</v>
      </c>
      <c r="BB103" s="18">
        <f t="shared" si="234"/>
        <v>6.1586168636840188</v>
      </c>
      <c r="BD103" t="str">
        <f t="shared" si="259"/>
        <v>72 Customer service occupations</v>
      </c>
      <c r="BE103" s="18">
        <f t="shared" si="235"/>
        <v>2.3510825073074892</v>
      </c>
      <c r="BF103" s="18">
        <f t="shared" si="235"/>
        <v>2.9788636477420249</v>
      </c>
      <c r="BG103" s="18">
        <f t="shared" si="235"/>
        <v>4.2814990752066739</v>
      </c>
      <c r="BH103" s="18">
        <f t="shared" si="235"/>
        <v>1.2046137202794238</v>
      </c>
      <c r="BI103" s="18">
        <f t="shared" si="236"/>
        <v>2.2672837726998907</v>
      </c>
      <c r="BK103" s="18">
        <f t="shared" si="237"/>
        <v>2.2200203177277666</v>
      </c>
      <c r="BL103" s="18">
        <f t="shared" si="238"/>
        <v>2.890668741302016</v>
      </c>
      <c r="BM103" s="18">
        <f t="shared" si="239"/>
        <v>4.4571883427431791</v>
      </c>
      <c r="BO103" t="str">
        <f t="shared" si="260"/>
        <v>72 Customer service occupations</v>
      </c>
      <c r="BP103" s="18">
        <f t="shared" si="240"/>
        <v>2.059948474982809</v>
      </c>
      <c r="BQ103" s="18">
        <f t="shared" si="240"/>
        <v>-8.0006726713202418</v>
      </c>
      <c r="BR103" s="18">
        <f t="shared" si="240"/>
        <v>4.8851966861536811</v>
      </c>
      <c r="BS103" s="18">
        <f t="shared" si="240"/>
        <v>-0.38571209619360225</v>
      </c>
      <c r="BT103" s="18">
        <f t="shared" si="241"/>
        <v>0.7304441771040393</v>
      </c>
      <c r="BV103" s="18">
        <f t="shared" si="242"/>
        <v>1.3411485692166547</v>
      </c>
      <c r="BW103" s="18">
        <f t="shared" si="243"/>
        <v>2.9741397101720857</v>
      </c>
      <c r="BX103" s="18">
        <f t="shared" si="244"/>
        <v>3.8928533380030217</v>
      </c>
      <c r="BZ103" t="str">
        <f t="shared" si="261"/>
        <v>72 Customer service occupations</v>
      </c>
      <c r="CA103" s="18">
        <f t="shared" si="245"/>
        <v>0.33649685176089239</v>
      </c>
      <c r="CB103" s="18">
        <f t="shared" si="245"/>
        <v>-0.29145284214636691</v>
      </c>
      <c r="CC103" s="18">
        <f t="shared" si="245"/>
        <v>1.7596261558586068</v>
      </c>
      <c r="CD103" s="18">
        <f t="shared" si="245"/>
        <v>-0.53348649508596635</v>
      </c>
      <c r="CE103" s="18">
        <f t="shared" si="246"/>
        <v>0.19272268167187523</v>
      </c>
      <c r="CG103" s="18">
        <f t="shared" si="247"/>
        <v>0.22508451901745996</v>
      </c>
      <c r="CH103" s="18">
        <f t="shared" si="248"/>
        <v>2.1463559325088699</v>
      </c>
      <c r="CI103" s="18">
        <f t="shared" si="249"/>
        <v>2.31426598737694</v>
      </c>
      <c r="CK103" t="str">
        <f t="shared" si="262"/>
        <v>72 Customer service occupations</v>
      </c>
      <c r="CL103" s="18">
        <f t="shared" si="250"/>
        <v>0.31480765462299498</v>
      </c>
      <c r="CM103" s="18">
        <f t="shared" si="250"/>
        <v>18.988805312615643</v>
      </c>
      <c r="CN103" s="18">
        <f t="shared" si="250"/>
        <v>7.7465079074479526</v>
      </c>
      <c r="CO103" s="18">
        <f t="shared" si="250"/>
        <v>3.3962043499678574</v>
      </c>
      <c r="CP103" s="18">
        <f t="shared" si="251"/>
        <v>5.6599753944494458</v>
      </c>
      <c r="CR103" s="18">
        <f t="shared" si="252"/>
        <v>4.8264307329666245</v>
      </c>
      <c r="CS103" s="18">
        <f t="shared" si="253"/>
        <v>2.8652986541645387</v>
      </c>
      <c r="CT103" s="18">
        <f t="shared" si="254"/>
        <v>6.4551855686110882</v>
      </c>
    </row>
    <row r="104" spans="1:98" x14ac:dyDescent="0.2">
      <c r="A104" t="str">
        <f t="shared" si="209"/>
        <v>81 Process, plant and machine operatives</v>
      </c>
      <c r="B104" s="18">
        <f t="shared" si="210"/>
        <v>7.7565135881055625</v>
      </c>
      <c r="C104" s="18">
        <f t="shared" si="210"/>
        <v>-13.758668045669653</v>
      </c>
      <c r="D104" s="18">
        <f t="shared" si="210"/>
        <v>13.85555889461636</v>
      </c>
      <c r="E104" s="18">
        <f t="shared" si="210"/>
        <v>6.9301104564575944</v>
      </c>
      <c r="F104" s="18">
        <f t="shared" si="211"/>
        <v>7.592110213908998</v>
      </c>
      <c r="H104" s="18">
        <f t="shared" si="212"/>
        <v>9.190475385650787</v>
      </c>
      <c r="I104" s="18">
        <f t="shared" si="213"/>
        <v>5.5548367772209284</v>
      </c>
      <c r="J104" s="18">
        <f t="shared" si="214"/>
        <v>11.310136022524041</v>
      </c>
      <c r="L104" t="str">
        <f t="shared" si="255"/>
        <v>81 Process, plant and machine operatives</v>
      </c>
      <c r="M104" s="18">
        <f t="shared" si="215"/>
        <v>6.3777355644995426</v>
      </c>
      <c r="N104" s="18">
        <f t="shared" si="215"/>
        <v>-8.7888638711400624</v>
      </c>
      <c r="O104" s="18">
        <f t="shared" si="215"/>
        <v>9.3945921291336951</v>
      </c>
      <c r="P104" s="18">
        <f t="shared" si="215"/>
        <v>5.4808439481744076</v>
      </c>
      <c r="Q104" s="18">
        <f t="shared" si="216"/>
        <v>5.7237826544801695</v>
      </c>
      <c r="S104" s="18">
        <f t="shared" si="217"/>
        <v>6.7696162358789946</v>
      </c>
      <c r="T104" s="18">
        <f t="shared" si="218"/>
        <v>4.5531998620183867</v>
      </c>
      <c r="U104" s="18">
        <f t="shared" si="219"/>
        <v>8.9577626861099269</v>
      </c>
      <c r="W104" t="str">
        <f t="shared" si="256"/>
        <v>81 Process, plant and machine operatives</v>
      </c>
      <c r="X104" s="18">
        <f t="shared" si="220"/>
        <v>5.4452921671920507</v>
      </c>
      <c r="Y104" s="18">
        <f t="shared" si="220"/>
        <v>-14.480112497762054</v>
      </c>
      <c r="Z104" s="18">
        <f t="shared" si="220"/>
        <v>10.560416650380301</v>
      </c>
      <c r="AA104" s="18">
        <f t="shared" si="220"/>
        <v>5.6498829156051533</v>
      </c>
      <c r="AB104" s="18">
        <f t="shared" si="221"/>
        <v>5.7541036128684109</v>
      </c>
      <c r="AD104" s="18">
        <f t="shared" si="222"/>
        <v>7.2620029046382539</v>
      </c>
      <c r="AE104" s="18">
        <f t="shared" si="223"/>
        <v>4.7789590378642721</v>
      </c>
      <c r="AF104" s="18">
        <f t="shared" si="224"/>
        <v>9.4531606241717405</v>
      </c>
      <c r="AH104" t="str">
        <f t="shared" si="257"/>
        <v>81 Process, plant and machine operatives</v>
      </c>
      <c r="AI104" s="18">
        <f t="shared" si="225"/>
        <v>4.7996488727897635</v>
      </c>
      <c r="AJ104" s="18">
        <f t="shared" si="225"/>
        <v>-11.077949818223686</v>
      </c>
      <c r="AK104" s="18">
        <f t="shared" si="225"/>
        <v>9.6835592329920228</v>
      </c>
      <c r="AL104" s="18">
        <f t="shared" si="225"/>
        <v>5.0052646242425558</v>
      </c>
      <c r="AM104" s="18">
        <f t="shared" si="226"/>
        <v>5.345076398867521</v>
      </c>
      <c r="AO104" s="18">
        <f t="shared" si="227"/>
        <v>6.5420938045235744</v>
      </c>
      <c r="AP104" s="18">
        <f t="shared" si="228"/>
        <v>4.2509943990223897</v>
      </c>
      <c r="AQ104" s="18">
        <f t="shared" si="229"/>
        <v>8.6153913129068727</v>
      </c>
      <c r="AS104" t="str">
        <f t="shared" si="258"/>
        <v>81 Process, plant and machine operatives</v>
      </c>
      <c r="AT104" s="18">
        <f t="shared" si="230"/>
        <v>5.9603543113920798</v>
      </c>
      <c r="AU104" s="18">
        <f t="shared" si="230"/>
        <v>-12.534771536248257</v>
      </c>
      <c r="AV104" s="18">
        <f t="shared" si="230"/>
        <v>8.1482766458103697</v>
      </c>
      <c r="AW104" s="18">
        <f t="shared" si="230"/>
        <v>4.0706137834291001</v>
      </c>
      <c r="AX104" s="18">
        <f t="shared" si="231"/>
        <v>4.1899700452490141</v>
      </c>
      <c r="AZ104" s="18">
        <f t="shared" si="232"/>
        <v>5.4124591551668155</v>
      </c>
      <c r="BA104" s="18">
        <f t="shared" si="233"/>
        <v>3.8159599714862491</v>
      </c>
      <c r="BB104" s="18">
        <f t="shared" si="234"/>
        <v>7.4992728148187915</v>
      </c>
      <c r="BD104" t="str">
        <f t="shared" si="259"/>
        <v>81 Process, plant and machine operatives</v>
      </c>
      <c r="BE104" s="18">
        <f t="shared" si="235"/>
        <v>1.8055294435253222</v>
      </c>
      <c r="BF104" s="18">
        <f t="shared" si="235"/>
        <v>-13.814480528337691</v>
      </c>
      <c r="BG104" s="18">
        <f t="shared" si="235"/>
        <v>5.1671050401185914</v>
      </c>
      <c r="BH104" s="18">
        <f t="shared" si="235"/>
        <v>0.68184097833716706</v>
      </c>
      <c r="BI104" s="18">
        <f t="shared" si="236"/>
        <v>1.0756600936083327</v>
      </c>
      <c r="BK104" s="18">
        <f t="shared" si="237"/>
        <v>2.1552611658073761</v>
      </c>
      <c r="BL104" s="18">
        <f t="shared" si="238"/>
        <v>2.5943333397212553</v>
      </c>
      <c r="BM104" s="18">
        <f t="shared" si="239"/>
        <v>4.1690158013950596</v>
      </c>
      <c r="BO104" t="str">
        <f t="shared" si="260"/>
        <v>81 Process, plant and machine operatives</v>
      </c>
      <c r="BP104" s="18">
        <f t="shared" si="240"/>
        <v>-0.26786189045726605</v>
      </c>
      <c r="BQ104" s="18">
        <f t="shared" si="240"/>
        <v>-17.035909016227933</v>
      </c>
      <c r="BR104" s="18">
        <f t="shared" si="240"/>
        <v>4.9020093976680723</v>
      </c>
      <c r="BS104" s="18">
        <f t="shared" si="240"/>
        <v>-0.46776603358634761</v>
      </c>
      <c r="BT104" s="18">
        <f t="shared" si="241"/>
        <v>3.5217225809502928E-2</v>
      </c>
      <c r="BV104" s="18">
        <f t="shared" si="242"/>
        <v>1.2909016136994689</v>
      </c>
      <c r="BW104" s="18">
        <f t="shared" si="243"/>
        <v>2.6198176881932822</v>
      </c>
      <c r="BX104" s="18">
        <f t="shared" si="244"/>
        <v>3.5439523773899584</v>
      </c>
      <c r="BZ104" t="str">
        <f t="shared" si="261"/>
        <v>81 Process, plant and machine operatives</v>
      </c>
      <c r="CA104" s="18">
        <f t="shared" si="245"/>
        <v>0.34682670798376058</v>
      </c>
      <c r="CB104" s="18">
        <f t="shared" si="245"/>
        <v>-15.701725792934218</v>
      </c>
      <c r="CC104" s="18">
        <f t="shared" si="245"/>
        <v>0.517845435350206</v>
      </c>
      <c r="CD104" s="18">
        <f t="shared" si="245"/>
        <v>-9.2646271540460354</v>
      </c>
      <c r="CE104" s="18">
        <f t="shared" si="246"/>
        <v>-6.7443719502659256</v>
      </c>
      <c r="CG104" s="18">
        <f t="shared" si="247"/>
        <v>-6.1144382559219723</v>
      </c>
      <c r="CH104" s="18">
        <f t="shared" si="248"/>
        <v>1.7513399499508031</v>
      </c>
      <c r="CI104" s="18">
        <f t="shared" si="249"/>
        <v>-2.4848327249417657</v>
      </c>
      <c r="CK104" t="str">
        <f t="shared" si="262"/>
        <v>81 Process, plant and machine operatives</v>
      </c>
      <c r="CL104" s="18">
        <f t="shared" si="250"/>
        <v>-8.0647091314242303</v>
      </c>
      <c r="CM104" s="18">
        <f t="shared" si="250"/>
        <v>-8.526222138680561</v>
      </c>
      <c r="CN104" s="18">
        <f t="shared" si="250"/>
        <v>-8.5543202119149679</v>
      </c>
      <c r="CO104" s="18">
        <f t="shared" si="250"/>
        <v>-7.2462124965653629</v>
      </c>
      <c r="CP104" s="18">
        <f t="shared" si="251"/>
        <v>-7.7371599313310053</v>
      </c>
      <c r="CR104" s="18">
        <f t="shared" si="252"/>
        <v>-7.6843144209413516</v>
      </c>
      <c r="CS104" s="18">
        <f t="shared" si="253"/>
        <v>0.85720789974335077</v>
      </c>
      <c r="CT104" s="18">
        <f t="shared" si="254"/>
        <v>-5.3551104102372626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10.448118663415173</v>
      </c>
      <c r="C105" s="18">
        <f t="shared" si="210"/>
        <v>6.3555101140038817</v>
      </c>
      <c r="D105" s="18">
        <f t="shared" si="210"/>
        <v>9.0872731525216466</v>
      </c>
      <c r="E105" s="18">
        <f t="shared" si="210"/>
        <v>4.0823647289333964</v>
      </c>
      <c r="F105" s="18">
        <f t="shared" si="211"/>
        <v>5.7639399056544249</v>
      </c>
      <c r="H105" s="18">
        <f t="shared" si="212"/>
        <v>5.7246190878124548</v>
      </c>
      <c r="I105" s="18">
        <f t="shared" si="213"/>
        <v>5.2834239828709606</v>
      </c>
      <c r="J105" s="18">
        <f t="shared" si="214"/>
        <v>8.647133592476175</v>
      </c>
      <c r="L105" t="str">
        <f t="shared" si="255"/>
        <v>82 Transport and mobile machine drivers and operatives</v>
      </c>
      <c r="M105" s="18">
        <f t="shared" si="215"/>
        <v>10.307586493201736</v>
      </c>
      <c r="N105" s="18">
        <f t="shared" si="215"/>
        <v>3.5867208770129499</v>
      </c>
      <c r="O105" s="18">
        <f t="shared" si="215"/>
        <v>6.4560170462344191</v>
      </c>
      <c r="P105" s="18">
        <f t="shared" si="215"/>
        <v>3.5297408004243636</v>
      </c>
      <c r="Q105" s="18">
        <f t="shared" si="216"/>
        <v>4.4390472298938333</v>
      </c>
      <c r="S105" s="18">
        <f t="shared" si="217"/>
        <v>4.4961177043228773</v>
      </c>
      <c r="T105" s="18">
        <f t="shared" si="218"/>
        <v>4.5993718637404868</v>
      </c>
      <c r="U105" s="18">
        <f t="shared" si="219"/>
        <v>7.3493263590912017</v>
      </c>
      <c r="W105" t="str">
        <f t="shared" si="256"/>
        <v>82 Transport and mobile machine drivers and operatives</v>
      </c>
      <c r="X105" s="18">
        <f t="shared" si="220"/>
        <v>12.134696540356638</v>
      </c>
      <c r="Y105" s="18">
        <f t="shared" si="220"/>
        <v>-2.8163148627124546</v>
      </c>
      <c r="Z105" s="18">
        <f t="shared" si="220"/>
        <v>5.6084231052803135</v>
      </c>
      <c r="AA105" s="18">
        <f t="shared" si="220"/>
        <v>4.3046169382365607</v>
      </c>
      <c r="AB105" s="18">
        <f t="shared" si="221"/>
        <v>4.2485666348988982</v>
      </c>
      <c r="AD105" s="18">
        <f t="shared" si="222"/>
        <v>4.7374206255833329</v>
      </c>
      <c r="AE105" s="18">
        <f t="shared" si="223"/>
        <v>4.6482688106559866</v>
      </c>
      <c r="AF105" s="18">
        <f t="shared" si="224"/>
        <v>7.5490111600482246</v>
      </c>
      <c r="AH105" t="str">
        <f t="shared" si="257"/>
        <v>82 Transport and mobile machine drivers and operatives</v>
      </c>
      <c r="AI105" s="18">
        <f t="shared" si="225"/>
        <v>12.630570385407092</v>
      </c>
      <c r="AJ105" s="18">
        <f t="shared" si="225"/>
        <v>-4.8646347938714918</v>
      </c>
      <c r="AK105" s="18">
        <f t="shared" si="225"/>
        <v>5.7148646590365004</v>
      </c>
      <c r="AL105" s="18">
        <f t="shared" si="225"/>
        <v>3.8228534959986016</v>
      </c>
      <c r="AM105" s="18">
        <f t="shared" si="226"/>
        <v>3.8417487173525444</v>
      </c>
      <c r="AO105" s="18">
        <f t="shared" si="227"/>
        <v>4.4497312063092709</v>
      </c>
      <c r="AP105" s="18">
        <f t="shared" si="228"/>
        <v>4.470033739857171</v>
      </c>
      <c r="AQ105" s="18">
        <f t="shared" si="229"/>
        <v>7.2274851782755389</v>
      </c>
      <c r="AS105" t="str">
        <f t="shared" si="258"/>
        <v>82 Transport and mobile machine drivers and operatives</v>
      </c>
      <c r="AT105" s="18">
        <f t="shared" si="230"/>
        <v>10.672776671972084</v>
      </c>
      <c r="AU105" s="18">
        <f t="shared" si="230"/>
        <v>-1.1975776805889682</v>
      </c>
      <c r="AV105" s="18">
        <f t="shared" si="230"/>
        <v>5.3330140953349092</v>
      </c>
      <c r="AW105" s="18">
        <f t="shared" si="230"/>
        <v>3.6359465424619541</v>
      </c>
      <c r="AX105" s="18">
        <f t="shared" si="231"/>
        <v>3.8528444092473579</v>
      </c>
      <c r="AZ105" s="18">
        <f t="shared" si="232"/>
        <v>4.1985757415965885</v>
      </c>
      <c r="BA105" s="18">
        <f t="shared" si="233"/>
        <v>4.4474900613449719</v>
      </c>
      <c r="BB105" s="18">
        <f t="shared" si="234"/>
        <v>7.0385145629989765</v>
      </c>
      <c r="BD105" t="str">
        <f t="shared" si="259"/>
        <v>82 Transport and mobile machine drivers and operatives</v>
      </c>
      <c r="BE105" s="18">
        <f t="shared" si="235"/>
        <v>4.6882776682775518</v>
      </c>
      <c r="BF105" s="18">
        <f t="shared" si="235"/>
        <v>-11.529093982915505</v>
      </c>
      <c r="BG105" s="18">
        <f t="shared" si="235"/>
        <v>2.5421882954566932</v>
      </c>
      <c r="BH105" s="18">
        <f t="shared" si="235"/>
        <v>0.70773597623605689</v>
      </c>
      <c r="BI105" s="18">
        <f t="shared" si="236"/>
        <v>0.46073626264226952</v>
      </c>
      <c r="BK105" s="18">
        <f t="shared" si="237"/>
        <v>1.3155443546677192</v>
      </c>
      <c r="BL105" s="18">
        <f t="shared" si="238"/>
        <v>3.059388894773063</v>
      </c>
      <c r="BM105" s="18">
        <f t="shared" si="239"/>
        <v>3.9503046836131928</v>
      </c>
      <c r="BO105" t="str">
        <f t="shared" si="260"/>
        <v>82 Transport and mobile machine drivers and operatives</v>
      </c>
      <c r="BP105" s="18">
        <f t="shared" si="240"/>
        <v>3.2308448166846748</v>
      </c>
      <c r="BQ105" s="18">
        <f t="shared" si="240"/>
        <v>-13.416474695410496</v>
      </c>
      <c r="BR105" s="18">
        <f t="shared" si="240"/>
        <v>2.290405597304046</v>
      </c>
      <c r="BS105" s="18">
        <f t="shared" si="240"/>
        <v>0.3104122172503887</v>
      </c>
      <c r="BT105" s="18">
        <f t="shared" si="241"/>
        <v>1.0062178418257517E-3</v>
      </c>
      <c r="BV105" s="18">
        <f t="shared" si="242"/>
        <v>0.96611452108439355</v>
      </c>
      <c r="BW105" s="18">
        <f t="shared" si="243"/>
        <v>3.1839313321237572</v>
      </c>
      <c r="BX105" s="18">
        <f t="shared" si="244"/>
        <v>3.8224239497159251</v>
      </c>
      <c r="BZ105" t="str">
        <f t="shared" si="261"/>
        <v>82 Transport and mobile machine drivers and operatives</v>
      </c>
      <c r="CA105" s="18">
        <f t="shared" si="245"/>
        <v>2.5388060649614408</v>
      </c>
      <c r="CB105" s="18">
        <f t="shared" si="245"/>
        <v>-9.722567242947866</v>
      </c>
      <c r="CC105" s="18">
        <f t="shared" si="245"/>
        <v>-1.4460949029087455</v>
      </c>
      <c r="CD105" s="18">
        <f t="shared" si="245"/>
        <v>-2.2054352477276606</v>
      </c>
      <c r="CE105" s="18">
        <f t="shared" si="246"/>
        <v>-2.4575919148303482</v>
      </c>
      <c r="CG105" s="18">
        <f t="shared" si="247"/>
        <v>-1.9529741003005086</v>
      </c>
      <c r="CH105" s="18">
        <f t="shared" si="248"/>
        <v>2.3672922288539677</v>
      </c>
      <c r="CI105" s="18">
        <f t="shared" si="249"/>
        <v>1.0194545887200812</v>
      </c>
      <c r="CK105" t="str">
        <f t="shared" si="262"/>
        <v>82 Transport and mobile machine drivers and operatives</v>
      </c>
      <c r="CL105" s="18">
        <f t="shared" si="250"/>
        <v>0.22317812511425394</v>
      </c>
      <c r="CM105" s="18">
        <f t="shared" si="250"/>
        <v>-8.1053295221171435</v>
      </c>
      <c r="CN105" s="18">
        <f t="shared" si="250"/>
        <v>-2.2035503780860166</v>
      </c>
      <c r="CO105" s="18">
        <f t="shared" si="250"/>
        <v>-5.5735231918455197</v>
      </c>
      <c r="CP105" s="18">
        <f t="shared" si="251"/>
        <v>-4.695100744591663</v>
      </c>
      <c r="CR105" s="18">
        <f t="shared" si="252"/>
        <v>-4.4633034919224439</v>
      </c>
      <c r="CS105" s="18">
        <f t="shared" si="253"/>
        <v>1.6776497431580051</v>
      </c>
      <c r="CT105" s="18">
        <f t="shared" si="254"/>
        <v>-1.5791402038787039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-1.2215547973441931</v>
      </c>
      <c r="C106" s="18">
        <f t="shared" si="210"/>
        <v>-13.85427265196183</v>
      </c>
      <c r="D106" s="18">
        <f t="shared" si="210"/>
        <v>0.83683806140357753</v>
      </c>
      <c r="E106" s="18">
        <f t="shared" si="210"/>
        <v>1.8189475629386109</v>
      </c>
      <c r="F106" s="18">
        <f t="shared" si="211"/>
        <v>0.45602565472913081</v>
      </c>
      <c r="H106" s="18">
        <f t="shared" si="212"/>
        <v>1.4905194877110395</v>
      </c>
      <c r="I106" s="18">
        <f t="shared" si="213"/>
        <v>3.3381367354502034</v>
      </c>
      <c r="J106" s="18">
        <f t="shared" si="214"/>
        <v>4.3166002058582009</v>
      </c>
      <c r="L106" t="str">
        <f t="shared" si="255"/>
        <v>91 Elementary trades and related occupations</v>
      </c>
      <c r="M106" s="18">
        <f t="shared" si="215"/>
        <v>6.6333265845422984</v>
      </c>
      <c r="N106" s="18">
        <f t="shared" si="215"/>
        <v>-15.55527509650071</v>
      </c>
      <c r="O106" s="18">
        <f t="shared" si="215"/>
        <v>3.6631020842075257</v>
      </c>
      <c r="P106" s="18">
        <f t="shared" si="215"/>
        <v>3.6733734387881078</v>
      </c>
      <c r="Q106" s="18">
        <f t="shared" si="216"/>
        <v>2.3494149597513836</v>
      </c>
      <c r="S106" s="18">
        <f t="shared" si="217"/>
        <v>3.6699495408521132</v>
      </c>
      <c r="T106" s="18">
        <f t="shared" si="218"/>
        <v>3.499796150943868</v>
      </c>
      <c r="U106" s="18">
        <f t="shared" si="219"/>
        <v>5.9877003127324802</v>
      </c>
      <c r="W106" t="str">
        <f t="shared" si="256"/>
        <v>91 Elementary trades and related occupations</v>
      </c>
      <c r="X106" s="18">
        <f t="shared" si="220"/>
        <v>6.0559096410949254</v>
      </c>
      <c r="Y106" s="18">
        <f t="shared" si="220"/>
        <v>-21.015759973862234</v>
      </c>
      <c r="Z106" s="18">
        <f t="shared" si="220"/>
        <v>0.15738586629334694</v>
      </c>
      <c r="AA106" s="18">
        <f t="shared" si="220"/>
        <v>2.0723334863918863</v>
      </c>
      <c r="AB106" s="18">
        <f t="shared" si="221"/>
        <v>-0.14329387111182701</v>
      </c>
      <c r="AD106" s="18">
        <f t="shared" si="222"/>
        <v>1.429983731790041</v>
      </c>
      <c r="AE106" s="18">
        <f t="shared" si="223"/>
        <v>3.1922900791448994</v>
      </c>
      <c r="AF106" s="18">
        <f t="shared" si="224"/>
        <v>4.1470808349507005</v>
      </c>
      <c r="AH106" t="str">
        <f t="shared" si="257"/>
        <v>91 Elementary trades and related occupations</v>
      </c>
      <c r="AI106" s="18">
        <f t="shared" si="225"/>
        <v>4.2021034386933387</v>
      </c>
      <c r="AJ106" s="18">
        <f t="shared" si="225"/>
        <v>-18.953099155497398</v>
      </c>
      <c r="AK106" s="18">
        <f t="shared" si="225"/>
        <v>1.0891811448578981</v>
      </c>
      <c r="AL106" s="18">
        <f t="shared" si="225"/>
        <v>3.28198403757618</v>
      </c>
      <c r="AM106" s="18">
        <f t="shared" si="226"/>
        <v>1.0489012070865389</v>
      </c>
      <c r="AO106" s="18">
        <f t="shared" si="227"/>
        <v>2.5458149715063882</v>
      </c>
      <c r="AP106" s="18">
        <f t="shared" si="228"/>
        <v>3.4733941949831371</v>
      </c>
      <c r="AQ106" s="18">
        <f t="shared" si="229"/>
        <v>5.1599426130932047</v>
      </c>
      <c r="AS106" t="str">
        <f t="shared" si="258"/>
        <v>91 Elementary trades and related occupations</v>
      </c>
      <c r="AT106" s="18">
        <f t="shared" si="230"/>
        <v>5.8769658331474517</v>
      </c>
      <c r="AU106" s="18">
        <f t="shared" si="230"/>
        <v>-14.467757689149142</v>
      </c>
      <c r="AV106" s="18">
        <f t="shared" si="230"/>
        <v>-0.51011667328048071</v>
      </c>
      <c r="AW106" s="18">
        <f t="shared" si="230"/>
        <v>1.9279775343187033</v>
      </c>
      <c r="AX106" s="18">
        <f t="shared" si="231"/>
        <v>5.6984131355197754E-2</v>
      </c>
      <c r="AZ106" s="18">
        <f t="shared" si="232"/>
        <v>1.1087121067837824</v>
      </c>
      <c r="BA106" s="18">
        <f t="shared" si="233"/>
        <v>2.7528631109704271</v>
      </c>
      <c r="BB106" s="18">
        <f t="shared" si="234"/>
        <v>3.5301407743275393</v>
      </c>
      <c r="BD106" t="str">
        <f t="shared" si="259"/>
        <v>91 Elementary trades and related occupations</v>
      </c>
      <c r="BE106" s="18">
        <f t="shared" si="235"/>
        <v>-2.3037141594973609</v>
      </c>
      <c r="BF106" s="18">
        <f t="shared" si="235"/>
        <v>-14.296216224196545</v>
      </c>
      <c r="BG106" s="18">
        <f t="shared" si="235"/>
        <v>-2.5709597414451335</v>
      </c>
      <c r="BH106" s="18">
        <f t="shared" si="235"/>
        <v>0.36246549432910058</v>
      </c>
      <c r="BI106" s="18">
        <f t="shared" si="236"/>
        <v>-1.5400278898130892</v>
      </c>
      <c r="BK106" s="18">
        <f t="shared" si="237"/>
        <v>-0.62502725220769939</v>
      </c>
      <c r="BL106" s="18">
        <f t="shared" si="238"/>
        <v>1.8798608359918534</v>
      </c>
      <c r="BM106" s="18">
        <f t="shared" si="239"/>
        <v>1.4035188754641492</v>
      </c>
      <c r="BO106" t="str">
        <f t="shared" si="260"/>
        <v>91 Elementary trades and related occupations</v>
      </c>
      <c r="BP106" s="18">
        <f t="shared" si="240"/>
        <v>-2.8690574305580197</v>
      </c>
      <c r="BQ106" s="18">
        <f t="shared" si="240"/>
        <v>-17.231132493908163</v>
      </c>
      <c r="BR106" s="18">
        <f t="shared" si="240"/>
        <v>-3.0480393261359651</v>
      </c>
      <c r="BS106" s="18">
        <f t="shared" si="240"/>
        <v>-0.45098766146355329</v>
      </c>
      <c r="BT106" s="18">
        <f t="shared" si="241"/>
        <v>-2.4024935451036122</v>
      </c>
      <c r="BV106" s="18">
        <f t="shared" si="242"/>
        <v>-1.3243106278623795</v>
      </c>
      <c r="BW106" s="18">
        <f t="shared" si="243"/>
        <v>1.8517391910983338</v>
      </c>
      <c r="BX106" s="18">
        <f t="shared" si="244"/>
        <v>0.85118635724585889</v>
      </c>
      <c r="BZ106" t="str">
        <f t="shared" si="261"/>
        <v>91 Elementary trades and related occupations</v>
      </c>
      <c r="CA106" s="18">
        <f t="shared" si="245"/>
        <v>-0.70583189092715548</v>
      </c>
      <c r="CB106" s="18">
        <f t="shared" si="245"/>
        <v>-15.793419852506918</v>
      </c>
      <c r="CC106" s="18">
        <f t="shared" si="245"/>
        <v>-5.3704494953262127</v>
      </c>
      <c r="CD106" s="18">
        <f t="shared" si="245"/>
        <v>-1.8235947325190627</v>
      </c>
      <c r="CE106" s="18">
        <f t="shared" si="246"/>
        <v>-3.8726547193550398</v>
      </c>
      <c r="CG106" s="18">
        <f t="shared" si="247"/>
        <v>-3.0204100959460245</v>
      </c>
      <c r="CH106" s="18">
        <f t="shared" si="248"/>
        <v>1.7603867400962647</v>
      </c>
      <c r="CI106" s="18">
        <f t="shared" si="249"/>
        <v>-0.47927633955281435</v>
      </c>
      <c r="CK106" t="str">
        <f t="shared" si="262"/>
        <v>91 Elementary trades and related occupations</v>
      </c>
      <c r="CL106" s="18">
        <f t="shared" si="250"/>
        <v>-5.2407586410492364</v>
      </c>
      <c r="CM106" s="18">
        <f t="shared" si="250"/>
        <v>-9.8212047012448682</v>
      </c>
      <c r="CN106" s="18">
        <f t="shared" si="250"/>
        <v>-4.5383528181689003</v>
      </c>
      <c r="CO106" s="18">
        <f t="shared" si="250"/>
        <v>-3.4750327436887218</v>
      </c>
      <c r="CP106" s="18">
        <f t="shared" si="251"/>
        <v>-4.2165766548232124</v>
      </c>
      <c r="CR106" s="18">
        <f t="shared" si="252"/>
        <v>-3.8307822977455386</v>
      </c>
      <c r="CS106" s="18">
        <f t="shared" si="253"/>
        <v>1.2921274639835723</v>
      </c>
      <c r="CT106" s="18">
        <f t="shared" si="254"/>
        <v>-1.7361246943977671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4.6534118156795978</v>
      </c>
      <c r="C107" s="18">
        <f t="shared" si="210"/>
        <v>-7.0132831754714742</v>
      </c>
      <c r="D107" s="18">
        <f t="shared" si="210"/>
        <v>6.697944242134346</v>
      </c>
      <c r="E107" s="18">
        <f t="shared" si="210"/>
        <v>3.0596703566019734</v>
      </c>
      <c r="F107" s="18">
        <f t="shared" si="211"/>
        <v>3.5155374880939005</v>
      </c>
      <c r="H107" s="18">
        <f t="shared" si="212"/>
        <v>4.2584306231065128</v>
      </c>
      <c r="I107" s="18">
        <f t="shared" si="213"/>
        <v>4.1326469334705962</v>
      </c>
      <c r="J107" s="18">
        <f t="shared" si="214"/>
        <v>6.8589048784735818</v>
      </c>
      <c r="L107" t="str">
        <f t="shared" ref="L107" si="263">A107</f>
        <v>92 Elementary administration and service occupations</v>
      </c>
      <c r="M107" s="18">
        <f t="shared" si="215"/>
        <v>7.2383359234222011</v>
      </c>
      <c r="N107" s="18">
        <f t="shared" si="215"/>
        <v>2.9701701876027498</v>
      </c>
      <c r="O107" s="18">
        <f t="shared" si="215"/>
        <v>6.9818349566530324</v>
      </c>
      <c r="P107" s="18">
        <f t="shared" si="215"/>
        <v>3.8679173261931599</v>
      </c>
      <c r="Q107" s="18">
        <f t="shared" si="216"/>
        <v>4.7742938488787523</v>
      </c>
      <c r="S107" s="18">
        <f t="shared" si="217"/>
        <v>4.8956865871874422</v>
      </c>
      <c r="T107" s="18">
        <f t="shared" si="218"/>
        <v>4.4134045446776238</v>
      </c>
      <c r="U107" s="18">
        <f t="shared" si="219"/>
        <v>7.5015773678920095</v>
      </c>
      <c r="W107" t="str">
        <f t="shared" ref="W107" si="264">A107</f>
        <v>92 Elementary administration and service occupations</v>
      </c>
      <c r="X107" s="18">
        <f t="shared" si="220"/>
        <v>7.7799798909304441</v>
      </c>
      <c r="Y107" s="18">
        <f t="shared" si="220"/>
        <v>-7.0543106008152279</v>
      </c>
      <c r="Z107" s="18">
        <f t="shared" si="220"/>
        <v>5.2037150656138786</v>
      </c>
      <c r="AA107" s="18">
        <f t="shared" si="220"/>
        <v>3.3142107220112571</v>
      </c>
      <c r="AB107" s="18">
        <f t="shared" si="221"/>
        <v>3.2164881644740184</v>
      </c>
      <c r="AD107" s="18">
        <f t="shared" si="222"/>
        <v>3.940244382799496</v>
      </c>
      <c r="AE107" s="18">
        <f t="shared" si="223"/>
        <v>4.2951383696035794</v>
      </c>
      <c r="AF107" s="18">
        <f t="shared" si="224"/>
        <v>6.7519500295988077</v>
      </c>
      <c r="AH107" t="str">
        <f t="shared" ref="AH107" si="265">L107</f>
        <v>92 Elementary administration and service occupations</v>
      </c>
      <c r="AI107" s="18">
        <f t="shared" si="225"/>
        <v>8.3060460982981468</v>
      </c>
      <c r="AJ107" s="18">
        <f t="shared" si="225"/>
        <v>-8.4055446547148129</v>
      </c>
      <c r="AK107" s="18">
        <f t="shared" si="225"/>
        <v>5.0117574293825351</v>
      </c>
      <c r="AL107" s="18">
        <f t="shared" si="225"/>
        <v>3.4949389521342855</v>
      </c>
      <c r="AM107" s="18">
        <f t="shared" si="226"/>
        <v>3.1758657093603038</v>
      </c>
      <c r="AO107" s="18">
        <f t="shared" si="227"/>
        <v>3.9980949792758791</v>
      </c>
      <c r="AP107" s="18">
        <f t="shared" si="228"/>
        <v>4.1636309196120269</v>
      </c>
      <c r="AQ107" s="18">
        <f t="shared" si="229"/>
        <v>6.697632057678371</v>
      </c>
      <c r="AS107" t="str">
        <f t="shared" ref="AS107" si="266">W107</f>
        <v>92 Elementary administration and service occupations</v>
      </c>
      <c r="AT107" s="18">
        <f t="shared" si="230"/>
        <v>6.0282403411628271</v>
      </c>
      <c r="AU107" s="18">
        <f t="shared" si="230"/>
        <v>-2.415964330334941</v>
      </c>
      <c r="AV107" s="18">
        <f t="shared" si="230"/>
        <v>4.1941318729474597</v>
      </c>
      <c r="AW107" s="18">
        <f t="shared" si="230"/>
        <v>3.2865342169110079</v>
      </c>
      <c r="AX107" s="18">
        <f t="shared" si="231"/>
        <v>3.2023312916237723</v>
      </c>
      <c r="AZ107" s="18">
        <f t="shared" si="232"/>
        <v>3.5881849333772919</v>
      </c>
      <c r="BA107" s="18">
        <f t="shared" si="233"/>
        <v>4.0381065674473859</v>
      </c>
      <c r="BB107" s="18">
        <f t="shared" si="234"/>
        <v>6.320991206833404</v>
      </c>
      <c r="BD107" t="str">
        <f t="shared" ref="BD107" si="267">AH107</f>
        <v>92 Elementary administration and service occupations</v>
      </c>
      <c r="BE107" s="18">
        <f t="shared" si="235"/>
        <v>0.76302576588098692</v>
      </c>
      <c r="BF107" s="18">
        <f t="shared" si="235"/>
        <v>-6.5803559762603765</v>
      </c>
      <c r="BG107" s="18">
        <f t="shared" si="235"/>
        <v>-0.25213712823761725</v>
      </c>
      <c r="BH107" s="18">
        <f t="shared" si="235"/>
        <v>0.10093261148147459</v>
      </c>
      <c r="BI107" s="18">
        <f t="shared" si="236"/>
        <v>-0.44029750461587192</v>
      </c>
      <c r="BK107" s="18">
        <f t="shared" si="237"/>
        <v>-1.6895943032169125E-2</v>
      </c>
      <c r="BL107" s="18">
        <f t="shared" si="238"/>
        <v>2.663346619269058</v>
      </c>
      <c r="BM107" s="18">
        <f t="shared" si="239"/>
        <v>2.6516570330538558</v>
      </c>
      <c r="BO107" t="str">
        <f t="shared" ref="BO107" si="268">AS107</f>
        <v>92 Elementary administration and service occupations</v>
      </c>
      <c r="BP107" s="18">
        <f t="shared" si="240"/>
        <v>1.7060442362482497</v>
      </c>
      <c r="BQ107" s="18">
        <f t="shared" si="240"/>
        <v>-16.41627886982403</v>
      </c>
      <c r="BR107" s="18">
        <f t="shared" si="240"/>
        <v>1.6873209074453221</v>
      </c>
      <c r="BS107" s="18">
        <f t="shared" si="240"/>
        <v>-0.89308590140165789</v>
      </c>
      <c r="BT107" s="18">
        <f t="shared" si="241"/>
        <v>-1.1518708366330843</v>
      </c>
      <c r="BV107" s="18">
        <f t="shared" si="242"/>
        <v>-4.0309159510765191E-2</v>
      </c>
      <c r="BW107" s="18">
        <f t="shared" si="243"/>
        <v>2.6905365565970341</v>
      </c>
      <c r="BX107" s="18">
        <f t="shared" si="244"/>
        <v>2.6627666302931674</v>
      </c>
      <c r="BZ107" t="str">
        <f t="shared" ref="BZ107" si="269">BD107</f>
        <v>92 Elementary administration and service occupations</v>
      </c>
      <c r="CA107" s="18">
        <f t="shared" si="245"/>
        <v>2.0620137144413464</v>
      </c>
      <c r="CB107" s="18">
        <f t="shared" si="245"/>
        <v>-13.827614932334164</v>
      </c>
      <c r="CC107" s="18">
        <f t="shared" si="245"/>
        <v>-1.2399888028423178</v>
      </c>
      <c r="CD107" s="18">
        <f t="shared" si="245"/>
        <v>-3.677538149992543</v>
      </c>
      <c r="CE107" s="18">
        <f t="shared" si="246"/>
        <v>-3.5956026499375571</v>
      </c>
      <c r="CG107" s="18">
        <f t="shared" si="247"/>
        <v>-2.8717808224831054</v>
      </c>
      <c r="CH107" s="18">
        <f t="shared" si="248"/>
        <v>2.0480025425436921</v>
      </c>
      <c r="CI107" s="18">
        <f t="shared" si="249"/>
        <v>8.8239255770838909E-3</v>
      </c>
      <c r="CK107" t="str">
        <f t="shared" ref="CK107" si="270">BO107</f>
        <v>92 Elementary administration and service occupations</v>
      </c>
      <c r="CL107" s="18">
        <f t="shared" si="250"/>
        <v>-9.0401419121298847</v>
      </c>
      <c r="CM107" s="18">
        <f t="shared" si="250"/>
        <v>-5.6872499640940983</v>
      </c>
      <c r="CN107" s="18">
        <f t="shared" si="250"/>
        <v>-5.0769726015408416</v>
      </c>
      <c r="CO107" s="18">
        <f t="shared" si="250"/>
        <v>-2.3716208374892966</v>
      </c>
      <c r="CP107" s="18">
        <f t="shared" si="251"/>
        <v>-3.4339829296080149</v>
      </c>
      <c r="CR107" s="18">
        <f t="shared" si="252"/>
        <v>-3.2818651023696632</v>
      </c>
      <c r="CS107" s="18">
        <f t="shared" si="253"/>
        <v>1.1864603127425211</v>
      </c>
      <c r="CT107" s="18">
        <f t="shared" si="254"/>
        <v>-1.4787373465269371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4.9115801532668035</v>
      </c>
      <c r="C109" s="26">
        <f>IF(AND(D$6-C$6 &lt;&gt; 0,C35&lt;&gt;0,D35&lt;&gt;0),(EXP(LN(D35/C35)/(D$6-C$6))-1)*100,0)</f>
        <v>12.827274991006776</v>
      </c>
      <c r="D109" s="26">
        <f>IF(AND(E$6-D$6 &lt;&gt; 0,D35&lt;&gt;0,E35&lt;&gt;0),(EXP(LN(E35/D35)/(E$6-D$6))-1)*100,0)</f>
        <v>3.938700741229928</v>
      </c>
      <c r="E109" s="26">
        <f>IF(AND(F$6-E$6 &lt;&gt; 0,E35&lt;&gt;0,F35&lt;&gt;0),(EXP(LN(F35/E35)/(F$6-E$6))-1)*100,0)</f>
        <v>2.6262695284503534</v>
      </c>
      <c r="F109" s="26">
        <f>IF(AND(F$6-C$6 &lt;&gt; 0,C35&lt;&gt;0,F35&lt;&gt;0),(EXP(LN(F35/C35)/(F$6-C$6))-1)*100,0)</f>
        <v>3.6466742935621133</v>
      </c>
      <c r="H109" s="26">
        <f t="shared" ref="H109" si="271">IF($F$6-$D$6 &lt;&gt; 0,(EXP(LN(1+(H72/100))/($F$6-$D$6))-1)*100,0)</f>
        <v>3.0618948519366418</v>
      </c>
      <c r="I109" s="26">
        <f t="shared" ref="I109" si="272">IF(D35&gt;0,((1+(I35/D35))^(1/($F$6-$D$6))-1)*100,0)</f>
        <v>3.3727658065769273</v>
      </c>
      <c r="J109" s="26">
        <f t="shared" ref="J109" si="273">IF($F$6-$D$6 &lt;&gt; 0,(EXP(LN(1+(J72/100))/($F$6-$D$6))-1)*100,0)</f>
        <v>5.4504179437872669</v>
      </c>
      <c r="L109" s="24" t="str">
        <f>L35</f>
        <v>All occupations</v>
      </c>
      <c r="M109" s="26">
        <f>IF(AND(N$6-M$6 &lt;&gt; 0,M35&lt;&gt;0,N35&lt;&gt;0),(EXP(LN(N35/M35)/(N$6-M$6))-1)*100,0)</f>
        <v>5.0621010039722636</v>
      </c>
      <c r="N109" s="26">
        <f>IF(AND(O$6-N$6 &lt;&gt; 0,N35&lt;&gt;0,O35&lt;&gt;0),(EXP(LN(O35/N35)/(O$6-N$6))-1)*100,0)</f>
        <v>11.898999444450386</v>
      </c>
      <c r="O109" s="26">
        <f>IF(AND(P$6-O$6 &lt;&gt; 0,O35&lt;&gt;0,P35&lt;&gt;0),(EXP(LN(P35/O35)/(P$6-O$6))-1)*100,0)</f>
        <v>3.774271877501012</v>
      </c>
      <c r="P109" s="26">
        <f>IF(AND(Q$6-P$6 &lt;&gt; 0,P35&lt;&gt;0,Q35&lt;&gt;0),(EXP(LN(Q35/P35)/(Q$6-P$6))-1)*100,0)</f>
        <v>2.7353126717201581</v>
      </c>
      <c r="Q109" s="26">
        <f>IF(AND(Q$6-N$6 &lt;&gt; 0,N35&lt;&gt;0,Q35&lt;&gt;0),(EXP(LN(Q35/N35)/(Q$6-N$6))-1)*100,0)</f>
        <v>3.610676479949837</v>
      </c>
      <c r="S109" s="26">
        <f t="shared" ref="S109" si="274">IF($F$6-$D$6 &lt;&gt; 0,(EXP(LN(1+(S72/100))/($F$6-$D$6))-1)*100,0)</f>
        <v>3.0804714816914824</v>
      </c>
      <c r="T109" s="26">
        <f t="shared" ref="T109" si="275">IF(O35&gt;0,((1+(T35/O35))^(1/($F$6-$D$6))-1)*100,0)</f>
        <v>3.5179980631372842</v>
      </c>
      <c r="U109" s="26">
        <f t="shared" ref="U109" si="276">IF($F$6-$D$6 &lt;&gt; 0,(EXP(LN(1+(U72/100))/($F$6-$D$6))-1)*100,0)</f>
        <v>5.5739033839168783</v>
      </c>
      <c r="W109" s="24" t="str">
        <f>W35</f>
        <v>All occupations</v>
      </c>
      <c r="X109" s="26">
        <f>IF(AND(Y$6-X$6 &lt;&gt; 0,X35&lt;&gt;0,Y35&lt;&gt;0),(EXP(LN(Y35/X35)/(Y$6-X$6))-1)*100,0)</f>
        <v>5.3121371823164454</v>
      </c>
      <c r="Y109" s="26">
        <f>IF(AND(Z$6-Y$6 &lt;&gt; 0,Y35&lt;&gt;0,Z35&lt;&gt;0),(EXP(LN(Z35/Y35)/(Z$6-Y$6))-1)*100,0)</f>
        <v>-0.34983245514015326</v>
      </c>
      <c r="Z109" s="26">
        <f>IF(AND(AA$6-Z$6 &lt;&gt; 0,Z35&lt;&gt;0,AA35&lt;&gt;0),(EXP(LN(AA35/Z35)/(AA$6-Z$6))-1)*100,0)</f>
        <v>2.3079087713751223</v>
      </c>
      <c r="AA109" s="26">
        <f>IF(AND(AB$6-AA$6 &lt;&gt; 0,AA35&lt;&gt;0,AB35&lt;&gt;0),(EXP(LN(AB35/AA35)/(AB$6-AA$6))-1)*100,0)</f>
        <v>1.9904379242632331</v>
      </c>
      <c r="AB109" s="26">
        <f>IF(AND(AB$6-Y$6 &lt;&gt; 0,Y35&lt;&gt;0,AB35&lt;&gt;0),(EXP(LN(AB35/Y35)/(AB$6-Y$6))-1)*100,0)</f>
        <v>1.9415340664995728</v>
      </c>
      <c r="AD109" s="26">
        <f t="shared" ref="AD109" si="277">IF($F$6-$D$6 &lt;&gt; 0,(EXP(LN(1+(AD72/100))/($F$6-$D$6))-1)*100,0)</f>
        <v>2.0961519285948915</v>
      </c>
      <c r="AE109" s="26">
        <f t="shared" ref="AE109" si="278">IF(Z35&gt;0,((1+(AE35/Z35))^(1/($F$6-$D$6))-1)*100,0)</f>
        <v>3.3624762835007926</v>
      </c>
      <c r="AF109" s="26">
        <f t="shared" ref="AF109" si="279">IF($F$6-$D$6 &lt;&gt; 0,(EXP(LN(1+(AF72/100))/($F$6-$D$6))-1)*100,0)</f>
        <v>4.7548228178090346</v>
      </c>
      <c r="AH109" s="24" t="str">
        <f>AH35</f>
        <v>All occupations</v>
      </c>
      <c r="AI109" s="26">
        <f>IF(AND(AJ$6-AI$6 &lt;&gt; 0,AI35&lt;&gt;0,AJ35&lt;&gt;0),(EXP(LN(AJ35/AI35)/(AJ$6-AI$6))-1)*100,0)</f>
        <v>1.6226425314184389</v>
      </c>
      <c r="AJ109" s="26">
        <f>IF(AND(AK$6-AJ$6 &lt;&gt; 0,AJ35&lt;&gt;0,AK35&lt;&gt;0),(EXP(LN(AK35/AJ35)/(AK$6-AJ$6))-1)*100,0)</f>
        <v>-2.8529540173227619</v>
      </c>
      <c r="AK109" s="26">
        <f>IF(AND(AL$6-AK$6 &lt;&gt; 0,AK35&lt;&gt;0,AL35&lt;&gt;0),(EXP(LN(AL35/AK35)/(AL$6-AK$6))-1)*100,0)</f>
        <v>0.25211630943502428</v>
      </c>
      <c r="AL109" s="26">
        <f>IF(AND(AM$6-AL$6 &lt;&gt; 0,AL35&lt;&gt;0,AM35&lt;&gt;0),(EXP(LN(AM35/AL35)/(AM$6-AL$6))-1)*100,0)</f>
        <v>1.1461599025818447</v>
      </c>
      <c r="AM109" s="26">
        <f>IF(AND(AM$6-AJ$6 &lt;&gt; 0,AJ35&lt;&gt;0,AM35&lt;&gt;0),(EXP(LN(AM35/AJ35)/(AM$6-AJ$6))-1)*100,0)</f>
        <v>0.61192502876523669</v>
      </c>
      <c r="AO109" s="26">
        <f t="shared" ref="AO109" si="280">IF($F$6-$D$6 &lt;&gt; 0,(EXP(LN(1+(AO72/100))/($F$6-$D$6))-1)*100,0)</f>
        <v>0.84726297151642704</v>
      </c>
      <c r="AP109" s="26">
        <f t="shared" ref="AP109" si="281">IF(AK35&gt;0,((1+(AP35/AK35))^(1/($F$6-$D$6))-1)*100,0)</f>
        <v>2.9926994808449958</v>
      </c>
      <c r="AQ109" s="26">
        <f t="shared" ref="AQ109" si="282">IF($F$6-$D$6 &lt;&gt; 0,(EXP(LN(1+(AQ72/100))/($F$6-$D$6))-1)*100,0)</f>
        <v>3.5650897486073641</v>
      </c>
      <c r="AS109" s="24" t="str">
        <f>AS35</f>
        <v>All occupations</v>
      </c>
      <c r="AT109" s="26">
        <f>IF(AND(AU$6-AT$6 &lt;&gt; 0,AT35&lt;&gt;0,AU35&lt;&gt;0),(EXP(LN(AU35/AT35)/(AU$6-AT$6))-1)*100,0)</f>
        <v>4.8501022615165201</v>
      </c>
      <c r="AU109" s="26">
        <f>IF(AND(AV$6-AU$6 &lt;&gt; 0,AU35&lt;&gt;0,AV35&lt;&gt;0),(EXP(LN(AV35/AU35)/(AV$6-AU$6))-1)*100,0)</f>
        <v>-3.9418844656013974E-2</v>
      </c>
      <c r="AV109" s="26">
        <f>IF(AND(AW$6-AV$6 &lt;&gt; 0,AV35&lt;&gt;0,AW35&lt;&gt;0),(EXP(LN(AW35/AV35)/(AW$6-AV$6))-1)*100,0)</f>
        <v>1.6624383115583452</v>
      </c>
      <c r="AW109" s="26">
        <f>IF(AND(AX$6-AW$6 &lt;&gt; 0,AW35&lt;&gt;0,AX35&lt;&gt;0),(EXP(LN(AX35/AW35)/(AX$6-AW$6))-1)*100,0)</f>
        <v>2.0115478029903544</v>
      </c>
      <c r="AX109" s="26">
        <f>IF(AND(AX$6-AU$6 &lt;&gt; 0,AU35&lt;&gt;0,AX35&lt;&gt;0),(EXP(LN(AX35/AU35)/(AX$6-AU$6))-1)*100,0)</f>
        <v>1.7730516596411228</v>
      </c>
      <c r="AZ109" s="26">
        <f t="shared" ref="AZ109" si="283">IF($F$6-$D$6 &lt;&gt; 0,(EXP(LN(1+(AZ72/100))/($F$6-$D$6))-1)*100,0)</f>
        <v>1.8950449704826511</v>
      </c>
      <c r="BA109" s="26">
        <f t="shared" ref="BA109" si="284">IF(AV35&gt;0,((1+(BA35/AV35))^(1/($F$6-$D$6))-1)*100,0)</f>
        <v>3.1590924961002242</v>
      </c>
      <c r="BB109" s="26">
        <f t="shared" ref="BB109" si="285">IF($F$6-$D$6 &lt;&gt; 0,(EXP(LN(1+(BB72/100))/($F$6-$D$6))-1)*100,0)</f>
        <v>4.4436976880523948</v>
      </c>
      <c r="BD109" s="24" t="str">
        <f>BD35</f>
        <v>All occupations</v>
      </c>
      <c r="BE109" s="26">
        <f>IF(AND(BF$6-BE$6 &lt;&gt; 0,BE35&lt;&gt;0,BF35&lt;&gt;0),(EXP(LN(BF35/BE35)/(BF$6-BE$6))-1)*100,0)</f>
        <v>1.8514201143873921</v>
      </c>
      <c r="BF109" s="26">
        <f>IF(AND(BG$6-BF$6 &lt;&gt; 0,BF35&lt;&gt;0,BG35&lt;&gt;0),(EXP(LN(BG35/BF35)/(BG$6-BF$6))-1)*100,0)</f>
        <v>0.23892593326841904</v>
      </c>
      <c r="BG109" s="26">
        <f>IF(AND(BH$6-BG$6 &lt;&gt; 0,BG35&lt;&gt;0,BH35&lt;&gt;0),(EXP(LN(BH35/BG35)/(BH$6-BG$6))-1)*100,0)</f>
        <v>-0.22797727776158183</v>
      </c>
      <c r="BH109" s="26">
        <f>IF(AND(BI$6-BH$6 &lt;&gt; 0,BH35&lt;&gt;0,BI35&lt;&gt;0),(EXP(LN(BI35/BH35)/(BI$6-BH$6))-1)*100,0)</f>
        <v>4.5942788433839254E-2</v>
      </c>
      <c r="BI109" s="26">
        <f>IF(AND(BI$6-BF$6 &lt;&gt; 0,BF35&lt;&gt;0,BI35&lt;&gt;0),(EXP(LN(BI35/BF35)/(BI$6-BF$6))-1)*100,0)</f>
        <v>-2.769768655873639E-2</v>
      </c>
      <c r="BK109" s="26">
        <f t="shared" ref="BK109" si="286">IF($F$6-$D$6 &lt;&gt; 0,(EXP(LN(1+(BK72/100))/($F$6-$D$6))-1)*100,0)</f>
        <v>-4.5447358112160607E-2</v>
      </c>
      <c r="BL109" s="26">
        <f t="shared" ref="BL109" si="287">IF(BG35&gt;0,((1+(BL35/BG35))^(1/($F$6-$D$6))-1)*100,0)</f>
        <v>2.5568318650209143</v>
      </c>
      <c r="BM109" s="26">
        <f t="shared" ref="BM109" si="288">IF($F$6-$D$6 &lt;&gt; 0,(EXP(LN(1+(BM72/100))/($F$6-$D$6))-1)*100,0)</f>
        <v>2.5249482129115153</v>
      </c>
      <c r="BO109" s="24" t="str">
        <f>BO35</f>
        <v>All occupations</v>
      </c>
      <c r="BP109" s="26">
        <f>IF(AND(BQ$6-BP$6 &lt;&gt; 0,BP35&lt;&gt;0,BQ35&lt;&gt;0),(EXP(LN(BQ35/BP35)/(BQ$6-BP$6))-1)*100,0)</f>
        <v>0.64507827666211437</v>
      </c>
      <c r="BQ109" s="26">
        <f>IF(AND(BR$6-BQ$6 &lt;&gt; 0,BQ35&lt;&gt;0,BR35&lt;&gt;0),(EXP(LN(BR35/BQ35)/(BR$6-BQ$6))-1)*100,0)</f>
        <v>-9.358608799027845</v>
      </c>
      <c r="BR109" s="26">
        <f>IF(AND(BS$6-BR$6 &lt;&gt; 0,BR35&lt;&gt;0,BS35&lt;&gt;0),(EXP(LN(BS35/BR35)/(BS$6-BR$6))-1)*100,0)</f>
        <v>8.0784459544025466E-2</v>
      </c>
      <c r="BS109" s="26">
        <f>IF(AND(BT$6-BS$6 &lt;&gt; 0,BS35&lt;&gt;0,BT35&lt;&gt;0),(EXP(LN(BT35/BS35)/(BT$6-BS$6))-1)*100,0)</f>
        <v>-1.4442809783088872</v>
      </c>
      <c r="BT109" s="26">
        <f>IF(AND(BT$6-BQ$6 &lt;&gt; 0,BQ35&lt;&gt;0,BT35&lt;&gt;0),(EXP(LN(BT35/BQ35)/(BT$6-BQ$6))-1)*100,0)</f>
        <v>-1.4869764998367119</v>
      </c>
      <c r="BV109" s="26">
        <f t="shared" ref="BV109" si="289">IF($F$6-$D$6 &lt;&gt; 0,(EXP(LN(1+(BV72/100))/($F$6-$D$6))-1)*100,0)</f>
        <v>-0.93852564091722046</v>
      </c>
      <c r="BW109" s="26">
        <f t="shared" ref="BW109" si="290">IF(BR35&gt;0,((1+(BW35/BR35))^(1/($F$6-$D$6))-1)*100,0)</f>
        <v>2.4111895783001991</v>
      </c>
      <c r="BX109" s="26">
        <f t="shared" ref="BX109" si="291">IF($F$6-$D$6 &lt;&gt; 0,(EXP(LN(1+(BX72/100))/($F$6-$D$6))-1)*100,0)</f>
        <v>1.7524317862404715</v>
      </c>
      <c r="BZ109" s="24" t="str">
        <f>BZ35</f>
        <v>All occupations</v>
      </c>
      <c r="CA109" s="26">
        <f>IF(AND(CB$6-CA$6 &lt;&gt; 0,CA35&lt;&gt;0,CB35&lt;&gt;0),(EXP(LN(CB35/CA35)/(CB$6-CA$6))-1)*100,0)</f>
        <v>0.32767151106438686</v>
      </c>
      <c r="CB109" s="26">
        <f>IF(AND(CC$6-CB$6 &lt;&gt; 0,CB35&lt;&gt;0,CC35&lt;&gt;0),(EXP(LN(CC35/CB35)/(CC$6-CB$6))-1)*100,0)</f>
        <v>-7.3997046647143243</v>
      </c>
      <c r="CC109" s="26">
        <f>IF(AND(CD$6-CC$6 &lt;&gt; 0,CC35&lt;&gt;0,CD35&lt;&gt;0),(EXP(LN(CD35/CC35)/(CD$6-CC$6))-1)*100,0)</f>
        <v>-2.9520134550845123</v>
      </c>
      <c r="CD109" s="26">
        <f>IF(AND(CE$6-CD$6 &lt;&gt; 0,CD35&lt;&gt;0,CE35&lt;&gt;0),(EXP(LN(CE35/CD35)/(CE$6-CD$6))-1)*100,0)</f>
        <v>-4.0885737284687025</v>
      </c>
      <c r="CE109" s="26">
        <f>IF(AND(CE$6-CB$6 &lt;&gt; 0,CB35&lt;&gt;0,CE35&lt;&gt;0),(EXP(LN(CE35/CB35)/(CE$6-CB$6))-1)*100,0)</f>
        <v>-3.9459829647441547</v>
      </c>
      <c r="CG109" s="26">
        <f t="shared" ref="CG109" si="292">IF($F$6-$D$6 &lt;&gt; 0,(EXP(LN(1+(CG72/100))/($F$6-$D$6))-1)*100,0)</f>
        <v>-3.7112070132543362</v>
      </c>
      <c r="CH109" s="26">
        <f t="shared" ref="CH109" si="293">IF(CC35&gt;0,((1+(CH35/CC35))^(1/($F$6-$D$6))-1)*100,0)</f>
        <v>1.8776138790488561</v>
      </c>
      <c r="CI109" s="26">
        <f t="shared" ref="CI109" si="294">IF($F$6-$D$6 &lt;&gt; 0,(EXP(LN(1+(CI72/100))/($F$6-$D$6))-1)*100,0)</f>
        <v>-0.78193509285792162</v>
      </c>
      <c r="CK109" s="24" t="str">
        <f>CK35</f>
        <v>All occupations</v>
      </c>
      <c r="CL109" s="26">
        <f>IF(AND(CM$6-CL$6 &lt;&gt; 0,CL35&lt;&gt;0,CM35&lt;&gt;0),(EXP(LN(CM35/CL35)/(CM$6-CL$6))-1)*100,0)</f>
        <v>-5.0840773469574057</v>
      </c>
      <c r="CM109" s="26">
        <f>IF(AND(CN$6-CM$6 &lt;&gt; 0,CM35&lt;&gt;0,CN35&lt;&gt;0),(EXP(LN(CN35/CM35)/(CN$6-CM$6))-1)*100,0)</f>
        <v>1.6176927521399209</v>
      </c>
      <c r="CN109" s="26">
        <f>IF(AND(CO$6-CN$6 &lt;&gt; 0,CN35&lt;&gt;0,CO35&lt;&gt;0),(EXP(LN(CO35/CN35)/(CO$6-CN$6))-1)*100,0)</f>
        <v>-2.3457491220015392</v>
      </c>
      <c r="CO109" s="26">
        <f>IF(AND(CP$6-CO$6 &lt;&gt; 0,CO35&lt;&gt;0,CP35&lt;&gt;0),(EXP(LN(CP35/CO35)/(CP$6-CO$6))-1)*100,0)</f>
        <v>-1.1454256808174579</v>
      </c>
      <c r="CP109" s="26">
        <f>IF(AND(CP$6-CM$6 &lt;&gt; 0,CM35&lt;&gt;0,CP35&lt;&gt;0),(EXP(LN(CP35/CM35)/(CP$6-CM$6))-1)*100,0)</f>
        <v>-1.3522805054552167</v>
      </c>
      <c r="CR109" s="26">
        <f t="shared" ref="CR109" si="295">IF($F$6-$D$6 &lt;&gt; 0,(EXP(LN(1+(CR72/100))/($F$6-$D$6))-1)*100,0)</f>
        <v>-1.5471639196704134</v>
      </c>
      <c r="CS109" s="26">
        <f t="shared" ref="CS109" si="296">IF(CN35&gt;0,((1+(CS35/CN35))^(1/($F$6-$D$6))-1)*100,0)</f>
        <v>1.6285084824060547</v>
      </c>
      <c r="CT109" s="26">
        <f t="shared" ref="CT109" si="297">IF($F$6-$D$6 &lt;&gt; 0,(EXP(LN(1+(CT72/100))/($F$6-$D$6))-1)*100,0)</f>
        <v>0.42471946530531213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Liverpool City Region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Liverpool City Region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Liverpool City Region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Liverpool City Region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Liverpool City Region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Liverpool City Region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Liverpool City Region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Liverpool City Region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Liverpool City Region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0.12822336535314632</v>
      </c>
      <c r="C119" s="27">
        <f t="shared" si="299"/>
        <v>0.12581869924175149</v>
      </c>
      <c r="D119" s="27">
        <f t="shared" si="299"/>
        <v>5.7820954378782652E-2</v>
      </c>
      <c r="E119" s="27">
        <f t="shared" si="299"/>
        <v>0.20747134937030665</v>
      </c>
      <c r="F119" s="27">
        <f t="shared" ref="F119:F144" si="300">F8-D8</f>
        <v>0.2652923037490893</v>
      </c>
      <c r="L119" t="str">
        <f>A119</f>
        <v>11 Corporate managers and directors</v>
      </c>
      <c r="M119" s="27">
        <f t="shared" ref="M119:P144" si="301">N8-M8</f>
        <v>1.0547622043057636</v>
      </c>
      <c r="N119" s="27">
        <f t="shared" si="301"/>
        <v>0.52372475355939141</v>
      </c>
      <c r="O119" s="27">
        <f t="shared" si="301"/>
        <v>0.37137865460158892</v>
      </c>
      <c r="P119" s="27">
        <f t="shared" si="301"/>
        <v>1.5584379629761553</v>
      </c>
      <c r="Q119" s="27">
        <f t="shared" ref="Q119:Q144" si="302">Q8-O8</f>
        <v>1.9298166175777443</v>
      </c>
      <c r="W119" t="str">
        <f>A119</f>
        <v>11 Corporate managers and directors</v>
      </c>
      <c r="X119" s="27">
        <f t="shared" ref="X119:AA144" si="303">Y8-X8</f>
        <v>3.1637576069606848</v>
      </c>
      <c r="Y119" s="27">
        <f t="shared" si="303"/>
        <v>-8.5424381292922291E-2</v>
      </c>
      <c r="Z119" s="27">
        <f t="shared" si="303"/>
        <v>0.12926804446520634</v>
      </c>
      <c r="AA119" s="27">
        <f t="shared" si="303"/>
        <v>2.9030017837038447</v>
      </c>
      <c r="AB119" s="27">
        <f t="shared" ref="AB119:AB144" si="304">AB8-Z8</f>
        <v>3.032269828169051</v>
      </c>
      <c r="AH119" t="str">
        <f>L119</f>
        <v>11 Corporate managers and directors</v>
      </c>
      <c r="AI119" s="27">
        <f t="shared" ref="AI119:AL144" si="305">AJ8-AI8</f>
        <v>0.47117902611985452</v>
      </c>
      <c r="AJ119" s="27">
        <f t="shared" si="305"/>
        <v>4.9418449043530988E-2</v>
      </c>
      <c r="AK119" s="27">
        <f t="shared" si="305"/>
        <v>-0.14244349482446994</v>
      </c>
      <c r="AL119" s="27">
        <f t="shared" si="305"/>
        <v>0.30070067810794532</v>
      </c>
      <c r="AM119" s="27">
        <f t="shared" ref="AM119:AM144" si="306">AM8-AK8</f>
        <v>0.15825718328347538</v>
      </c>
      <c r="AS119" t="str">
        <f>W119</f>
        <v>11 Corporate managers and directors</v>
      </c>
      <c r="AT119" s="27">
        <f t="shared" ref="AT119:AW144" si="307">AU8-AT8</f>
        <v>0.66258695722741168</v>
      </c>
      <c r="AU119" s="27">
        <f t="shared" si="307"/>
        <v>8.0472028555734987E-2</v>
      </c>
      <c r="AV119" s="27">
        <f t="shared" si="307"/>
        <v>-0.19808015392022638</v>
      </c>
      <c r="AW119" s="27">
        <f t="shared" si="307"/>
        <v>0.59687561711990522</v>
      </c>
      <c r="AX119" s="27">
        <f t="shared" ref="AX119:AX144" si="308">AX8-AV8</f>
        <v>0.39879546319967885</v>
      </c>
      <c r="BD119" t="str">
        <f>AH119</f>
        <v>11 Corporate managers and directors</v>
      </c>
      <c r="BE119" s="27">
        <f t="shared" ref="BE119:BH144" si="309">BF8-BE8</f>
        <v>0.90323225637957005</v>
      </c>
      <c r="BF119" s="27">
        <f t="shared" si="309"/>
        <v>0.21045329853494099</v>
      </c>
      <c r="BG119" s="27">
        <f t="shared" si="309"/>
        <v>-1.1905207194964538</v>
      </c>
      <c r="BH119" s="27">
        <f t="shared" si="309"/>
        <v>-4.4114495564739009E-2</v>
      </c>
      <c r="BI119" s="27">
        <f t="shared" ref="BI119:BI144" si="310">BI8-BG8</f>
        <v>-1.2346352150611928</v>
      </c>
      <c r="BO119" t="str">
        <f>AS119</f>
        <v>11 Corporate managers and directors</v>
      </c>
      <c r="BP119" s="27">
        <f t="shared" ref="BP119:BS144" si="311">BQ8-BP8</f>
        <v>0.30039285541669969</v>
      </c>
      <c r="BQ119" s="27">
        <f t="shared" si="311"/>
        <v>-0.25749596608608805</v>
      </c>
      <c r="BR119" s="27">
        <f t="shared" si="311"/>
        <v>-0.98563089523435465</v>
      </c>
      <c r="BS119" s="27">
        <f t="shared" si="311"/>
        <v>-0.88166009314842331</v>
      </c>
      <c r="BT119" s="27">
        <f t="shared" ref="BT119:BT144" si="312">BT8-BR8</f>
        <v>-1.867290988382778</v>
      </c>
      <c r="BZ119" t="str">
        <f>BD119</f>
        <v>11 Corporate managers and directors</v>
      </c>
      <c r="CA119" s="68">
        <f t="shared" ref="CA119:CD144" si="313">CB8-CA8</f>
        <v>0.41809691299319551</v>
      </c>
      <c r="CB119" s="68">
        <f t="shared" si="313"/>
        <v>0.14976149265932248</v>
      </c>
      <c r="CC119" s="68">
        <f t="shared" si="313"/>
        <v>-0.68986517644771483</v>
      </c>
      <c r="CD119" s="68">
        <f t="shared" si="313"/>
        <v>-0.69384108947626633</v>
      </c>
      <c r="CE119" s="68">
        <f t="shared" ref="CE119:CE144" si="314">CE8-CC8</f>
        <v>-1.3837062659239812</v>
      </c>
      <c r="CK119" t="str">
        <f>BO119</f>
        <v>11 Corporate managers and directors</v>
      </c>
      <c r="CL119" s="68">
        <f t="shared" ref="CL119:CO144" si="315">CM8-CL8</f>
        <v>-1.858314481970591E-2</v>
      </c>
      <c r="CM119" s="68">
        <f t="shared" si="315"/>
        <v>0.1404676058159513</v>
      </c>
      <c r="CN119" s="68">
        <f t="shared" si="315"/>
        <v>-8.5756631164231378E-2</v>
      </c>
      <c r="CO119" s="68">
        <f t="shared" si="315"/>
        <v>0.29439965493912179</v>
      </c>
      <c r="CP119" s="68">
        <f t="shared" ref="CP119:CP144" si="316">CP8-CN8</f>
        <v>0.20864302377489041</v>
      </c>
    </row>
    <row r="120" spans="1:94" x14ac:dyDescent="0.2">
      <c r="A120" t="str">
        <f t="shared" si="298"/>
        <v>12 Other managers and proprietors</v>
      </c>
      <c r="B120" s="27">
        <f t="shared" si="299"/>
        <v>3.7023285615921525E-2</v>
      </c>
      <c r="C120" s="27">
        <f t="shared" si="299"/>
        <v>2.9610109127939849E-2</v>
      </c>
      <c r="D120" s="27">
        <f t="shared" si="299"/>
        <v>0.10677840547707299</v>
      </c>
      <c r="E120" s="27">
        <f t="shared" si="299"/>
        <v>0.1291375289844674</v>
      </c>
      <c r="F120" s="27">
        <f t="shared" si="300"/>
        <v>0.23591593446154038</v>
      </c>
      <c r="L120" t="str">
        <f t="shared" ref="L120:L143" si="317">A120</f>
        <v>12 Other managers and proprietors</v>
      </c>
      <c r="M120" s="27">
        <f t="shared" si="301"/>
        <v>0.31297951237300192</v>
      </c>
      <c r="N120" s="27">
        <f t="shared" si="301"/>
        <v>0.26007779353413563</v>
      </c>
      <c r="O120" s="27">
        <f t="shared" si="301"/>
        <v>0.87604213706590039</v>
      </c>
      <c r="P120" s="27">
        <f t="shared" si="301"/>
        <v>1.2040652888661025</v>
      </c>
      <c r="Q120" s="27">
        <f t="shared" si="302"/>
        <v>2.0801074259320029</v>
      </c>
      <c r="W120" t="str">
        <f t="shared" ref="W120:W143" si="318">A120</f>
        <v>12 Other managers and proprietors</v>
      </c>
      <c r="X120" s="27">
        <f t="shared" si="303"/>
        <v>0.79499861822981233</v>
      </c>
      <c r="Y120" s="27">
        <f t="shared" si="303"/>
        <v>0.11842906444469659</v>
      </c>
      <c r="Z120" s="27">
        <f t="shared" si="303"/>
        <v>1.6296908406197517</v>
      </c>
      <c r="AA120" s="27">
        <f t="shared" si="303"/>
        <v>2.2848143659908189</v>
      </c>
      <c r="AB120" s="27">
        <f t="shared" si="304"/>
        <v>3.9145052066105706</v>
      </c>
      <c r="AH120" t="str">
        <f t="shared" ref="AH120:AH143" si="319">L120</f>
        <v>12 Other managers and proprietors</v>
      </c>
      <c r="AI120" s="27">
        <f t="shared" si="305"/>
        <v>0.15406561303484234</v>
      </c>
      <c r="AJ120" s="27">
        <f t="shared" si="305"/>
        <v>0.13426273973215408</v>
      </c>
      <c r="AK120" s="27">
        <f t="shared" si="305"/>
        <v>0.35470036826567619</v>
      </c>
      <c r="AL120" s="27">
        <f t="shared" si="305"/>
        <v>0.5160751071346743</v>
      </c>
      <c r="AM120" s="27">
        <f t="shared" si="306"/>
        <v>0.8707754754003505</v>
      </c>
      <c r="AS120" t="str">
        <f t="shared" ref="AS120:AS143" si="320">W120</f>
        <v>12 Other managers and proprietors</v>
      </c>
      <c r="AT120" s="27">
        <f t="shared" si="307"/>
        <v>0.23925486826148479</v>
      </c>
      <c r="AU120" s="27">
        <f t="shared" si="307"/>
        <v>3.8922521056628412E-2</v>
      </c>
      <c r="AV120" s="27">
        <f t="shared" si="307"/>
        <v>0.44740442425434868</v>
      </c>
      <c r="AW120" s="27">
        <f t="shared" si="307"/>
        <v>0.5413765570954352</v>
      </c>
      <c r="AX120" s="27">
        <f t="shared" si="308"/>
        <v>0.98878098134978387</v>
      </c>
      <c r="BD120" t="str">
        <f t="shared" ref="BD120:BD143" si="321">AH120</f>
        <v>12 Other managers and proprietors</v>
      </c>
      <c r="BE120" s="27">
        <f t="shared" si="309"/>
        <v>-0.1304571595289703</v>
      </c>
      <c r="BF120" s="27">
        <f t="shared" si="309"/>
        <v>0.18443643471168469</v>
      </c>
      <c r="BG120" s="27">
        <f t="shared" si="309"/>
        <v>0.36521433690656924</v>
      </c>
      <c r="BH120" s="27">
        <f t="shared" si="309"/>
        <v>0.18561267977091411</v>
      </c>
      <c r="BI120" s="27">
        <f t="shared" si="310"/>
        <v>0.55082701667748335</v>
      </c>
      <c r="BO120" t="str">
        <f t="shared" ref="BO120:BO143" si="322">AS120</f>
        <v>12 Other managers and proprietors</v>
      </c>
      <c r="BP120" s="27">
        <f t="shared" si="311"/>
        <v>5.4165120490461849E-2</v>
      </c>
      <c r="BQ120" s="27">
        <f t="shared" si="311"/>
        <v>1.8945572496424479E-2</v>
      </c>
      <c r="BR120" s="27">
        <f t="shared" si="311"/>
        <v>0.70755991877061497</v>
      </c>
      <c r="BS120" s="27">
        <f t="shared" si="311"/>
        <v>-0.15286832652261761</v>
      </c>
      <c r="BT120" s="27">
        <f t="shared" si="312"/>
        <v>0.55469159224799736</v>
      </c>
      <c r="BZ120" t="str">
        <f t="shared" ref="BZ120:BZ143" si="323">BD120</f>
        <v>12 Other managers and proprietors</v>
      </c>
      <c r="CA120" s="68">
        <f t="shared" si="313"/>
        <v>-1.4315986130317704E-3</v>
      </c>
      <c r="CB120" s="68">
        <f t="shared" si="313"/>
        <v>8.9960541782543757E-2</v>
      </c>
      <c r="CC120" s="68">
        <f t="shared" si="313"/>
        <v>2.1694013122206979E-2</v>
      </c>
      <c r="CD120" s="68">
        <f t="shared" si="313"/>
        <v>-0.56334963121712955</v>
      </c>
      <c r="CE120" s="68">
        <f t="shared" si="314"/>
        <v>-0.54165561809492258</v>
      </c>
      <c r="CK120" t="str">
        <f t="shared" ref="CK120:CK143" si="324">BO120</f>
        <v>12 Other managers and proprietors</v>
      </c>
      <c r="CL120" s="68">
        <f t="shared" si="315"/>
        <v>-0.22054680333734666</v>
      </c>
      <c r="CM120" s="68">
        <f t="shared" si="315"/>
        <v>0.15248882924772544</v>
      </c>
      <c r="CN120" s="68">
        <f t="shared" si="315"/>
        <v>0.32799004585599256</v>
      </c>
      <c r="CO120" s="68">
        <f t="shared" si="315"/>
        <v>0.46945829506242753</v>
      </c>
      <c r="CP120" s="68">
        <f t="shared" si="316"/>
        <v>0.7974483409184201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0.30376651897385432</v>
      </c>
      <c r="C121" s="27">
        <f t="shared" si="299"/>
        <v>0.25416252615138779</v>
      </c>
      <c r="D121" s="27">
        <f t="shared" si="299"/>
        <v>0.34537883913712042</v>
      </c>
      <c r="E121" s="27">
        <f t="shared" si="299"/>
        <v>0.58574472875094408</v>
      </c>
      <c r="F121" s="27">
        <f t="shared" si="300"/>
        <v>0.9311235678880645</v>
      </c>
      <c r="L121" t="str">
        <f t="shared" si="317"/>
        <v>21 Science, research, engineering and technology professionals</v>
      </c>
      <c r="M121" s="27">
        <f t="shared" si="301"/>
        <v>1.1818813088189248</v>
      </c>
      <c r="N121" s="27">
        <f t="shared" si="301"/>
        <v>0.86583957484164831</v>
      </c>
      <c r="O121" s="27">
        <f t="shared" si="301"/>
        <v>1.5145532892523104</v>
      </c>
      <c r="P121" s="27">
        <f t="shared" si="301"/>
        <v>2.4757486658469858</v>
      </c>
      <c r="Q121" s="27">
        <f t="shared" si="302"/>
        <v>3.9903019550992962</v>
      </c>
      <c r="W121" t="str">
        <f t="shared" si="318"/>
        <v>21 Science, research, engineering and technology professionals</v>
      </c>
      <c r="X121" s="27">
        <f t="shared" si="303"/>
        <v>2.6143892652969107</v>
      </c>
      <c r="Y121" s="27">
        <f t="shared" si="303"/>
        <v>-0.14391298164817101</v>
      </c>
      <c r="Z121" s="27">
        <f t="shared" si="303"/>
        <v>0.97211241859506181</v>
      </c>
      <c r="AA121" s="27">
        <f t="shared" si="303"/>
        <v>2.0682523947097433</v>
      </c>
      <c r="AB121" s="27">
        <f t="shared" si="304"/>
        <v>3.0403648133048051</v>
      </c>
      <c r="AH121" t="str">
        <f t="shared" si="319"/>
        <v>21 Science, research, engineering and technology professionals</v>
      </c>
      <c r="AI121" s="27">
        <f t="shared" si="305"/>
        <v>0.1902082185225773</v>
      </c>
      <c r="AJ121" s="27">
        <f t="shared" si="305"/>
        <v>4.7758671499801064E-2</v>
      </c>
      <c r="AK121" s="27">
        <f t="shared" si="305"/>
        <v>5.9248390876971424E-2</v>
      </c>
      <c r="AL121" s="27">
        <f t="shared" si="305"/>
        <v>0.20424519505117167</v>
      </c>
      <c r="AM121" s="27">
        <f t="shared" si="306"/>
        <v>0.26349358592814309</v>
      </c>
      <c r="AS121" t="str">
        <f t="shared" si="320"/>
        <v>21 Science, research, engineering and technology professionals</v>
      </c>
      <c r="AT121" s="27">
        <f t="shared" si="307"/>
        <v>0.54983185956004021</v>
      </c>
      <c r="AU121" s="27">
        <f t="shared" si="307"/>
        <v>-4.0785622419023948E-2</v>
      </c>
      <c r="AV121" s="27">
        <f t="shared" si="307"/>
        <v>-0.13126055088481836</v>
      </c>
      <c r="AW121" s="27">
        <f t="shared" si="307"/>
        <v>0.28265805791617993</v>
      </c>
      <c r="AX121" s="27">
        <f t="shared" si="308"/>
        <v>0.15139750703136157</v>
      </c>
      <c r="BD121" t="str">
        <f t="shared" si="321"/>
        <v>21 Science, research, engineering and technology professionals</v>
      </c>
      <c r="BE121" s="27">
        <f t="shared" si="309"/>
        <v>0.16148683299265265</v>
      </c>
      <c r="BF121" s="27">
        <f t="shared" si="309"/>
        <v>1.8229989958093107E-2</v>
      </c>
      <c r="BG121" s="27">
        <f t="shared" si="309"/>
        <v>-0.52945588791351561</v>
      </c>
      <c r="BH121" s="27">
        <f t="shared" si="309"/>
        <v>-0.56344927424861302</v>
      </c>
      <c r="BI121" s="27">
        <f t="shared" si="310"/>
        <v>-1.0929051621621286</v>
      </c>
      <c r="BO121" t="str">
        <f t="shared" si="322"/>
        <v>21 Science, research, engineering and technology professionals</v>
      </c>
      <c r="BP121" s="27">
        <f t="shared" si="311"/>
        <v>8.7825690742615592E-2</v>
      </c>
      <c r="BQ121" s="27">
        <f t="shared" si="311"/>
        <v>-3.5145310917747086E-2</v>
      </c>
      <c r="BR121" s="27">
        <f t="shared" si="311"/>
        <v>-0.14504353358180078</v>
      </c>
      <c r="BS121" s="27">
        <f t="shared" si="311"/>
        <v>-0.41225078165259266</v>
      </c>
      <c r="BT121" s="27">
        <f t="shared" si="312"/>
        <v>-0.55729431523439343</v>
      </c>
      <c r="BZ121" t="str">
        <f t="shared" si="323"/>
        <v>21 Science, research, engineering and technology professionals</v>
      </c>
      <c r="CA121" s="68">
        <f t="shared" si="313"/>
        <v>0.19130522451234588</v>
      </c>
      <c r="CB121" s="68">
        <f t="shared" si="313"/>
        <v>2.1941764039747902E-2</v>
      </c>
      <c r="CC121" s="68">
        <f t="shared" si="313"/>
        <v>-0.2074120543294522</v>
      </c>
      <c r="CD121" s="68">
        <f t="shared" si="313"/>
        <v>-0.48972626905841388</v>
      </c>
      <c r="CE121" s="68">
        <f t="shared" si="314"/>
        <v>-0.69713832338786608</v>
      </c>
      <c r="CK121" t="str">
        <f t="shared" si="324"/>
        <v>21 Science, research, engineering and technology professionals</v>
      </c>
      <c r="CL121" s="68">
        <f t="shared" si="315"/>
        <v>-1.1921376724892685E-3</v>
      </c>
      <c r="CM121" s="68">
        <f t="shared" si="315"/>
        <v>8.01685533223081E-2</v>
      </c>
      <c r="CN121" s="68">
        <f t="shared" si="315"/>
        <v>0.16344499352367892</v>
      </c>
      <c r="CO121" s="68">
        <f t="shared" si="315"/>
        <v>0.21469024807221782</v>
      </c>
      <c r="CP121" s="68">
        <f t="shared" si="316"/>
        <v>0.37813524159589673</v>
      </c>
    </row>
    <row r="122" spans="1:94" x14ac:dyDescent="0.2">
      <c r="A122" t="str">
        <f t="shared" si="298"/>
        <v>22 Health professionals</v>
      </c>
      <c r="B122" s="27">
        <f t="shared" si="299"/>
        <v>0.41504111725548931</v>
      </c>
      <c r="C122" s="27">
        <f t="shared" si="299"/>
        <v>0.30755061724538812</v>
      </c>
      <c r="D122" s="27">
        <f t="shared" si="299"/>
        <v>0.68182517807841547</v>
      </c>
      <c r="E122" s="27">
        <f t="shared" si="299"/>
        <v>1.0628384388338579</v>
      </c>
      <c r="F122" s="27">
        <f t="shared" si="300"/>
        <v>1.7446636169122733</v>
      </c>
      <c r="L122" t="str">
        <f t="shared" si="317"/>
        <v>22 Health professionals</v>
      </c>
      <c r="M122" s="27">
        <f t="shared" si="301"/>
        <v>1.1830745092005426</v>
      </c>
      <c r="N122" s="27">
        <f t="shared" si="301"/>
        <v>0.79852859728377901</v>
      </c>
      <c r="O122" s="27">
        <f t="shared" si="301"/>
        <v>1.5852479289848764</v>
      </c>
      <c r="P122" s="27">
        <f t="shared" si="301"/>
        <v>2.6185412893864299</v>
      </c>
      <c r="Q122" s="27">
        <f t="shared" si="302"/>
        <v>4.2037892183713064</v>
      </c>
      <c r="W122" t="str">
        <f t="shared" si="318"/>
        <v>22 Health professionals</v>
      </c>
      <c r="X122" s="27">
        <f t="shared" si="303"/>
        <v>3.1446498937779506</v>
      </c>
      <c r="Y122" s="27">
        <f t="shared" si="303"/>
        <v>7.0027265433466823E-2</v>
      </c>
      <c r="Z122" s="27">
        <f t="shared" si="303"/>
        <v>2.6103754460141992</v>
      </c>
      <c r="AA122" s="27">
        <f t="shared" si="303"/>
        <v>3.323117115643619</v>
      </c>
      <c r="AB122" s="27">
        <f t="shared" si="304"/>
        <v>5.9334925616578182</v>
      </c>
      <c r="AH122" t="str">
        <f t="shared" si="319"/>
        <v>22 Health professionals</v>
      </c>
      <c r="AI122" s="27">
        <f t="shared" si="305"/>
        <v>-1.0683056965538462</v>
      </c>
      <c r="AJ122" s="27">
        <f t="shared" si="305"/>
        <v>-0.63345735293506422</v>
      </c>
      <c r="AK122" s="27">
        <f t="shared" si="305"/>
        <v>-2.0392111434014559</v>
      </c>
      <c r="AL122" s="27">
        <f t="shared" si="305"/>
        <v>-1.9469444905008535</v>
      </c>
      <c r="AM122" s="27">
        <f t="shared" si="306"/>
        <v>-3.9861556339023094</v>
      </c>
      <c r="AS122" t="str">
        <f t="shared" si="320"/>
        <v>22 Health professionals</v>
      </c>
      <c r="AT122" s="27">
        <f t="shared" si="307"/>
        <v>0.19756082816684328</v>
      </c>
      <c r="AU122" s="27">
        <f t="shared" si="307"/>
        <v>3.8304538424876577E-2</v>
      </c>
      <c r="AV122" s="27">
        <f t="shared" si="307"/>
        <v>0.11156493942024537</v>
      </c>
      <c r="AW122" s="27">
        <f t="shared" si="307"/>
        <v>0.21847410790486999</v>
      </c>
      <c r="AX122" s="27">
        <f t="shared" si="308"/>
        <v>0.33003904732511535</v>
      </c>
      <c r="BD122" t="str">
        <f t="shared" si="321"/>
        <v>22 Health professionals</v>
      </c>
      <c r="BE122" s="27">
        <f t="shared" si="309"/>
        <v>0.90067108259856266</v>
      </c>
      <c r="BF122" s="27">
        <f t="shared" si="309"/>
        <v>0.24791686639430655</v>
      </c>
      <c r="BG122" s="27">
        <f t="shared" si="309"/>
        <v>0.26503514063750089</v>
      </c>
      <c r="BH122" s="27">
        <f t="shared" si="309"/>
        <v>0.4559859619301232</v>
      </c>
      <c r="BI122" s="27">
        <f t="shared" si="310"/>
        <v>0.72102110256762408</v>
      </c>
      <c r="BO122" t="str">
        <f t="shared" si="322"/>
        <v>22 Health professionals</v>
      </c>
      <c r="BP122" s="27">
        <f t="shared" si="311"/>
        <v>0.47778178505099733</v>
      </c>
      <c r="BQ122" s="27">
        <f t="shared" si="311"/>
        <v>-0.10307443619257883</v>
      </c>
      <c r="BR122" s="27">
        <f t="shared" si="311"/>
        <v>9.5131038955963643E-2</v>
      </c>
      <c r="BS122" s="27">
        <f t="shared" si="311"/>
        <v>-0.51399287219090395</v>
      </c>
      <c r="BT122" s="27">
        <f t="shared" si="312"/>
        <v>-0.41886183323494031</v>
      </c>
      <c r="BZ122" t="str">
        <f t="shared" si="323"/>
        <v>22 Health professionals</v>
      </c>
      <c r="CA122" s="68">
        <f t="shared" si="313"/>
        <v>0.28132505077391867</v>
      </c>
      <c r="CB122" s="68">
        <f t="shared" si="313"/>
        <v>-6.7170819794353909E-2</v>
      </c>
      <c r="CC122" s="68">
        <f t="shared" si="313"/>
        <v>-7.4406957042239874E-2</v>
      </c>
      <c r="CD122" s="68">
        <f t="shared" si="313"/>
        <v>-0.41832552469963047</v>
      </c>
      <c r="CE122" s="68">
        <f t="shared" si="314"/>
        <v>-0.49273248174187034</v>
      </c>
      <c r="CK122" t="str">
        <f t="shared" si="324"/>
        <v>22 Health professionals</v>
      </c>
      <c r="CL122" s="68">
        <f t="shared" si="315"/>
        <v>6.8757052452362855E-3</v>
      </c>
      <c r="CM122" s="68">
        <f t="shared" si="315"/>
        <v>4.477603733481314E-2</v>
      </c>
      <c r="CN122" s="68">
        <f t="shared" si="315"/>
        <v>6.1185300913374069E-2</v>
      </c>
      <c r="CO122" s="68">
        <f t="shared" si="315"/>
        <v>0.1706968471176879</v>
      </c>
      <c r="CP122" s="68">
        <f t="shared" si="316"/>
        <v>0.23188214803106197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0.4344952494993346</v>
      </c>
      <c r="C123" s="27">
        <f t="shared" si="299"/>
        <v>0.29437714630411715</v>
      </c>
      <c r="D123" s="27">
        <f t="shared" si="299"/>
        <v>0.64371150411207312</v>
      </c>
      <c r="E123" s="27">
        <f t="shared" si="299"/>
        <v>0.9824659025201834</v>
      </c>
      <c r="F123" s="27">
        <f t="shared" si="300"/>
        <v>1.6261774066322565</v>
      </c>
      <c r="L123" t="str">
        <f t="shared" si="317"/>
        <v>23 Teaching and other educational professionals</v>
      </c>
      <c r="M123" s="27">
        <f t="shared" si="301"/>
        <v>2.3308746490173178</v>
      </c>
      <c r="N123" s="27">
        <f t="shared" si="301"/>
        <v>1.8463598691338277</v>
      </c>
      <c r="O123" s="27">
        <f t="shared" si="301"/>
        <v>3.4490757305049016</v>
      </c>
      <c r="P123" s="27">
        <f t="shared" si="301"/>
        <v>5.5835746841789913</v>
      </c>
      <c r="Q123" s="27">
        <f t="shared" si="302"/>
        <v>9.0326504146838928</v>
      </c>
      <c r="W123" t="str">
        <f t="shared" si="318"/>
        <v>23 Teaching and other educational professionals</v>
      </c>
      <c r="X123" s="27">
        <f t="shared" si="303"/>
        <v>-9.636113450163819E-2</v>
      </c>
      <c r="Y123" s="27">
        <f t="shared" si="303"/>
        <v>-0.18182921327814583</v>
      </c>
      <c r="Z123" s="27">
        <f t="shared" si="303"/>
        <v>-0.74371086766845451</v>
      </c>
      <c r="AA123" s="27">
        <f t="shared" si="303"/>
        <v>-1.6999665104759849</v>
      </c>
      <c r="AB123" s="27">
        <f t="shared" si="304"/>
        <v>-2.4436773781444394</v>
      </c>
      <c r="AH123" t="str">
        <f t="shared" si="319"/>
        <v>23 Teaching and other educational professionals</v>
      </c>
      <c r="AI123" s="27">
        <f t="shared" si="305"/>
        <v>-0.42852156059502122</v>
      </c>
      <c r="AJ123" s="27">
        <f t="shared" si="305"/>
        <v>-9.9881812181764507E-2</v>
      </c>
      <c r="AK123" s="27">
        <f t="shared" si="305"/>
        <v>-0.21517839541167172</v>
      </c>
      <c r="AL123" s="27">
        <f t="shared" si="305"/>
        <v>5.2883465486984971E-2</v>
      </c>
      <c r="AM123" s="27">
        <f t="shared" si="306"/>
        <v>-0.16229492992468675</v>
      </c>
      <c r="AS123" t="str">
        <f t="shared" si="320"/>
        <v>23 Teaching and other educational professionals</v>
      </c>
      <c r="AT123" s="27">
        <f t="shared" si="307"/>
        <v>6.1431215698515729E-2</v>
      </c>
      <c r="AU123" s="27">
        <f t="shared" si="307"/>
        <v>-1.9143544000246315E-2</v>
      </c>
      <c r="AV123" s="27">
        <f t="shared" si="307"/>
        <v>-3.7009239577692976E-2</v>
      </c>
      <c r="AW123" s="27">
        <f t="shared" si="307"/>
        <v>-1.7888925918591703E-2</v>
      </c>
      <c r="AX123" s="27">
        <f t="shared" si="308"/>
        <v>-5.4898165496284679E-2</v>
      </c>
      <c r="BD123" t="str">
        <f t="shared" si="321"/>
        <v>23 Teaching and other educational professionals</v>
      </c>
      <c r="BE123" s="27">
        <f t="shared" si="309"/>
        <v>0.18420432279605081</v>
      </c>
      <c r="BF123" s="27">
        <f t="shared" si="309"/>
        <v>0.22157624348258587</v>
      </c>
      <c r="BG123" s="27">
        <f t="shared" si="309"/>
        <v>4.3095201409378614E-2</v>
      </c>
      <c r="BH123" s="27">
        <f t="shared" si="309"/>
        <v>0.30668829843617784</v>
      </c>
      <c r="BI123" s="27">
        <f t="shared" si="310"/>
        <v>0.34978349984555646</v>
      </c>
      <c r="BO123" t="str">
        <f t="shared" si="322"/>
        <v>23 Teaching and other educational professionals</v>
      </c>
      <c r="BP123" s="27">
        <f t="shared" si="311"/>
        <v>0.103893801895514</v>
      </c>
      <c r="BQ123" s="27">
        <f t="shared" si="311"/>
        <v>-2.3168241922150168E-2</v>
      </c>
      <c r="BR123" s="27">
        <f t="shared" si="311"/>
        <v>-1.1327855667491615E-2</v>
      </c>
      <c r="BS123" s="27">
        <f t="shared" si="311"/>
        <v>-0.14611795399632044</v>
      </c>
      <c r="BT123" s="27">
        <f t="shared" si="312"/>
        <v>-0.15744580966381205</v>
      </c>
      <c r="BZ123" t="str">
        <f t="shared" si="323"/>
        <v>23 Teaching and other educational professionals</v>
      </c>
      <c r="CA123" s="68">
        <f t="shared" si="313"/>
        <v>7.9337905652581364E-2</v>
      </c>
      <c r="CB123" s="68">
        <f t="shared" si="313"/>
        <v>5.5905856198992354E-2</v>
      </c>
      <c r="CC123" s="68">
        <f t="shared" si="313"/>
        <v>-7.5292168492772649E-2</v>
      </c>
      <c r="CD123" s="68">
        <f t="shared" si="313"/>
        <v>-0.21667858709465271</v>
      </c>
      <c r="CE123" s="68">
        <f t="shared" si="314"/>
        <v>-0.29197075558742536</v>
      </c>
      <c r="CK123" t="str">
        <f t="shared" si="324"/>
        <v>23 Teaching and other educational professionals</v>
      </c>
      <c r="CL123" s="68">
        <f t="shared" si="315"/>
        <v>5.7573260277801186E-3</v>
      </c>
      <c r="CM123" s="68">
        <f t="shared" si="315"/>
        <v>9.3385390410702762E-2</v>
      </c>
      <c r="CN123" s="68">
        <f t="shared" si="315"/>
        <v>8.2515852053329231E-2</v>
      </c>
      <c r="CO123" s="68">
        <f t="shared" si="315"/>
        <v>6.7630031377357458E-2</v>
      </c>
      <c r="CP123" s="68">
        <f t="shared" si="316"/>
        <v>0.15014588343068669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0.1521005600780061</v>
      </c>
      <c r="C124" s="27">
        <f t="shared" si="299"/>
        <v>0.11666402209343274</v>
      </c>
      <c r="D124" s="27">
        <f t="shared" si="299"/>
        <v>0.20943992394320188</v>
      </c>
      <c r="E124" s="27">
        <f t="shared" si="299"/>
        <v>0.29896930748511608</v>
      </c>
      <c r="F124" s="27">
        <f t="shared" si="300"/>
        <v>0.50840923142831795</v>
      </c>
      <c r="L124" t="str">
        <f t="shared" si="317"/>
        <v>24 Business, media and public service professionals</v>
      </c>
      <c r="M124" s="27">
        <f t="shared" si="301"/>
        <v>1.8621533253012306</v>
      </c>
      <c r="N124" s="27">
        <f t="shared" si="301"/>
        <v>1.3661958919827439</v>
      </c>
      <c r="O124" s="27">
        <f t="shared" si="301"/>
        <v>2.0249654039529652</v>
      </c>
      <c r="P124" s="27">
        <f t="shared" si="301"/>
        <v>3.0873378191523067</v>
      </c>
      <c r="Q124" s="27">
        <f t="shared" si="302"/>
        <v>5.1123032231052719</v>
      </c>
      <c r="W124" t="str">
        <f t="shared" si="318"/>
        <v>24 Business, media and public service professionals</v>
      </c>
      <c r="X124" s="27">
        <f t="shared" si="303"/>
        <v>3.4697581741328438</v>
      </c>
      <c r="Y124" s="27">
        <f t="shared" si="303"/>
        <v>0.92990072445768135</v>
      </c>
      <c r="Z124" s="27">
        <f t="shared" si="303"/>
        <v>2.1392283897040265</v>
      </c>
      <c r="AA124" s="27">
        <f t="shared" si="303"/>
        <v>2.8041874875782362</v>
      </c>
      <c r="AB124" s="27">
        <f t="shared" si="304"/>
        <v>4.9434158772822627</v>
      </c>
      <c r="AH124" t="str">
        <f t="shared" si="319"/>
        <v>24 Business, media and public service professionals</v>
      </c>
      <c r="AI124" s="27">
        <f t="shared" si="305"/>
        <v>4.1120672989964913E-2</v>
      </c>
      <c r="AJ124" s="27">
        <f t="shared" si="305"/>
        <v>7.4178472983106314E-2</v>
      </c>
      <c r="AK124" s="27">
        <f t="shared" si="305"/>
        <v>-2.4257881426721362E-2</v>
      </c>
      <c r="AL124" s="27">
        <f t="shared" si="305"/>
        <v>0.16669966887199261</v>
      </c>
      <c r="AM124" s="27">
        <f t="shared" si="306"/>
        <v>0.14244178744527125</v>
      </c>
      <c r="AS124" t="str">
        <f t="shared" si="320"/>
        <v>24 Business, media and public service professionals</v>
      </c>
      <c r="AT124" s="27">
        <f t="shared" si="307"/>
        <v>0.52242666364112589</v>
      </c>
      <c r="AU124" s="27">
        <f t="shared" si="307"/>
        <v>0.21077759635067173</v>
      </c>
      <c r="AV124" s="27">
        <f t="shared" si="307"/>
        <v>0.37288735011178575</v>
      </c>
      <c r="AW124" s="27">
        <f t="shared" si="307"/>
        <v>0.67695177533275208</v>
      </c>
      <c r="AX124" s="27">
        <f t="shared" si="308"/>
        <v>1.0498391254445378</v>
      </c>
      <c r="BD124" t="str">
        <f t="shared" si="321"/>
        <v>24 Business, media and public service professionals</v>
      </c>
      <c r="BE124" s="27">
        <f t="shared" si="309"/>
        <v>0.86725064941619312</v>
      </c>
      <c r="BF124" s="27">
        <f t="shared" si="309"/>
        <v>0.48271533082511375</v>
      </c>
      <c r="BG124" s="27">
        <f t="shared" si="309"/>
        <v>0.20007657385889388</v>
      </c>
      <c r="BH124" s="27">
        <f t="shared" si="309"/>
        <v>-6.1207345333477825E-2</v>
      </c>
      <c r="BI124" s="27">
        <f t="shared" si="310"/>
        <v>0.13886922852541606</v>
      </c>
      <c r="BO124" t="str">
        <f t="shared" si="322"/>
        <v>24 Business, media and public service professionals</v>
      </c>
      <c r="BP124" s="27">
        <f t="shared" si="311"/>
        <v>0.25334582075092449</v>
      </c>
      <c r="BQ124" s="27">
        <f t="shared" si="311"/>
        <v>0.18404612066928561</v>
      </c>
      <c r="BR124" s="27">
        <f t="shared" si="311"/>
        <v>-9.4852332278794194E-4</v>
      </c>
      <c r="BS124" s="27">
        <f t="shared" si="311"/>
        <v>-0.52003092397591244</v>
      </c>
      <c r="BT124" s="27">
        <f t="shared" si="312"/>
        <v>-0.52097944729870038</v>
      </c>
      <c r="BZ124" t="str">
        <f t="shared" si="323"/>
        <v>24 Business, media and public service professionals</v>
      </c>
      <c r="CA124" s="68">
        <f t="shared" si="313"/>
        <v>0.28172643776079198</v>
      </c>
      <c r="CB124" s="68">
        <f t="shared" si="313"/>
        <v>0.18861318321010101</v>
      </c>
      <c r="CC124" s="68">
        <f t="shared" si="313"/>
        <v>-0.18553832351777944</v>
      </c>
      <c r="CD124" s="68">
        <f t="shared" si="313"/>
        <v>-0.61771056143771541</v>
      </c>
      <c r="CE124" s="68">
        <f t="shared" si="314"/>
        <v>-0.80324888495549485</v>
      </c>
      <c r="CK124" t="str">
        <f t="shared" si="324"/>
        <v>24 Business, media and public service professionals</v>
      </c>
      <c r="CL124" s="68">
        <f t="shared" si="315"/>
        <v>5.4621554099349434E-2</v>
      </c>
      <c r="CM124" s="68">
        <f t="shared" si="315"/>
        <v>0.1241610432048873</v>
      </c>
      <c r="CN124" s="68">
        <f t="shared" si="315"/>
        <v>0.11475127218623127</v>
      </c>
      <c r="CO124" s="68">
        <f t="shared" si="315"/>
        <v>0.249062703737159</v>
      </c>
      <c r="CP124" s="68">
        <f t="shared" si="316"/>
        <v>0.36381397592339026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6.6720653603623864E-2</v>
      </c>
      <c r="C125" s="27">
        <f t="shared" si="299"/>
        <v>6.1093829229394936E-2</v>
      </c>
      <c r="D125" s="27">
        <f t="shared" si="299"/>
        <v>3.515967722085922E-2</v>
      </c>
      <c r="E125" s="27">
        <f t="shared" si="299"/>
        <v>0.1358671979811833</v>
      </c>
      <c r="F125" s="27">
        <f t="shared" si="300"/>
        <v>0.17102687520204252</v>
      </c>
      <c r="L125" t="str">
        <f t="shared" si="317"/>
        <v>31 Science, engineering and technology associate professionals</v>
      </c>
      <c r="M125" s="27">
        <f t="shared" si="301"/>
        <v>0.27529216170041182</v>
      </c>
      <c r="N125" s="27">
        <f t="shared" si="301"/>
        <v>0.27448135032861143</v>
      </c>
      <c r="O125" s="27">
        <f t="shared" si="301"/>
        <v>3.7604120331570234E-2</v>
      </c>
      <c r="P125" s="27">
        <f t="shared" si="301"/>
        <v>0.49270804261986401</v>
      </c>
      <c r="Q125" s="27">
        <f t="shared" si="302"/>
        <v>0.53031216295143424</v>
      </c>
      <c r="W125" t="str">
        <f t="shared" si="318"/>
        <v>31 Science, engineering and technology associate professionals</v>
      </c>
      <c r="X125" s="27">
        <f t="shared" si="303"/>
        <v>0.9343136295390102</v>
      </c>
      <c r="Y125" s="27">
        <f t="shared" si="303"/>
        <v>0.17020679036087527</v>
      </c>
      <c r="Z125" s="27">
        <f t="shared" si="303"/>
        <v>-0.21027853431502708</v>
      </c>
      <c r="AA125" s="27">
        <f t="shared" si="303"/>
        <v>0.55474324102017958</v>
      </c>
      <c r="AB125" s="27">
        <f t="shared" si="304"/>
        <v>0.3444647067051525</v>
      </c>
      <c r="AH125" t="str">
        <f t="shared" si="319"/>
        <v>31 Science, engineering and technology associate professionals</v>
      </c>
      <c r="AI125" s="27">
        <f t="shared" si="305"/>
        <v>0.17453219742165149</v>
      </c>
      <c r="AJ125" s="27">
        <f t="shared" si="305"/>
        <v>4.7476779234458477E-2</v>
      </c>
      <c r="AK125" s="27">
        <f t="shared" si="305"/>
        <v>2.3757853662624839E-2</v>
      </c>
      <c r="AL125" s="27">
        <f t="shared" si="305"/>
        <v>0.2343769749578003</v>
      </c>
      <c r="AM125" s="27">
        <f t="shared" si="306"/>
        <v>0.25813482862042514</v>
      </c>
      <c r="AS125" t="str">
        <f t="shared" si="320"/>
        <v>31 Science, engineering and technology associate professionals</v>
      </c>
      <c r="AT125" s="27">
        <f t="shared" si="307"/>
        <v>0.31062011404401946</v>
      </c>
      <c r="AU125" s="27">
        <f t="shared" si="307"/>
        <v>7.2825710426144274E-2</v>
      </c>
      <c r="AV125" s="27">
        <f t="shared" si="307"/>
        <v>-0.24890992662660327</v>
      </c>
      <c r="AW125" s="27">
        <f t="shared" si="307"/>
        <v>4.4016990003805212E-2</v>
      </c>
      <c r="AX125" s="27">
        <f t="shared" si="308"/>
        <v>-0.20489293662279806</v>
      </c>
      <c r="BD125" t="str">
        <f t="shared" si="321"/>
        <v>31 Science, engineering and technology associate professionals</v>
      </c>
      <c r="BE125" s="27">
        <f t="shared" si="309"/>
        <v>0.15524889998441482</v>
      </c>
      <c r="BF125" s="27">
        <f t="shared" si="309"/>
        <v>0.15107483220038675</v>
      </c>
      <c r="BG125" s="27">
        <f t="shared" si="309"/>
        <v>-0.70281117269117299</v>
      </c>
      <c r="BH125" s="27">
        <f t="shared" si="309"/>
        <v>-0.42548306081827825</v>
      </c>
      <c r="BI125" s="27">
        <f t="shared" si="310"/>
        <v>-1.1282942335094512</v>
      </c>
      <c r="BO125" t="str">
        <f t="shared" si="322"/>
        <v>31 Science, engineering and technology associate professionals</v>
      </c>
      <c r="BP125" s="27">
        <f t="shared" si="311"/>
        <v>0.19265152471007418</v>
      </c>
      <c r="BQ125" s="27">
        <f t="shared" si="311"/>
        <v>4.4353996437876297E-2</v>
      </c>
      <c r="BR125" s="27">
        <f t="shared" si="311"/>
        <v>-0.36461413171517387</v>
      </c>
      <c r="BS125" s="27">
        <f t="shared" si="311"/>
        <v>-0.16381657276729045</v>
      </c>
      <c r="BT125" s="27">
        <f t="shared" si="312"/>
        <v>-0.52843070448246432</v>
      </c>
      <c r="BZ125" t="str">
        <f t="shared" si="323"/>
        <v>31 Science, engineering and technology associate professionals</v>
      </c>
      <c r="CA125" s="68">
        <f t="shared" si="313"/>
        <v>0.22951577826378511</v>
      </c>
      <c r="CB125" s="68">
        <f t="shared" si="313"/>
        <v>0.11344372751277554</v>
      </c>
      <c r="CC125" s="68">
        <f t="shared" si="313"/>
        <v>-0.33970639902245003</v>
      </c>
      <c r="CD125" s="68">
        <f t="shared" si="313"/>
        <v>-0.24271612982524571</v>
      </c>
      <c r="CE125" s="68">
        <f t="shared" si="314"/>
        <v>-0.58242252884769574</v>
      </c>
      <c r="CK125" t="str">
        <f t="shared" si="324"/>
        <v>31 Science, engineering and technology associate professionals</v>
      </c>
      <c r="CL125" s="68">
        <f t="shared" si="315"/>
        <v>3.474672685613675E-2</v>
      </c>
      <c r="CM125" s="68">
        <f t="shared" si="315"/>
        <v>0.10127179314164053</v>
      </c>
      <c r="CN125" s="68">
        <f t="shared" si="315"/>
        <v>5.2215304924243033E-2</v>
      </c>
      <c r="CO125" s="68">
        <f t="shared" si="315"/>
        <v>0.20917185721674436</v>
      </c>
      <c r="CP125" s="68">
        <f t="shared" si="316"/>
        <v>0.26138716214098739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1.7254641296189491E-2</v>
      </c>
      <c r="C126" s="27">
        <f t="shared" si="299"/>
        <v>7.6652595873617224E-3</v>
      </c>
      <c r="D126" s="27">
        <f t="shared" si="299"/>
        <v>2.6932917125298814E-2</v>
      </c>
      <c r="E126" s="27">
        <f t="shared" si="299"/>
        <v>5.4902842056193155E-2</v>
      </c>
      <c r="F126" s="27">
        <f t="shared" si="300"/>
        <v>8.1835759181491968E-2</v>
      </c>
      <c r="L126" t="str">
        <f t="shared" si="317"/>
        <v>32 Health and social care associate professionals</v>
      </c>
      <c r="M126" s="27">
        <f t="shared" si="301"/>
        <v>0.3378712250314766</v>
      </c>
      <c r="N126" s="27">
        <f t="shared" si="301"/>
        <v>0.27119938668619858</v>
      </c>
      <c r="O126" s="27">
        <f t="shared" si="301"/>
        <v>0.42586536463181601</v>
      </c>
      <c r="P126" s="27">
        <f t="shared" si="301"/>
        <v>1.0077810182476066</v>
      </c>
      <c r="Q126" s="27">
        <f t="shared" si="302"/>
        <v>1.4336463828794226</v>
      </c>
      <c r="W126" t="str">
        <f t="shared" si="318"/>
        <v>32 Health and social care associate professionals</v>
      </c>
      <c r="X126" s="27">
        <f t="shared" si="303"/>
        <v>1.0954170029693904</v>
      </c>
      <c r="Y126" s="27">
        <f t="shared" si="303"/>
        <v>0.16819626636058871</v>
      </c>
      <c r="Z126" s="27">
        <f t="shared" si="303"/>
        <v>0.87737458531947077</v>
      </c>
      <c r="AA126" s="27">
        <f t="shared" si="303"/>
        <v>1.7841502390627655</v>
      </c>
      <c r="AB126" s="27">
        <f t="shared" si="304"/>
        <v>2.6615248243822363</v>
      </c>
      <c r="AH126" t="str">
        <f t="shared" si="319"/>
        <v>32 Health and social care associate professionals</v>
      </c>
      <c r="AI126" s="27">
        <f t="shared" si="305"/>
        <v>-0.26292456603875092</v>
      </c>
      <c r="AJ126" s="27">
        <f t="shared" si="305"/>
        <v>-0.12353404887909303</v>
      </c>
      <c r="AK126" s="27">
        <f t="shared" si="305"/>
        <v>-0.6857185217271704</v>
      </c>
      <c r="AL126" s="27">
        <f t="shared" si="305"/>
        <v>-0.90012974857154915</v>
      </c>
      <c r="AM126" s="27">
        <f t="shared" si="306"/>
        <v>-1.5858482702987196</v>
      </c>
      <c r="AS126" t="str">
        <f t="shared" si="320"/>
        <v>32 Health and social care associate professionals</v>
      </c>
      <c r="AT126" s="27">
        <f t="shared" si="307"/>
        <v>0.14620063217554768</v>
      </c>
      <c r="AU126" s="27">
        <f t="shared" si="307"/>
        <v>5.6290014880539418E-2</v>
      </c>
      <c r="AV126" s="27">
        <f t="shared" si="307"/>
        <v>1.2288372183874574E-2</v>
      </c>
      <c r="AW126" s="27">
        <f t="shared" si="307"/>
        <v>0.16162736237230135</v>
      </c>
      <c r="AX126" s="27">
        <f t="shared" si="308"/>
        <v>0.17391573455617593</v>
      </c>
      <c r="BD126" t="str">
        <f t="shared" si="321"/>
        <v>32 Health and social care associate professionals</v>
      </c>
      <c r="BE126" s="27">
        <f t="shared" si="309"/>
        <v>0.64967269790238724</v>
      </c>
      <c r="BF126" s="27">
        <f t="shared" si="309"/>
        <v>0.39643131273894028</v>
      </c>
      <c r="BG126" s="27">
        <f t="shared" si="309"/>
        <v>3.7212666174124998E-2</v>
      </c>
      <c r="BH126" s="27">
        <f t="shared" si="309"/>
        <v>0.69177764347306248</v>
      </c>
      <c r="BI126" s="27">
        <f t="shared" si="310"/>
        <v>0.72899030964718747</v>
      </c>
      <c r="BO126" t="str">
        <f t="shared" si="322"/>
        <v>32 Health and social care associate professionals</v>
      </c>
      <c r="BP126" s="27">
        <f t="shared" si="311"/>
        <v>0.33736030860176536</v>
      </c>
      <c r="BQ126" s="27">
        <f t="shared" si="311"/>
        <v>-3.740510567885158E-2</v>
      </c>
      <c r="BR126" s="27">
        <f t="shared" si="311"/>
        <v>-2.4092514559739708E-2</v>
      </c>
      <c r="BS126" s="27">
        <f t="shared" si="311"/>
        <v>-0.33759521196830544</v>
      </c>
      <c r="BT126" s="27">
        <f t="shared" si="312"/>
        <v>-0.36168772652804515</v>
      </c>
      <c r="BZ126" t="str">
        <f t="shared" si="323"/>
        <v>32 Health and social care associate professionals</v>
      </c>
      <c r="CA126" s="68">
        <f t="shared" si="313"/>
        <v>-5.5162902177011919E-2</v>
      </c>
      <c r="CB126" s="68">
        <f t="shared" si="313"/>
        <v>-3.4242831259560846E-2</v>
      </c>
      <c r="CC126" s="68">
        <f t="shared" si="313"/>
        <v>-0.11665177055179243</v>
      </c>
      <c r="CD126" s="68">
        <f t="shared" si="313"/>
        <v>-0.19840231006930076</v>
      </c>
      <c r="CE126" s="68">
        <f t="shared" si="314"/>
        <v>-0.31505408062109319</v>
      </c>
      <c r="CK126" t="str">
        <f t="shared" si="324"/>
        <v>32 Health and social care associate professionals</v>
      </c>
      <c r="CL126" s="68">
        <f t="shared" si="315"/>
        <v>-1.0414364694583497E-2</v>
      </c>
      <c r="CM126" s="68">
        <f t="shared" si="315"/>
        <v>2.7172756778613277E-2</v>
      </c>
      <c r="CN126" s="68">
        <f t="shared" si="315"/>
        <v>2.3157854656735505E-2</v>
      </c>
      <c r="CO126" s="68">
        <f t="shared" si="315"/>
        <v>9.9387775743017298E-2</v>
      </c>
      <c r="CP126" s="68">
        <f t="shared" si="316"/>
        <v>0.1225456303997528</v>
      </c>
    </row>
    <row r="127" spans="1:94" x14ac:dyDescent="0.2">
      <c r="A127" t="str">
        <f t="shared" si="298"/>
        <v>33 Protective service occupations</v>
      </c>
      <c r="B127" s="27">
        <f t="shared" si="299"/>
        <v>6.3680424062921154E-3</v>
      </c>
      <c r="C127" s="27">
        <f t="shared" si="299"/>
        <v>2.8485401839714701E-3</v>
      </c>
      <c r="D127" s="27">
        <f t="shared" si="299"/>
        <v>1.1964570621277201E-2</v>
      </c>
      <c r="E127" s="27">
        <f t="shared" si="299"/>
        <v>1.858451904538911E-2</v>
      </c>
      <c r="F127" s="27">
        <f t="shared" si="300"/>
        <v>3.054908966666631E-2</v>
      </c>
      <c r="L127" t="str">
        <f t="shared" si="317"/>
        <v>33 Protective service occupations</v>
      </c>
      <c r="M127" s="27">
        <f t="shared" si="301"/>
        <v>7.1006446697855163E-2</v>
      </c>
      <c r="N127" s="27">
        <f t="shared" si="301"/>
        <v>7.2153898422192608E-2</v>
      </c>
      <c r="O127" s="27">
        <f t="shared" si="301"/>
        <v>0.16646534055041662</v>
      </c>
      <c r="P127" s="27">
        <f t="shared" si="301"/>
        <v>0.29339675524776965</v>
      </c>
      <c r="Q127" s="27">
        <f t="shared" si="302"/>
        <v>0.45986209579818627</v>
      </c>
      <c r="W127" t="str">
        <f t="shared" si="318"/>
        <v>33 Protective service occupations</v>
      </c>
      <c r="X127" s="27">
        <f t="shared" si="303"/>
        <v>0.47413519304979457</v>
      </c>
      <c r="Y127" s="27">
        <f t="shared" si="303"/>
        <v>0.16635809349344322</v>
      </c>
      <c r="Z127" s="27">
        <f t="shared" si="303"/>
        <v>0.62683812751843382</v>
      </c>
      <c r="AA127" s="27">
        <f t="shared" si="303"/>
        <v>1.3594781223508381</v>
      </c>
      <c r="AB127" s="27">
        <f t="shared" si="304"/>
        <v>1.9863162498692719</v>
      </c>
      <c r="AH127" t="str">
        <f t="shared" si="319"/>
        <v>33 Protective service occupations</v>
      </c>
      <c r="AI127" s="27">
        <f t="shared" si="305"/>
        <v>0.11644066054428431</v>
      </c>
      <c r="AJ127" s="27">
        <f t="shared" si="305"/>
        <v>4.9531211353944005E-2</v>
      </c>
      <c r="AK127" s="27">
        <f t="shared" si="305"/>
        <v>0.16108211536430761</v>
      </c>
      <c r="AL127" s="27">
        <f t="shared" si="305"/>
        <v>0.34367926539904092</v>
      </c>
      <c r="AM127" s="27">
        <f t="shared" si="306"/>
        <v>0.50476138076334853</v>
      </c>
      <c r="AS127" t="str">
        <f t="shared" si="320"/>
        <v>33 Protective service occupations</v>
      </c>
      <c r="AT127" s="27">
        <f t="shared" si="307"/>
        <v>3.4249470555367867E-2</v>
      </c>
      <c r="AU127" s="27">
        <f t="shared" si="307"/>
        <v>1.909323509102101E-2</v>
      </c>
      <c r="AV127" s="27">
        <f t="shared" si="307"/>
        <v>3.2970759378879055E-2</v>
      </c>
      <c r="AW127" s="27">
        <f t="shared" si="307"/>
        <v>7.0448549701577712E-2</v>
      </c>
      <c r="AX127" s="27">
        <f t="shared" si="308"/>
        <v>0.10341930908045677</v>
      </c>
      <c r="BD127" t="str">
        <f t="shared" si="321"/>
        <v>33 Protective service occupations</v>
      </c>
      <c r="BE127" s="27">
        <f t="shared" si="309"/>
        <v>-2.3596904889229275E-2</v>
      </c>
      <c r="BF127" s="27">
        <f t="shared" si="309"/>
        <v>2.4586423652166456E-3</v>
      </c>
      <c r="BG127" s="27">
        <f t="shared" si="309"/>
        <v>3.7287837748560593E-2</v>
      </c>
      <c r="BH127" s="27">
        <f t="shared" si="309"/>
        <v>-0.27990428390654198</v>
      </c>
      <c r="BI127" s="27">
        <f t="shared" si="310"/>
        <v>-0.24261644615798139</v>
      </c>
      <c r="BO127" t="str">
        <f t="shared" si="322"/>
        <v>33 Protective service occupations</v>
      </c>
      <c r="BP127" s="27">
        <f t="shared" si="311"/>
        <v>-6.8672906437251102E-2</v>
      </c>
      <c r="BQ127" s="27">
        <f t="shared" si="311"/>
        <v>-5.5015194157234548E-2</v>
      </c>
      <c r="BR127" s="27">
        <f t="shared" si="311"/>
        <v>5.785860347681071E-2</v>
      </c>
      <c r="BS127" s="27">
        <f t="shared" si="311"/>
        <v>-0.38783418550781423</v>
      </c>
      <c r="BT127" s="27">
        <f t="shared" si="312"/>
        <v>-0.32997558203100352</v>
      </c>
      <c r="BZ127" t="str">
        <f t="shared" si="323"/>
        <v>33 Protective service occupations</v>
      </c>
      <c r="CA127" s="68">
        <f t="shared" si="313"/>
        <v>3.8661133997946462E-2</v>
      </c>
      <c r="CB127" s="68">
        <f t="shared" si="313"/>
        <v>4.6057499063542062E-2</v>
      </c>
      <c r="CC127" s="68">
        <f t="shared" si="313"/>
        <v>3.4349823190742423E-3</v>
      </c>
      <c r="CD127" s="68">
        <f t="shared" si="313"/>
        <v>-0.21465819044633916</v>
      </c>
      <c r="CE127" s="68">
        <f t="shared" si="314"/>
        <v>-0.21122320812726492</v>
      </c>
      <c r="CK127" t="str">
        <f t="shared" si="324"/>
        <v>33 Protective service occupations</v>
      </c>
      <c r="CL127" s="68">
        <f t="shared" si="315"/>
        <v>-4.3051171652188719E-2</v>
      </c>
      <c r="CM127" s="68">
        <f t="shared" si="315"/>
        <v>1.8506061504318438E-2</v>
      </c>
      <c r="CN127" s="68">
        <f t="shared" si="315"/>
        <v>-2.9333887490014088E-2</v>
      </c>
      <c r="CO127" s="68">
        <f t="shared" si="315"/>
        <v>-7.9156739097522993E-3</v>
      </c>
      <c r="CP127" s="68">
        <f t="shared" si="316"/>
        <v>-3.7249561399766387E-2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2.0291662619732906E-2</v>
      </c>
      <c r="C128" s="27">
        <f t="shared" si="299"/>
        <v>2.4752536440672546E-3</v>
      </c>
      <c r="D128" s="27">
        <f t="shared" si="299"/>
        <v>1.3457745152728198E-2</v>
      </c>
      <c r="E128" s="27">
        <f t="shared" si="299"/>
        <v>3.2538936054737053E-2</v>
      </c>
      <c r="F128" s="27">
        <f t="shared" si="300"/>
        <v>4.5996681207465251E-2</v>
      </c>
      <c r="L128" t="str">
        <f t="shared" si="317"/>
        <v>34 Culture, media and sports occupations</v>
      </c>
      <c r="M128" s="27">
        <f t="shared" si="301"/>
        <v>0.32607898511968236</v>
      </c>
      <c r="N128" s="27">
        <f t="shared" si="301"/>
        <v>0.13124757587295188</v>
      </c>
      <c r="O128" s="27">
        <f t="shared" si="301"/>
        <v>0.12249410805782146</v>
      </c>
      <c r="P128" s="27">
        <f t="shared" si="301"/>
        <v>0.58517653217114929</v>
      </c>
      <c r="Q128" s="27">
        <f t="shared" si="302"/>
        <v>0.70767064022897075</v>
      </c>
      <c r="W128" t="str">
        <f t="shared" si="318"/>
        <v>34 Culture, media and sports occupations</v>
      </c>
      <c r="X128" s="27">
        <f t="shared" si="303"/>
        <v>1.055128419053649</v>
      </c>
      <c r="Y128" s="27">
        <f t="shared" si="303"/>
        <v>-0.35300687859051871</v>
      </c>
      <c r="Z128" s="27">
        <f t="shared" si="303"/>
        <v>-8.220096882998762E-2</v>
      </c>
      <c r="AA128" s="27">
        <f t="shared" si="303"/>
        <v>0.51546074414597731</v>
      </c>
      <c r="AB128" s="27">
        <f t="shared" si="304"/>
        <v>0.43325977531598969</v>
      </c>
      <c r="AH128" t="str">
        <f t="shared" si="319"/>
        <v>34 Culture, media and sports occupations</v>
      </c>
      <c r="AI128" s="27">
        <f t="shared" si="305"/>
        <v>6.4076897654489651E-2</v>
      </c>
      <c r="AJ128" s="27">
        <f t="shared" si="305"/>
        <v>5.0564886450452484E-2</v>
      </c>
      <c r="AK128" s="27">
        <f t="shared" si="305"/>
        <v>-1.006097866148814E-2</v>
      </c>
      <c r="AL128" s="27">
        <f t="shared" si="305"/>
        <v>0.13940554772648744</v>
      </c>
      <c r="AM128" s="27">
        <f t="shared" si="306"/>
        <v>0.1293445690649993</v>
      </c>
      <c r="AS128" t="str">
        <f t="shared" si="320"/>
        <v>34 Culture, media and sports occupations</v>
      </c>
      <c r="AT128" s="27">
        <f t="shared" si="307"/>
        <v>0.11191339233529107</v>
      </c>
      <c r="AU128" s="27">
        <f t="shared" si="307"/>
        <v>-2.1678917396764086E-2</v>
      </c>
      <c r="AV128" s="27">
        <f t="shared" si="307"/>
        <v>-5.212940140197786E-2</v>
      </c>
      <c r="AW128" s="27">
        <f t="shared" si="307"/>
        <v>3.3805232751871195E-2</v>
      </c>
      <c r="AX128" s="27">
        <f t="shared" si="308"/>
        <v>-1.8324168650106665E-2</v>
      </c>
      <c r="BD128" t="str">
        <f t="shared" si="321"/>
        <v>34 Culture, media and sports occupations</v>
      </c>
      <c r="BE128" s="27">
        <f t="shared" si="309"/>
        <v>0.27800126663862645</v>
      </c>
      <c r="BF128" s="27">
        <f t="shared" si="309"/>
        <v>-0.10853898997062505</v>
      </c>
      <c r="BG128" s="27">
        <f t="shared" si="309"/>
        <v>-0.2381433680694296</v>
      </c>
      <c r="BH128" s="27">
        <f t="shared" si="309"/>
        <v>-4.9146003653633974E-2</v>
      </c>
      <c r="BI128" s="27">
        <f t="shared" si="310"/>
        <v>-0.28728937172306357</v>
      </c>
      <c r="BO128" t="str">
        <f t="shared" si="322"/>
        <v>34 Culture, media and sports occupations</v>
      </c>
      <c r="BP128" s="27">
        <f t="shared" si="311"/>
        <v>2.2134276078592419E-2</v>
      </c>
      <c r="BQ128" s="27">
        <f t="shared" si="311"/>
        <v>-0.10686424687464502</v>
      </c>
      <c r="BR128" s="27">
        <f t="shared" si="311"/>
        <v>-0.15369858905756217</v>
      </c>
      <c r="BS128" s="27">
        <f t="shared" si="311"/>
        <v>-0.16600599567225638</v>
      </c>
      <c r="BT128" s="27">
        <f t="shared" si="312"/>
        <v>-0.31970458472981855</v>
      </c>
      <c r="BZ128" t="str">
        <f t="shared" si="323"/>
        <v>34 Culture, media and sports occupations</v>
      </c>
      <c r="CA128" s="68">
        <f t="shared" si="313"/>
        <v>3.0199165492077351E-2</v>
      </c>
      <c r="CB128" s="68">
        <f t="shared" si="313"/>
        <v>-1.741279676938623E-2</v>
      </c>
      <c r="CC128" s="68">
        <f t="shared" si="313"/>
        <v>-0.13899496344491247</v>
      </c>
      <c r="CD128" s="68">
        <f t="shared" si="313"/>
        <v>-0.13872578172156252</v>
      </c>
      <c r="CE128" s="68">
        <f t="shared" si="314"/>
        <v>-0.27772074516647499</v>
      </c>
      <c r="CK128" t="str">
        <f t="shared" si="324"/>
        <v>34 Culture, media and sports occupations</v>
      </c>
      <c r="CL128" s="68">
        <f t="shared" si="315"/>
        <v>1.2177640993684125E-2</v>
      </c>
      <c r="CM128" s="68">
        <f t="shared" si="315"/>
        <v>1.6800403277036413E-2</v>
      </c>
      <c r="CN128" s="68">
        <f t="shared" si="315"/>
        <v>1.7413012847364573E-2</v>
      </c>
      <c r="CO128" s="68">
        <f t="shared" si="315"/>
        <v>0.12407742989565076</v>
      </c>
      <c r="CP128" s="68">
        <f t="shared" si="316"/>
        <v>0.14149044274301534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8.2666604776409969E-2</v>
      </c>
      <c r="C129" s="27">
        <f t="shared" si="299"/>
        <v>5.4381234541551304E-2</v>
      </c>
      <c r="D129" s="27">
        <f t="shared" si="299"/>
        <v>7.5773132015454325E-2</v>
      </c>
      <c r="E129" s="27">
        <f t="shared" si="299"/>
        <v>0.17215474154145283</v>
      </c>
      <c r="F129" s="27">
        <f t="shared" si="300"/>
        <v>0.24792787355690715</v>
      </c>
      <c r="L129" t="str">
        <f t="shared" si="317"/>
        <v>35 Business and public service associate professionals</v>
      </c>
      <c r="M129" s="27">
        <f t="shared" si="301"/>
        <v>0.88698675628396462</v>
      </c>
      <c r="N129" s="27">
        <f t="shared" si="301"/>
        <v>0.56301338446704463</v>
      </c>
      <c r="O129" s="27">
        <f t="shared" si="301"/>
        <v>0.70154032456250626</v>
      </c>
      <c r="P129" s="27">
        <f t="shared" si="301"/>
        <v>1.6257706086480281</v>
      </c>
      <c r="Q129" s="27">
        <f t="shared" si="302"/>
        <v>2.3273109332105344</v>
      </c>
      <c r="W129" t="str">
        <f t="shared" si="318"/>
        <v>35 Business and public service associate professionals</v>
      </c>
      <c r="X129" s="27">
        <f t="shared" si="303"/>
        <v>1.8277995290227782</v>
      </c>
      <c r="Y129" s="27">
        <f t="shared" si="303"/>
        <v>-0.12161118214881306</v>
      </c>
      <c r="Z129" s="27">
        <f t="shared" si="303"/>
        <v>0.13278276095727826</v>
      </c>
      <c r="AA129" s="27">
        <f t="shared" si="303"/>
        <v>1.2716446340431471</v>
      </c>
      <c r="AB129" s="27">
        <f t="shared" si="304"/>
        <v>1.4044273950004253</v>
      </c>
      <c r="AH129" t="str">
        <f t="shared" si="319"/>
        <v>35 Business and public service associate professionals</v>
      </c>
      <c r="AI129" s="27">
        <f t="shared" si="305"/>
        <v>0.40157431615851458</v>
      </c>
      <c r="AJ129" s="27">
        <f t="shared" si="305"/>
        <v>8.8706042087074444E-2</v>
      </c>
      <c r="AK129" s="27">
        <f t="shared" si="305"/>
        <v>2.4478120242163115E-2</v>
      </c>
      <c r="AL129" s="27">
        <f t="shared" si="305"/>
        <v>0.44651605640642433</v>
      </c>
      <c r="AM129" s="27">
        <f t="shared" si="306"/>
        <v>0.47099417664858745</v>
      </c>
      <c r="AS129" t="str">
        <f t="shared" si="320"/>
        <v>35 Business and public service associate professionals</v>
      </c>
      <c r="AT129" s="27">
        <f t="shared" si="307"/>
        <v>0.33303188685411378</v>
      </c>
      <c r="AU129" s="27">
        <f t="shared" si="307"/>
        <v>6.6680163271416681E-2</v>
      </c>
      <c r="AV129" s="27">
        <f t="shared" si="307"/>
        <v>-7.4131226526228389E-3</v>
      </c>
      <c r="AW129" s="27">
        <f t="shared" si="307"/>
        <v>0.36034577399882695</v>
      </c>
      <c r="AX129" s="27">
        <f t="shared" si="308"/>
        <v>0.35293265134620411</v>
      </c>
      <c r="BD129" t="str">
        <f t="shared" si="321"/>
        <v>35 Business and public service associate professionals</v>
      </c>
      <c r="BE129" s="27">
        <f t="shared" si="309"/>
        <v>0.40527430282966925</v>
      </c>
      <c r="BF129" s="27">
        <f t="shared" si="309"/>
        <v>0.39168500731556932</v>
      </c>
      <c r="BG129" s="27">
        <f t="shared" si="309"/>
        <v>-1.0066194439951071</v>
      </c>
      <c r="BH129" s="27">
        <f t="shared" si="309"/>
        <v>-0.4909907714232018</v>
      </c>
      <c r="BI129" s="27">
        <f t="shared" si="310"/>
        <v>-1.4976102154183089</v>
      </c>
      <c r="BO129" t="str">
        <f t="shared" si="322"/>
        <v>35 Business and public service associate professionals</v>
      </c>
      <c r="BP129" s="27">
        <f t="shared" si="311"/>
        <v>5.3826442237498107E-2</v>
      </c>
      <c r="BQ129" s="27">
        <f t="shared" si="311"/>
        <v>-0.16790393329254538</v>
      </c>
      <c r="BR129" s="27">
        <f t="shared" si="311"/>
        <v>-0.72548725625722899</v>
      </c>
      <c r="BS129" s="27">
        <f t="shared" si="311"/>
        <v>-0.99501833283759744</v>
      </c>
      <c r="BT129" s="27">
        <f t="shared" si="312"/>
        <v>-1.7205055890948264</v>
      </c>
      <c r="BZ129" t="str">
        <f t="shared" si="323"/>
        <v>35 Business and public service associate professionals</v>
      </c>
      <c r="CA129" s="68">
        <f t="shared" si="313"/>
        <v>0.16466736594091946</v>
      </c>
      <c r="CB129" s="68">
        <f t="shared" si="313"/>
        <v>-3.1150672233068111E-2</v>
      </c>
      <c r="CC129" s="68">
        <f t="shared" si="313"/>
        <v>-0.76662919126172069</v>
      </c>
      <c r="CD129" s="68">
        <f t="shared" si="313"/>
        <v>-0.94313790673152753</v>
      </c>
      <c r="CE129" s="68">
        <f t="shared" si="314"/>
        <v>-1.7097670979932482</v>
      </c>
      <c r="CK129" t="str">
        <f t="shared" si="324"/>
        <v>35 Business and public service associate professionals</v>
      </c>
      <c r="CL129" s="68">
        <f t="shared" si="315"/>
        <v>-5.6754393993628582E-2</v>
      </c>
      <c r="CM129" s="68">
        <f t="shared" si="315"/>
        <v>9.9787189271963728E-2</v>
      </c>
      <c r="CN129" s="68">
        <f t="shared" si="315"/>
        <v>-3.8395214535651645E-2</v>
      </c>
      <c r="CO129" s="68">
        <f t="shared" si="315"/>
        <v>0.37358932486972507</v>
      </c>
      <c r="CP129" s="68">
        <f t="shared" si="316"/>
        <v>0.33519411033407343</v>
      </c>
    </row>
    <row r="130" spans="1:94" x14ac:dyDescent="0.2">
      <c r="A130" t="str">
        <f t="shared" si="298"/>
        <v>41 Administrative occupations</v>
      </c>
      <c r="B130" s="27">
        <f t="shared" si="299"/>
        <v>6.5383987562067813E-2</v>
      </c>
      <c r="C130" s="27">
        <f t="shared" si="299"/>
        <v>6.2157981437363952E-2</v>
      </c>
      <c r="D130" s="27">
        <f t="shared" si="299"/>
        <v>7.8554899824532454E-2</v>
      </c>
      <c r="E130" s="27">
        <f t="shared" si="299"/>
        <v>0.19493887687247047</v>
      </c>
      <c r="F130" s="27">
        <f t="shared" si="300"/>
        <v>0.27349377669700292</v>
      </c>
      <c r="L130" t="str">
        <f t="shared" si="317"/>
        <v>41 Administrative occupations</v>
      </c>
      <c r="M130" s="27">
        <f t="shared" si="301"/>
        <v>0.64885759908293528</v>
      </c>
      <c r="N130" s="27">
        <f t="shared" si="301"/>
        <v>0.64074748429665007</v>
      </c>
      <c r="O130" s="27">
        <f t="shared" si="301"/>
        <v>0.82619668866219076</v>
      </c>
      <c r="P130" s="27">
        <f t="shared" si="301"/>
        <v>2.0175712276307296</v>
      </c>
      <c r="Q130" s="27">
        <f t="shared" si="302"/>
        <v>2.8437679162929204</v>
      </c>
      <c r="W130" t="str">
        <f t="shared" si="318"/>
        <v>41 Administrative occupations</v>
      </c>
      <c r="X130" s="27">
        <f t="shared" si="303"/>
        <v>2.1588003424066304</v>
      </c>
      <c r="Y130" s="27">
        <f t="shared" si="303"/>
        <v>0.53859405804888283</v>
      </c>
      <c r="Z130" s="27">
        <f t="shared" si="303"/>
        <v>1.0877102404383745</v>
      </c>
      <c r="AA130" s="27">
        <f t="shared" si="303"/>
        <v>3.7738628717325149</v>
      </c>
      <c r="AB130" s="27">
        <f t="shared" si="304"/>
        <v>4.8615731121708894</v>
      </c>
      <c r="AH130" t="str">
        <f t="shared" si="319"/>
        <v>41 Administrative occupations</v>
      </c>
      <c r="AI130" s="27">
        <f t="shared" si="305"/>
        <v>0.60561439063193045</v>
      </c>
      <c r="AJ130" s="27">
        <f t="shared" si="305"/>
        <v>5.9498242962380488E-2</v>
      </c>
      <c r="AK130" s="27">
        <f t="shared" si="305"/>
        <v>0.20544354488810956</v>
      </c>
      <c r="AL130" s="27">
        <f t="shared" si="305"/>
        <v>0.92589756532928824</v>
      </c>
      <c r="AM130" s="27">
        <f t="shared" si="306"/>
        <v>1.1313411102173978</v>
      </c>
      <c r="AS130" t="str">
        <f t="shared" si="320"/>
        <v>41 Administrative occupations</v>
      </c>
      <c r="AT130" s="27">
        <f t="shared" si="307"/>
        <v>0.60965625875389229</v>
      </c>
      <c r="AU130" s="27">
        <f t="shared" si="307"/>
        <v>0.2749854382677821</v>
      </c>
      <c r="AV130" s="27">
        <f t="shared" si="307"/>
        <v>3.7895216673052623E-2</v>
      </c>
      <c r="AW130" s="27">
        <f t="shared" si="307"/>
        <v>0.92723186668486157</v>
      </c>
      <c r="AX130" s="27">
        <f t="shared" si="308"/>
        <v>0.9651270833579142</v>
      </c>
      <c r="BD130" t="str">
        <f t="shared" si="321"/>
        <v>41 Administrative occupations</v>
      </c>
      <c r="BE130" s="27">
        <f t="shared" si="309"/>
        <v>0.40572585005044459</v>
      </c>
      <c r="BF130" s="27">
        <f t="shared" si="309"/>
        <v>1.4579672689535119</v>
      </c>
      <c r="BG130" s="27">
        <f t="shared" si="309"/>
        <v>-2.5308983796152695</v>
      </c>
      <c r="BH130" s="27">
        <f t="shared" si="309"/>
        <v>-1.9272893197375005</v>
      </c>
      <c r="BI130" s="27">
        <f t="shared" si="310"/>
        <v>-4.45818769935277</v>
      </c>
      <c r="BO130" t="str">
        <f t="shared" si="322"/>
        <v>41 Administrative occupations</v>
      </c>
      <c r="BP130" s="27">
        <f t="shared" si="311"/>
        <v>-0.23054025917981491</v>
      </c>
      <c r="BQ130" s="27">
        <f t="shared" si="311"/>
        <v>-0.45737274209817613</v>
      </c>
      <c r="BR130" s="27">
        <f t="shared" si="311"/>
        <v>-2.088288917601874</v>
      </c>
      <c r="BS130" s="27">
        <f t="shared" si="311"/>
        <v>-4.6119208383075581</v>
      </c>
      <c r="BT130" s="27">
        <f t="shared" si="312"/>
        <v>-6.700209755909432</v>
      </c>
      <c r="BZ130" t="str">
        <f t="shared" si="323"/>
        <v>41 Administrative occupations</v>
      </c>
      <c r="CA130" s="68">
        <f t="shared" si="313"/>
        <v>-0.66951071778019866</v>
      </c>
      <c r="CB130" s="68">
        <f t="shared" si="313"/>
        <v>-0.14511052851793949</v>
      </c>
      <c r="CC130" s="68">
        <f t="shared" si="313"/>
        <v>-2.5988969694439792</v>
      </c>
      <c r="CD130" s="68">
        <f t="shared" si="313"/>
        <v>-3.3682348845404309</v>
      </c>
      <c r="CE130" s="68">
        <f t="shared" si="314"/>
        <v>-5.9671318539844105</v>
      </c>
      <c r="CK130" t="str">
        <f t="shared" si="324"/>
        <v>41 Administrative occupations</v>
      </c>
      <c r="CL130" s="68">
        <f t="shared" si="315"/>
        <v>-0.48592721096428781</v>
      </c>
      <c r="CM130" s="68">
        <f t="shared" si="315"/>
        <v>0.5069757769315888</v>
      </c>
      <c r="CN130" s="68">
        <f t="shared" si="315"/>
        <v>-0.25069423447518613</v>
      </c>
      <c r="CO130" s="68">
        <f t="shared" si="315"/>
        <v>-5.3671093729263042E-2</v>
      </c>
      <c r="CP130" s="68">
        <f t="shared" si="316"/>
        <v>-0.30436532820444917</v>
      </c>
    </row>
    <row r="131" spans="1:94" x14ac:dyDescent="0.2">
      <c r="A131" t="str">
        <f t="shared" si="298"/>
        <v>42 Secretarial and related occupations</v>
      </c>
      <c r="B131" s="27">
        <f t="shared" si="299"/>
        <v>4.3784060281864372E-3</v>
      </c>
      <c r="C131" s="27">
        <f t="shared" si="299"/>
        <v>2.3430167343711887E-3</v>
      </c>
      <c r="D131" s="27">
        <f t="shared" si="299"/>
        <v>1.6805291491362277E-2</v>
      </c>
      <c r="E131" s="27">
        <f t="shared" si="299"/>
        <v>3.8584406514306085E-2</v>
      </c>
      <c r="F131" s="27">
        <f t="shared" si="300"/>
        <v>5.5389698005668363E-2</v>
      </c>
      <c r="L131" t="str">
        <f t="shared" si="317"/>
        <v>42 Secretarial and related occupations</v>
      </c>
      <c r="M131" s="27">
        <f t="shared" si="301"/>
        <v>4.4856487924046839E-2</v>
      </c>
      <c r="N131" s="27">
        <f t="shared" si="301"/>
        <v>7.5910281339241603E-2</v>
      </c>
      <c r="O131" s="27">
        <f t="shared" si="301"/>
        <v>0.37854945189299727</v>
      </c>
      <c r="P131" s="27">
        <f t="shared" si="301"/>
        <v>0.51900967691962729</v>
      </c>
      <c r="Q131" s="27">
        <f t="shared" si="302"/>
        <v>0.89755912881262456</v>
      </c>
      <c r="W131" t="str">
        <f t="shared" si="318"/>
        <v>42 Secretarial and related occupations</v>
      </c>
      <c r="X131" s="27">
        <f t="shared" si="303"/>
        <v>0.20184132135600397</v>
      </c>
      <c r="Y131" s="27">
        <f t="shared" si="303"/>
        <v>-0.1206997820445328</v>
      </c>
      <c r="Z131" s="27">
        <f t="shared" si="303"/>
        <v>1.020699079116528</v>
      </c>
      <c r="AA131" s="27">
        <f t="shared" si="303"/>
        <v>0.95931103845510046</v>
      </c>
      <c r="AB131" s="27">
        <f t="shared" si="304"/>
        <v>1.9800101175716285</v>
      </c>
      <c r="AH131" t="str">
        <f t="shared" si="319"/>
        <v>42 Secretarial and related occupations</v>
      </c>
      <c r="AI131" s="27">
        <f t="shared" si="305"/>
        <v>6.4940382644588457E-2</v>
      </c>
      <c r="AJ131" s="27">
        <f t="shared" si="305"/>
        <v>-2.4679139020693297E-2</v>
      </c>
      <c r="AK131" s="27">
        <f t="shared" si="305"/>
        <v>0.29846613949929446</v>
      </c>
      <c r="AL131" s="27">
        <f t="shared" si="305"/>
        <v>-4.7287352017338025E-2</v>
      </c>
      <c r="AM131" s="27">
        <f t="shared" si="306"/>
        <v>0.25117878748195643</v>
      </c>
      <c r="AS131" t="str">
        <f t="shared" si="320"/>
        <v>42 Secretarial and related occupations</v>
      </c>
      <c r="AT131" s="27">
        <f t="shared" si="307"/>
        <v>6.1440099260172687E-3</v>
      </c>
      <c r="AU131" s="27">
        <f t="shared" si="307"/>
        <v>-5.9742196696516148E-3</v>
      </c>
      <c r="AV131" s="27">
        <f t="shared" si="307"/>
        <v>0.16716439352892953</v>
      </c>
      <c r="AW131" s="27">
        <f t="shared" si="307"/>
        <v>-0.14466765950505023</v>
      </c>
      <c r="AX131" s="27">
        <f t="shared" si="308"/>
        <v>2.2496734023879306E-2</v>
      </c>
      <c r="BD131" t="str">
        <f t="shared" si="321"/>
        <v>42 Secretarial and related occupations</v>
      </c>
      <c r="BE131" s="27">
        <f t="shared" si="309"/>
        <v>-9.7744863863588716E-2</v>
      </c>
      <c r="BF131" s="27">
        <f t="shared" si="309"/>
        <v>0.15828590954681676</v>
      </c>
      <c r="BG131" s="27">
        <f t="shared" si="309"/>
        <v>0.17911758202232386</v>
      </c>
      <c r="BH131" s="27">
        <f t="shared" si="309"/>
        <v>-2.2604185177217442</v>
      </c>
      <c r="BI131" s="27">
        <f t="shared" si="310"/>
        <v>-2.0813009356994199</v>
      </c>
      <c r="BO131" t="str">
        <f t="shared" si="322"/>
        <v>42 Secretarial and related occupations</v>
      </c>
      <c r="BP131" s="27">
        <f t="shared" si="311"/>
        <v>-0.35519502225186095</v>
      </c>
      <c r="BQ131" s="27">
        <f t="shared" si="311"/>
        <v>-0.43341937431124666</v>
      </c>
      <c r="BR131" s="27">
        <f t="shared" si="311"/>
        <v>-0.3074824120343731</v>
      </c>
      <c r="BS131" s="27">
        <f t="shared" si="311"/>
        <v>-1.9873643302724888</v>
      </c>
      <c r="BT131" s="27">
        <f t="shared" si="312"/>
        <v>-2.2948467423068619</v>
      </c>
      <c r="BZ131" t="str">
        <f t="shared" si="323"/>
        <v>42 Secretarial and related occupations</v>
      </c>
      <c r="CA131" s="68">
        <f t="shared" si="313"/>
        <v>-0.18602400853765166</v>
      </c>
      <c r="CB131" s="68">
        <f t="shared" si="313"/>
        <v>-0.2556646315002169</v>
      </c>
      <c r="CC131" s="68">
        <f t="shared" si="313"/>
        <v>-1.008877135346675</v>
      </c>
      <c r="CD131" s="68">
        <f t="shared" si="313"/>
        <v>-1.5213610983640722</v>
      </c>
      <c r="CE131" s="68">
        <f t="shared" si="314"/>
        <v>-2.530238233710747</v>
      </c>
      <c r="CK131" t="str">
        <f t="shared" si="324"/>
        <v>42 Secretarial and related occupations</v>
      </c>
      <c r="CL131" s="68">
        <f t="shared" si="315"/>
        <v>-6.2246411454031314E-2</v>
      </c>
      <c r="CM131" s="68">
        <f t="shared" si="315"/>
        <v>0.1641565012947086</v>
      </c>
      <c r="CN131" s="68">
        <f t="shared" si="315"/>
        <v>8.3732339955650548E-2</v>
      </c>
      <c r="CO131" s="68">
        <f t="shared" si="315"/>
        <v>-5.440491496313693E-2</v>
      </c>
      <c r="CP131" s="68">
        <f t="shared" si="316"/>
        <v>2.9327424992513618E-2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-3.3530861043432076E-3</v>
      </c>
      <c r="C132" s="27">
        <f t="shared" si="299"/>
        <v>3.0186763516383431E-3</v>
      </c>
      <c r="D132" s="27">
        <f t="shared" si="299"/>
        <v>2.6657199015343077E-3</v>
      </c>
      <c r="E132" s="27">
        <f t="shared" si="299"/>
        <v>7.37658511337589E-3</v>
      </c>
      <c r="F132" s="27">
        <f t="shared" si="300"/>
        <v>1.0042305014910198E-2</v>
      </c>
      <c r="L132" t="str">
        <f t="shared" si="317"/>
        <v>51 Skilled agricultural and related trades</v>
      </c>
      <c r="M132" s="27">
        <f t="shared" si="301"/>
        <v>7.0908322208396574E-3</v>
      </c>
      <c r="N132" s="27">
        <f t="shared" si="301"/>
        <v>-3.0030259319854258E-3</v>
      </c>
      <c r="O132" s="27">
        <f t="shared" si="301"/>
        <v>1.0324488768929233E-2</v>
      </c>
      <c r="P132" s="27">
        <f t="shared" si="301"/>
        <v>4.2402312494067271E-2</v>
      </c>
      <c r="Q132" s="27">
        <f t="shared" si="302"/>
        <v>5.2726801262996503E-2</v>
      </c>
      <c r="W132" t="str">
        <f t="shared" si="318"/>
        <v>51 Skilled agricultural and related trades</v>
      </c>
      <c r="X132" s="27">
        <f t="shared" si="303"/>
        <v>0.14272484979108724</v>
      </c>
      <c r="Y132" s="27">
        <f t="shared" si="303"/>
        <v>5.6162817423017097E-2</v>
      </c>
      <c r="Z132" s="27">
        <f t="shared" si="303"/>
        <v>0.10511184756022718</v>
      </c>
      <c r="AA132" s="27">
        <f t="shared" si="303"/>
        <v>0.38769843000942172</v>
      </c>
      <c r="AB132" s="27">
        <f t="shared" si="304"/>
        <v>0.4928102775696489</v>
      </c>
      <c r="AH132" t="str">
        <f t="shared" si="319"/>
        <v>51 Skilled agricultural and related trades</v>
      </c>
      <c r="AI132" s="27">
        <f t="shared" si="305"/>
        <v>0.12558391465573332</v>
      </c>
      <c r="AJ132" s="27">
        <f t="shared" si="305"/>
        <v>-3.8104052003317457E-2</v>
      </c>
      <c r="AK132" s="27">
        <f t="shared" si="305"/>
        <v>6.2433570018076312E-2</v>
      </c>
      <c r="AL132" s="27">
        <f t="shared" si="305"/>
        <v>0.17166167143478556</v>
      </c>
      <c r="AM132" s="27">
        <f t="shared" si="306"/>
        <v>0.23409524145286187</v>
      </c>
      <c r="AS132" t="str">
        <f t="shared" si="320"/>
        <v>51 Skilled agricultural and related trades</v>
      </c>
      <c r="AT132" s="27">
        <f t="shared" si="307"/>
        <v>0.15349407060580539</v>
      </c>
      <c r="AU132" s="27">
        <f t="shared" si="307"/>
        <v>-9.8759611618460807E-3</v>
      </c>
      <c r="AV132" s="27">
        <f t="shared" si="307"/>
        <v>5.6015174533878609E-2</v>
      </c>
      <c r="AW132" s="27">
        <f t="shared" si="307"/>
        <v>0.2598202133395785</v>
      </c>
      <c r="AX132" s="27">
        <f t="shared" si="308"/>
        <v>0.31583538787345711</v>
      </c>
      <c r="BD132" t="str">
        <f t="shared" si="321"/>
        <v>51 Skilled agricultural and related trades</v>
      </c>
      <c r="BE132" s="27">
        <f t="shared" si="309"/>
        <v>4.2677171680690074E-2</v>
      </c>
      <c r="BF132" s="27">
        <f t="shared" si="309"/>
        <v>-6.2740914369897371E-2</v>
      </c>
      <c r="BG132" s="27">
        <f t="shared" si="309"/>
        <v>-3.7288050517945259E-2</v>
      </c>
      <c r="BH132" s="27">
        <f t="shared" si="309"/>
        <v>1.5749842724513963E-2</v>
      </c>
      <c r="BI132" s="27">
        <f t="shared" si="310"/>
        <v>-2.1538207793431297E-2</v>
      </c>
      <c r="BO132" t="str">
        <f t="shared" si="322"/>
        <v>51 Skilled agricultural and related trades</v>
      </c>
      <c r="BP132" s="27">
        <f t="shared" si="311"/>
        <v>8.8464518771203871E-2</v>
      </c>
      <c r="BQ132" s="27">
        <f t="shared" si="311"/>
        <v>-0.19781325640988356</v>
      </c>
      <c r="BR132" s="27">
        <f t="shared" si="311"/>
        <v>-2.3830436454761905E-2</v>
      </c>
      <c r="BS132" s="27">
        <f t="shared" si="311"/>
        <v>-5.9897120499881051E-3</v>
      </c>
      <c r="BT132" s="27">
        <f t="shared" si="312"/>
        <v>-2.982014850475001E-2</v>
      </c>
      <c r="BZ132" t="str">
        <f t="shared" si="323"/>
        <v>51 Skilled agricultural and related trades</v>
      </c>
      <c r="CA132" s="68">
        <f t="shared" si="313"/>
        <v>6.1106400570388519E-2</v>
      </c>
      <c r="CB132" s="68">
        <f t="shared" si="313"/>
        <v>-5.6451699992710269E-2</v>
      </c>
      <c r="CC132" s="68">
        <f t="shared" si="313"/>
        <v>-0.13250226917687125</v>
      </c>
      <c r="CD132" s="68">
        <f t="shared" si="313"/>
        <v>3.8842056170912187E-2</v>
      </c>
      <c r="CE132" s="68">
        <f t="shared" si="314"/>
        <v>-9.3660213005959059E-2</v>
      </c>
      <c r="CK132" t="str">
        <f t="shared" si="324"/>
        <v>51 Skilled agricultural and related trades</v>
      </c>
      <c r="CL132" s="68">
        <f t="shared" si="315"/>
        <v>2.7350100561823742E-2</v>
      </c>
      <c r="CM132" s="68">
        <f t="shared" si="315"/>
        <v>-8.3297477189778757E-2</v>
      </c>
      <c r="CN132" s="68">
        <f t="shared" si="315"/>
        <v>4.9018909259019305E-2</v>
      </c>
      <c r="CO132" s="68">
        <f t="shared" si="315"/>
        <v>-0.29074080588999585</v>
      </c>
      <c r="CP132" s="68">
        <f t="shared" si="316"/>
        <v>-0.24172189663097654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1.2982100376930615E-3</v>
      </c>
      <c r="C133" s="27">
        <f t="shared" si="299"/>
        <v>2.7798395123433232E-3</v>
      </c>
      <c r="D133" s="27">
        <f t="shared" si="299"/>
        <v>5.0420269160302289E-3</v>
      </c>
      <c r="E133" s="27">
        <f t="shared" si="299"/>
        <v>9.8936949365425117E-3</v>
      </c>
      <c r="F133" s="27">
        <f t="shared" si="300"/>
        <v>1.4935721852572741E-2</v>
      </c>
      <c r="L133" t="str">
        <f t="shared" si="317"/>
        <v>52 Skilled metal, electrical and electronic trades</v>
      </c>
      <c r="M133" s="27">
        <f t="shared" si="301"/>
        <v>0.1190686087271009</v>
      </c>
      <c r="N133" s="27">
        <f t="shared" si="301"/>
        <v>-5.7098635149259891E-2</v>
      </c>
      <c r="O133" s="27">
        <f t="shared" si="301"/>
        <v>0.13786045749399595</v>
      </c>
      <c r="P133" s="27">
        <f t="shared" si="301"/>
        <v>0.23309234611784191</v>
      </c>
      <c r="Q133" s="27">
        <f t="shared" si="302"/>
        <v>0.37095280361183786</v>
      </c>
      <c r="W133" t="str">
        <f t="shared" si="318"/>
        <v>52 Skilled metal, electrical and electronic trades</v>
      </c>
      <c r="X133" s="27">
        <f t="shared" si="303"/>
        <v>0.39311145382233881</v>
      </c>
      <c r="Y133" s="27">
        <f t="shared" si="303"/>
        <v>-0.24834635151687756</v>
      </c>
      <c r="Z133" s="27">
        <f t="shared" si="303"/>
        <v>0.28100583971271553</v>
      </c>
      <c r="AA133" s="27">
        <f t="shared" si="303"/>
        <v>0.55374559767334963</v>
      </c>
      <c r="AB133" s="27">
        <f t="shared" si="304"/>
        <v>0.83475143738606516</v>
      </c>
      <c r="AH133" t="str">
        <f t="shared" si="319"/>
        <v>52 Skilled metal, electrical and electronic trades</v>
      </c>
      <c r="AI133" s="27">
        <f t="shared" si="305"/>
        <v>0.11505818024167819</v>
      </c>
      <c r="AJ133" s="27">
        <f t="shared" si="305"/>
        <v>-6.6149440313074626E-2</v>
      </c>
      <c r="AK133" s="27">
        <f t="shared" si="305"/>
        <v>4.0959334328633468E-2</v>
      </c>
      <c r="AL133" s="27">
        <f t="shared" si="305"/>
        <v>0.15771465890255404</v>
      </c>
      <c r="AM133" s="27">
        <f t="shared" si="306"/>
        <v>0.19867399323118751</v>
      </c>
      <c r="AS133" t="str">
        <f t="shared" si="320"/>
        <v>52 Skilled metal, electrical and electronic trades</v>
      </c>
      <c r="AT133" s="27">
        <f t="shared" si="307"/>
        <v>0.43469496663773066</v>
      </c>
      <c r="AU133" s="27">
        <f t="shared" si="307"/>
        <v>-0.24360033114024193</v>
      </c>
      <c r="AV133" s="27">
        <f t="shared" si="307"/>
        <v>0.16519879950939953</v>
      </c>
      <c r="AW133" s="27">
        <f t="shared" si="307"/>
        <v>0.55206496065774902</v>
      </c>
      <c r="AX133" s="27">
        <f t="shared" si="308"/>
        <v>0.71726376016714855</v>
      </c>
      <c r="BD133" t="str">
        <f t="shared" si="321"/>
        <v>52 Skilled metal, electrical and electronic trades</v>
      </c>
      <c r="BE133" s="27">
        <f t="shared" si="309"/>
        <v>0.70957652086902101</v>
      </c>
      <c r="BF133" s="27">
        <f t="shared" si="309"/>
        <v>-1.5814831531044256</v>
      </c>
      <c r="BG133" s="27">
        <f t="shared" si="309"/>
        <v>-0.44024960196921192</v>
      </c>
      <c r="BH133" s="27">
        <f t="shared" si="309"/>
        <v>-1.0908520307370111</v>
      </c>
      <c r="BI133" s="27">
        <f t="shared" si="310"/>
        <v>-1.531101632706223</v>
      </c>
      <c r="BO133" t="str">
        <f t="shared" si="322"/>
        <v>52 Skilled metal, electrical and electronic trades</v>
      </c>
      <c r="BP133" s="27">
        <f t="shared" si="311"/>
        <v>-2.4129904615402431E-2</v>
      </c>
      <c r="BQ133" s="27">
        <f t="shared" si="311"/>
        <v>-1.0168915147251569</v>
      </c>
      <c r="BR133" s="27">
        <f t="shared" si="311"/>
        <v>-0.45715008563079707</v>
      </c>
      <c r="BS133" s="27">
        <f t="shared" si="311"/>
        <v>-0.71052219603178646</v>
      </c>
      <c r="BT133" s="27">
        <f t="shared" si="312"/>
        <v>-1.1676722816625835</v>
      </c>
      <c r="BZ133" t="str">
        <f t="shared" si="323"/>
        <v>52 Skilled metal, electrical and electronic trades</v>
      </c>
      <c r="CA133" s="68">
        <f t="shared" si="313"/>
        <v>7.6694365033859846E-2</v>
      </c>
      <c r="CB133" s="68">
        <f t="shared" si="313"/>
        <v>-0.41599123755500811</v>
      </c>
      <c r="CC133" s="68">
        <f t="shared" si="313"/>
        <v>-0.34223721037628696</v>
      </c>
      <c r="CD133" s="68">
        <f t="shared" si="313"/>
        <v>-0.84749558364342947</v>
      </c>
      <c r="CE133" s="68">
        <f t="shared" si="314"/>
        <v>-1.1897327940197164</v>
      </c>
      <c r="CK133" t="str">
        <f t="shared" si="324"/>
        <v>52 Skilled metal, electrical and electronic trades</v>
      </c>
      <c r="CL133" s="68">
        <f t="shared" si="315"/>
        <v>1.3496717856228857E-2</v>
      </c>
      <c r="CM133" s="68">
        <f t="shared" si="315"/>
        <v>-0.18088103423414981</v>
      </c>
      <c r="CN133" s="68">
        <f t="shared" si="315"/>
        <v>-3.919458312947488E-2</v>
      </c>
      <c r="CO133" s="68">
        <f t="shared" si="315"/>
        <v>-0.3082153564817024</v>
      </c>
      <c r="CP133" s="68">
        <f t="shared" si="316"/>
        <v>-0.34740993961117728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-5.9787491871790641E-4</v>
      </c>
      <c r="C134" s="27">
        <f t="shared" si="299"/>
        <v>-3.846298793850518E-4</v>
      </c>
      <c r="D134" s="27">
        <f t="shared" si="299"/>
        <v>3.9472963903710075E-3</v>
      </c>
      <c r="E134" s="27">
        <f t="shared" si="299"/>
        <v>4.5418859102419606E-5</v>
      </c>
      <c r="F134" s="27">
        <f t="shared" si="300"/>
        <v>3.9927152494734271E-3</v>
      </c>
      <c r="L134" t="str">
        <f t="shared" si="317"/>
        <v>53 Skilled construction and building trades</v>
      </c>
      <c r="M134" s="27">
        <f t="shared" si="301"/>
        <v>2.1731504099810617E-2</v>
      </c>
      <c r="N134" s="27">
        <f t="shared" si="301"/>
        <v>-1.3265747326129451E-2</v>
      </c>
      <c r="O134" s="27">
        <f t="shared" si="301"/>
        <v>5.0224757074766396E-2</v>
      </c>
      <c r="P134" s="27">
        <f t="shared" si="301"/>
        <v>4.9833339528617016E-2</v>
      </c>
      <c r="Q134" s="27">
        <f t="shared" si="302"/>
        <v>0.10005809660338341</v>
      </c>
      <c r="W134" t="str">
        <f t="shared" si="318"/>
        <v>53 Skilled construction and building trades</v>
      </c>
      <c r="X134" s="27">
        <f t="shared" si="303"/>
        <v>0.12630448501700098</v>
      </c>
      <c r="Y134" s="27">
        <f t="shared" si="303"/>
        <v>-7.5073522683718252E-2</v>
      </c>
      <c r="Z134" s="27">
        <f t="shared" si="303"/>
        <v>0.16970572897691771</v>
      </c>
      <c r="AA134" s="27">
        <f t="shared" si="303"/>
        <v>0.27665146400485419</v>
      </c>
      <c r="AB134" s="27">
        <f t="shared" si="304"/>
        <v>0.4463571929817719</v>
      </c>
      <c r="AH134" t="str">
        <f t="shared" si="319"/>
        <v>53 Skilled construction and building trades</v>
      </c>
      <c r="AI134" s="27">
        <f t="shared" si="305"/>
        <v>0.1181186819130205</v>
      </c>
      <c r="AJ134" s="27">
        <f t="shared" si="305"/>
        <v>-4.322483400411925E-2</v>
      </c>
      <c r="AK134" s="27">
        <f t="shared" si="305"/>
        <v>0.10454503114979175</v>
      </c>
      <c r="AL134" s="27">
        <f t="shared" si="305"/>
        <v>0.20713591238548096</v>
      </c>
      <c r="AM134" s="27">
        <f t="shared" si="306"/>
        <v>0.3116809435352727</v>
      </c>
      <c r="AS134" t="str">
        <f t="shared" si="320"/>
        <v>53 Skilled construction and building trades</v>
      </c>
      <c r="AT134" s="27">
        <f t="shared" si="307"/>
        <v>0.13655605038867824</v>
      </c>
      <c r="AU134" s="27">
        <f t="shared" si="307"/>
        <v>-7.9087788734639064E-2</v>
      </c>
      <c r="AV134" s="27">
        <f t="shared" si="307"/>
        <v>0.16082757096011502</v>
      </c>
      <c r="AW134" s="27">
        <f t="shared" si="307"/>
        <v>0.20333774962955786</v>
      </c>
      <c r="AX134" s="27">
        <f t="shared" si="308"/>
        <v>0.36416532058967288</v>
      </c>
      <c r="BD134" t="str">
        <f t="shared" si="321"/>
        <v>53 Skilled construction and building trades</v>
      </c>
      <c r="BE134" s="27">
        <f t="shared" si="309"/>
        <v>7.0414849715369598E-2</v>
      </c>
      <c r="BF134" s="27">
        <f t="shared" si="309"/>
        <v>-1.0006661996742228</v>
      </c>
      <c r="BG134" s="27">
        <f t="shared" si="309"/>
        <v>0.11731069944553596</v>
      </c>
      <c r="BH134" s="27">
        <f t="shared" si="309"/>
        <v>-0.53850205299807108</v>
      </c>
      <c r="BI134" s="27">
        <f t="shared" si="310"/>
        <v>-0.42119135355253512</v>
      </c>
      <c r="BO134" t="str">
        <f t="shared" si="322"/>
        <v>53 Skilled construction and building trades</v>
      </c>
      <c r="BP134" s="27">
        <f t="shared" si="311"/>
        <v>0.27677245464844269</v>
      </c>
      <c r="BQ134" s="27">
        <f t="shared" si="311"/>
        <v>-1.0566306750863417</v>
      </c>
      <c r="BR134" s="27">
        <f t="shared" si="311"/>
        <v>0.49219523249115404</v>
      </c>
      <c r="BS134" s="27">
        <f t="shared" si="311"/>
        <v>-4.3407127457237848E-2</v>
      </c>
      <c r="BT134" s="27">
        <f t="shared" si="312"/>
        <v>0.4487881050339162</v>
      </c>
      <c r="BZ134" t="str">
        <f t="shared" si="323"/>
        <v>53 Skilled construction and building trades</v>
      </c>
      <c r="CA134" s="68">
        <f t="shared" si="313"/>
        <v>0.14447215072256592</v>
      </c>
      <c r="CB134" s="68">
        <f t="shared" si="313"/>
        <v>-0.37204130415618364</v>
      </c>
      <c r="CC134" s="68">
        <f t="shared" si="313"/>
        <v>-0.13883530599157945</v>
      </c>
      <c r="CD134" s="68">
        <f t="shared" si="313"/>
        <v>-0.34530849505246097</v>
      </c>
      <c r="CE134" s="68">
        <f t="shared" si="314"/>
        <v>-0.48414380104404042</v>
      </c>
      <c r="CK134" t="str">
        <f t="shared" si="324"/>
        <v>53 Skilled construction and building trades</v>
      </c>
      <c r="CL134" s="68">
        <f t="shared" si="315"/>
        <v>-0.3015804724341753</v>
      </c>
      <c r="CM134" s="68">
        <f t="shared" si="315"/>
        <v>-0.24790795351474526</v>
      </c>
      <c r="CN134" s="68">
        <f t="shared" si="315"/>
        <v>-0.27273093977069363</v>
      </c>
      <c r="CO134" s="68">
        <f t="shared" si="315"/>
        <v>-0.79635968285371028</v>
      </c>
      <c r="CP134" s="68">
        <f t="shared" si="316"/>
        <v>-1.0690906226244039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1.3870410727447741E-3</v>
      </c>
      <c r="C135" s="27">
        <f t="shared" si="299"/>
        <v>-3.2658292188220139E-4</v>
      </c>
      <c r="D135" s="27">
        <f t="shared" si="299"/>
        <v>1.3983086810149488E-2</v>
      </c>
      <c r="E135" s="27">
        <f t="shared" si="299"/>
        <v>2.2735260786660466E-2</v>
      </c>
      <c r="F135" s="27">
        <f t="shared" si="300"/>
        <v>3.6718347596809954E-2</v>
      </c>
      <c r="L135" t="str">
        <f t="shared" si="317"/>
        <v>54 Textiles, printing and other skilled trades</v>
      </c>
      <c r="M135" s="27">
        <f t="shared" si="301"/>
        <v>7.3575307751161723E-2</v>
      </c>
      <c r="N135" s="27">
        <f t="shared" si="301"/>
        <v>7.1307514839170638E-3</v>
      </c>
      <c r="O135" s="27">
        <f t="shared" si="301"/>
        <v>9.7183015515978688E-2</v>
      </c>
      <c r="P135" s="27">
        <f t="shared" si="301"/>
        <v>0.20843452501049498</v>
      </c>
      <c r="Q135" s="27">
        <f t="shared" si="302"/>
        <v>0.30561754052647366</v>
      </c>
      <c r="W135" t="str">
        <f t="shared" si="318"/>
        <v>54 Textiles, printing and other skilled trades</v>
      </c>
      <c r="X135" s="27">
        <f t="shared" si="303"/>
        <v>9.0827090499970731E-2</v>
      </c>
      <c r="Y135" s="27">
        <f t="shared" si="303"/>
        <v>-4.0069203487350435E-2</v>
      </c>
      <c r="Z135" s="27">
        <f t="shared" si="303"/>
        <v>0.23253541464609295</v>
      </c>
      <c r="AA135" s="27">
        <f t="shared" si="303"/>
        <v>0.37306513805623376</v>
      </c>
      <c r="AB135" s="27">
        <f t="shared" si="304"/>
        <v>0.60560055270232671</v>
      </c>
      <c r="AH135" t="str">
        <f t="shared" si="319"/>
        <v>54 Textiles, printing and other skilled trades</v>
      </c>
      <c r="AI135" s="27">
        <f t="shared" si="305"/>
        <v>-1.3168219590460384E-2</v>
      </c>
      <c r="AJ135" s="27">
        <f t="shared" si="305"/>
        <v>1.9577335746926106E-2</v>
      </c>
      <c r="AK135" s="27">
        <f t="shared" si="305"/>
        <v>3.9775728702136415E-2</v>
      </c>
      <c r="AL135" s="27">
        <f t="shared" si="305"/>
        <v>0.11334352288989791</v>
      </c>
      <c r="AM135" s="27">
        <f t="shared" si="306"/>
        <v>0.15311925159203432</v>
      </c>
      <c r="AS135" t="str">
        <f t="shared" si="320"/>
        <v>54 Textiles, printing and other skilled trades</v>
      </c>
      <c r="AT135" s="27">
        <f t="shared" si="307"/>
        <v>2.3163914733867363E-2</v>
      </c>
      <c r="AU135" s="27">
        <f t="shared" si="307"/>
        <v>-1.3281854441629826E-2</v>
      </c>
      <c r="AV135" s="27">
        <f t="shared" si="307"/>
        <v>7.5150941595159726E-2</v>
      </c>
      <c r="AW135" s="27">
        <f t="shared" si="307"/>
        <v>0.14432515261119117</v>
      </c>
      <c r="AX135" s="27">
        <f t="shared" si="308"/>
        <v>0.21947609420635089</v>
      </c>
      <c r="BD135" t="str">
        <f t="shared" si="321"/>
        <v>54 Textiles, printing and other skilled trades</v>
      </c>
      <c r="BE135" s="27">
        <f t="shared" si="309"/>
        <v>-0.13750328156734781</v>
      </c>
      <c r="BF135" s="27">
        <f t="shared" si="309"/>
        <v>-0.16409031537808749</v>
      </c>
      <c r="BG135" s="27">
        <f t="shared" si="309"/>
        <v>4.5316429937504399E-2</v>
      </c>
      <c r="BH135" s="27">
        <f t="shared" si="309"/>
        <v>-8.243440874189778E-2</v>
      </c>
      <c r="BI135" s="27">
        <f t="shared" si="310"/>
        <v>-3.7117978804393381E-2</v>
      </c>
      <c r="BO135" t="str">
        <f t="shared" si="322"/>
        <v>54 Textiles, printing and other skilled trades</v>
      </c>
      <c r="BP135" s="27">
        <f t="shared" si="311"/>
        <v>-0.51362304932939074</v>
      </c>
      <c r="BQ135" s="27">
        <f t="shared" si="311"/>
        <v>-0.17813016299713258</v>
      </c>
      <c r="BR135" s="27">
        <f t="shared" si="311"/>
        <v>-0.17587192436324317</v>
      </c>
      <c r="BS135" s="27">
        <f t="shared" si="311"/>
        <v>-0.24853956816517364</v>
      </c>
      <c r="BT135" s="27">
        <f t="shared" si="312"/>
        <v>-0.42441149252841681</v>
      </c>
      <c r="BZ135" t="str">
        <f t="shared" si="323"/>
        <v>54 Textiles, printing and other skilled trades</v>
      </c>
      <c r="CA135" s="68">
        <f t="shared" si="313"/>
        <v>-0.23503513594991743</v>
      </c>
      <c r="CB135" s="68">
        <f t="shared" si="313"/>
        <v>-2.3375438822289762E-2</v>
      </c>
      <c r="CC135" s="68">
        <f t="shared" si="313"/>
        <v>-0.30616651846049781</v>
      </c>
      <c r="CD135" s="68">
        <f t="shared" si="313"/>
        <v>-0.60982618125702248</v>
      </c>
      <c r="CE135" s="68">
        <f t="shared" si="314"/>
        <v>-0.91599269971752029</v>
      </c>
      <c r="CK135" t="str">
        <f t="shared" si="324"/>
        <v>54 Textiles, printing and other skilled trades</v>
      </c>
      <c r="CL135" s="68">
        <f t="shared" si="315"/>
        <v>-0.45776003223385953</v>
      </c>
      <c r="CM135" s="68">
        <f t="shared" si="315"/>
        <v>0.10386713358896715</v>
      </c>
      <c r="CN135" s="68">
        <f t="shared" si="315"/>
        <v>-0.35847543844592367</v>
      </c>
      <c r="CO135" s="68">
        <f t="shared" si="315"/>
        <v>-9.0093114105643912E-2</v>
      </c>
      <c r="CP135" s="68">
        <f t="shared" si="316"/>
        <v>-0.44856855255156758</v>
      </c>
    </row>
    <row r="136" spans="1:94" x14ac:dyDescent="0.2">
      <c r="A136" t="str">
        <f t="shared" si="298"/>
        <v>61 Caring personal service occupations</v>
      </c>
      <c r="B136" s="27">
        <f t="shared" si="299"/>
        <v>7.8210045972941789E-3</v>
      </c>
      <c r="C136" s="27">
        <f t="shared" si="299"/>
        <v>3.0084546906940651E-3</v>
      </c>
      <c r="D136" s="27">
        <f t="shared" si="299"/>
        <v>1.856016935852093E-2</v>
      </c>
      <c r="E136" s="27">
        <f t="shared" si="299"/>
        <v>2.8729427813153616E-2</v>
      </c>
      <c r="F136" s="27">
        <f t="shared" si="300"/>
        <v>4.7289597171674545E-2</v>
      </c>
      <c r="L136" t="str">
        <f t="shared" si="317"/>
        <v>61 Caring personal service occupations</v>
      </c>
      <c r="M136" s="27">
        <f t="shared" si="301"/>
        <v>0.36213912471071508</v>
      </c>
      <c r="N136" s="27">
        <f t="shared" si="301"/>
        <v>0.20242318022505446</v>
      </c>
      <c r="O136" s="27">
        <f t="shared" si="301"/>
        <v>0.9142684853057661</v>
      </c>
      <c r="P136" s="27">
        <f t="shared" si="301"/>
        <v>1.5883805712926629</v>
      </c>
      <c r="Q136" s="27">
        <f t="shared" si="302"/>
        <v>2.502649056598429</v>
      </c>
      <c r="W136" t="str">
        <f t="shared" si="318"/>
        <v>61 Caring personal service occupations</v>
      </c>
      <c r="X136" s="27">
        <f t="shared" si="303"/>
        <v>1.0548535958995027</v>
      </c>
      <c r="Y136" s="27">
        <f t="shared" si="303"/>
        <v>-0.23328718545225602</v>
      </c>
      <c r="Z136" s="27">
        <f t="shared" si="303"/>
        <v>1.8666232005031187</v>
      </c>
      <c r="AA136" s="27">
        <f t="shared" si="303"/>
        <v>2.7504900444385836</v>
      </c>
      <c r="AB136" s="27">
        <f t="shared" si="304"/>
        <v>4.6171132449417023</v>
      </c>
      <c r="AH136" t="str">
        <f t="shared" si="319"/>
        <v>61 Caring personal service occupations</v>
      </c>
      <c r="AI136" s="27">
        <f t="shared" si="305"/>
        <v>7.6502849253775373E-2</v>
      </c>
      <c r="AJ136" s="27">
        <f t="shared" si="305"/>
        <v>-0.2380952584299596</v>
      </c>
      <c r="AK136" s="27">
        <f t="shared" si="305"/>
        <v>0.62222094078801238</v>
      </c>
      <c r="AL136" s="27">
        <f t="shared" si="305"/>
        <v>0.54296209494694558</v>
      </c>
      <c r="AM136" s="27">
        <f t="shared" si="306"/>
        <v>1.165183035734958</v>
      </c>
      <c r="AS136" t="str">
        <f t="shared" si="320"/>
        <v>61 Caring personal service occupations</v>
      </c>
      <c r="AT136" s="27">
        <f t="shared" si="307"/>
        <v>0.43299059364203307</v>
      </c>
      <c r="AU136" s="27">
        <f t="shared" si="307"/>
        <v>-5.4234568168701536E-2</v>
      </c>
      <c r="AV136" s="27">
        <f t="shared" si="307"/>
        <v>0.56733088640796048</v>
      </c>
      <c r="AW136" s="27">
        <f t="shared" si="307"/>
        <v>0.81408223322629958</v>
      </c>
      <c r="AX136" s="27">
        <f t="shared" si="308"/>
        <v>1.3814131196342601</v>
      </c>
      <c r="BD136" t="str">
        <f t="shared" si="321"/>
        <v>61 Caring personal service occupations</v>
      </c>
      <c r="BE136" s="27">
        <f t="shared" si="309"/>
        <v>2.7326966495675116</v>
      </c>
      <c r="BF136" s="27">
        <f t="shared" si="309"/>
        <v>1.8950506848718689</v>
      </c>
      <c r="BG136" s="27">
        <f t="shared" si="309"/>
        <v>2.4591237796614536</v>
      </c>
      <c r="BH136" s="27">
        <f t="shared" si="309"/>
        <v>5.4054154311099332</v>
      </c>
      <c r="BI136" s="27">
        <f t="shared" si="310"/>
        <v>7.8645392107713867</v>
      </c>
      <c r="BO136" t="str">
        <f t="shared" si="322"/>
        <v>61 Caring personal service occupations</v>
      </c>
      <c r="BP136" s="27">
        <f t="shared" si="311"/>
        <v>0.52621996431453155</v>
      </c>
      <c r="BQ136" s="27">
        <f t="shared" si="311"/>
        <v>-1.6812799763220241</v>
      </c>
      <c r="BR136" s="27">
        <f t="shared" si="311"/>
        <v>1.1946356603143542</v>
      </c>
      <c r="BS136" s="27">
        <f t="shared" si="311"/>
        <v>-2.5402962546245966</v>
      </c>
      <c r="BT136" s="27">
        <f t="shared" si="312"/>
        <v>-1.3456605943102424</v>
      </c>
      <c r="BZ136" t="str">
        <f t="shared" si="323"/>
        <v>61 Caring personal service occupations</v>
      </c>
      <c r="CA136" s="68">
        <f t="shared" si="313"/>
        <v>-2.1170758526607143</v>
      </c>
      <c r="CB136" s="68">
        <f t="shared" si="313"/>
        <v>-0.36676827297661729</v>
      </c>
      <c r="CC136" s="68">
        <f t="shared" si="313"/>
        <v>-0.70277427365001732</v>
      </c>
      <c r="CD136" s="68">
        <f t="shared" si="313"/>
        <v>-0.29835934900135674</v>
      </c>
      <c r="CE136" s="68">
        <f t="shared" si="314"/>
        <v>-1.0011336226513741</v>
      </c>
      <c r="CK136" t="str">
        <f t="shared" si="324"/>
        <v>61 Caring personal service occupations</v>
      </c>
      <c r="CL136" s="68">
        <f t="shared" si="315"/>
        <v>-0.18208888872077023</v>
      </c>
      <c r="CM136" s="68">
        <f t="shared" si="315"/>
        <v>2.7507774759187309E-2</v>
      </c>
      <c r="CN136" s="68">
        <f t="shared" si="315"/>
        <v>0.11017197106015286</v>
      </c>
      <c r="CO136" s="68">
        <f t="shared" si="315"/>
        <v>0.19347656222954213</v>
      </c>
      <c r="CP136" s="68">
        <f t="shared" si="316"/>
        <v>0.30364853328969499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9.3347136801472802E-3</v>
      </c>
      <c r="C137" s="27">
        <f t="shared" si="299"/>
        <v>-2.5827105285262282E-3</v>
      </c>
      <c r="D137" s="27">
        <f t="shared" si="299"/>
        <v>5.0965306649174806E-3</v>
      </c>
      <c r="E137" s="27">
        <f t="shared" si="299"/>
        <v>7.6508233230861943E-3</v>
      </c>
      <c r="F137" s="27">
        <f t="shared" si="300"/>
        <v>1.2747353988003675E-2</v>
      </c>
      <c r="L137" t="str">
        <f t="shared" si="317"/>
        <v>62 Leisure, travel and related personal service occupations</v>
      </c>
      <c r="M137" s="27">
        <f t="shared" si="301"/>
        <v>6.5238778438714395E-2</v>
      </c>
      <c r="N137" s="27">
        <f t="shared" si="301"/>
        <v>-2.1202321828796666E-2</v>
      </c>
      <c r="O137" s="27">
        <f t="shared" si="301"/>
        <v>9.2567160686938377E-2</v>
      </c>
      <c r="P137" s="27">
        <f t="shared" si="301"/>
        <v>0.15891821901853853</v>
      </c>
      <c r="Q137" s="27">
        <f t="shared" si="302"/>
        <v>0.25148537970547691</v>
      </c>
      <c r="W137" t="str">
        <f t="shared" si="318"/>
        <v>62 Leisure, travel and related personal service occupations</v>
      </c>
      <c r="X137" s="27">
        <f t="shared" si="303"/>
        <v>0.44967106531070744</v>
      </c>
      <c r="Y137" s="27">
        <f t="shared" si="303"/>
        <v>-0.28828942707567307</v>
      </c>
      <c r="Z137" s="27">
        <f t="shared" si="303"/>
        <v>0.33236039989810706</v>
      </c>
      <c r="AA137" s="27">
        <f t="shared" si="303"/>
        <v>0.57158649778122372</v>
      </c>
      <c r="AB137" s="27">
        <f t="shared" si="304"/>
        <v>0.90394689767933079</v>
      </c>
      <c r="AH137" t="str">
        <f t="shared" si="319"/>
        <v>62 Leisure, travel and related personal service occupations</v>
      </c>
      <c r="AI137" s="27">
        <f t="shared" si="305"/>
        <v>0.22897719007712558</v>
      </c>
      <c r="AJ137" s="27">
        <f t="shared" si="305"/>
        <v>-0.18664990601736298</v>
      </c>
      <c r="AK137" s="27">
        <f t="shared" si="305"/>
        <v>0.16765156076793852</v>
      </c>
      <c r="AL137" s="27">
        <f t="shared" si="305"/>
        <v>0.36215714671555066</v>
      </c>
      <c r="AM137" s="27">
        <f t="shared" si="306"/>
        <v>0.52980870748348918</v>
      </c>
      <c r="AS137" t="str">
        <f t="shared" si="320"/>
        <v>62 Leisure, travel and related personal service occupations</v>
      </c>
      <c r="AT137" s="27">
        <f t="shared" si="307"/>
        <v>0.27704643108353877</v>
      </c>
      <c r="AU137" s="27">
        <f t="shared" si="307"/>
        <v>-8.7702128337446839E-2</v>
      </c>
      <c r="AV137" s="27">
        <f t="shared" si="307"/>
        <v>0.27308549059213671</v>
      </c>
      <c r="AW137" s="27">
        <f t="shared" si="307"/>
        <v>0.61620128215948711</v>
      </c>
      <c r="AX137" s="27">
        <f t="shared" si="308"/>
        <v>0.88928677275162382</v>
      </c>
      <c r="BD137" t="str">
        <f t="shared" si="321"/>
        <v>62 Leisure, travel and related personal service occupations</v>
      </c>
      <c r="BE137" s="27">
        <f t="shared" si="309"/>
        <v>0.24784966306051937</v>
      </c>
      <c r="BF137" s="27">
        <f t="shared" si="309"/>
        <v>-0.38820200658709503</v>
      </c>
      <c r="BG137" s="27">
        <f t="shared" si="309"/>
        <v>-0.26799734920312934</v>
      </c>
      <c r="BH137" s="27">
        <f t="shared" si="309"/>
        <v>-0.31854617592554213</v>
      </c>
      <c r="BI137" s="27">
        <f t="shared" si="310"/>
        <v>-0.58654352512867147</v>
      </c>
      <c r="BO137" t="str">
        <f t="shared" si="322"/>
        <v>62 Leisure, travel and related personal service occupations</v>
      </c>
      <c r="BP137" s="27">
        <f t="shared" si="311"/>
        <v>0.20333972889096508</v>
      </c>
      <c r="BQ137" s="27">
        <f t="shared" si="311"/>
        <v>-0.92819661501971362</v>
      </c>
      <c r="BR137" s="27">
        <f t="shared" si="311"/>
        <v>-0.17883200816827838</v>
      </c>
      <c r="BS137" s="27">
        <f t="shared" si="311"/>
        <v>-0.61520606301186032</v>
      </c>
      <c r="BT137" s="27">
        <f t="shared" si="312"/>
        <v>-0.79403807118013869</v>
      </c>
      <c r="BZ137" t="str">
        <f t="shared" si="323"/>
        <v>62 Leisure, travel and related personal service occupations</v>
      </c>
      <c r="CA137" s="68">
        <f t="shared" si="313"/>
        <v>0.15980992896019419</v>
      </c>
      <c r="CB137" s="68">
        <f t="shared" si="313"/>
        <v>-0.38311650193727376</v>
      </c>
      <c r="CC137" s="68">
        <f t="shared" si="313"/>
        <v>-0.21022211546852354</v>
      </c>
      <c r="CD137" s="68">
        <f t="shared" si="313"/>
        <v>-0.52552779064798294</v>
      </c>
      <c r="CE137" s="68">
        <f t="shared" si="314"/>
        <v>-0.73574990611650648</v>
      </c>
      <c r="CK137" t="str">
        <f t="shared" si="324"/>
        <v>62 Leisure, travel and related personal service occupations</v>
      </c>
      <c r="CL137" s="68">
        <f t="shared" si="315"/>
        <v>-0.2791519181333485</v>
      </c>
      <c r="CM137" s="68">
        <f t="shared" si="315"/>
        <v>3.4150183052947813E-2</v>
      </c>
      <c r="CN137" s="68">
        <f t="shared" si="315"/>
        <v>-0.13775613708060563</v>
      </c>
      <c r="CO137" s="68">
        <f t="shared" si="315"/>
        <v>-0.19938546758995668</v>
      </c>
      <c r="CP137" s="68">
        <f t="shared" si="316"/>
        <v>-0.33714160467056231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3.0100030462934394E-4</v>
      </c>
      <c r="C138" s="27">
        <f t="shared" si="299"/>
        <v>1.8025930379189301E-4</v>
      </c>
      <c r="D138" s="27">
        <f t="shared" si="299"/>
        <v>3.0495084688400629E-4</v>
      </c>
      <c r="E138" s="27">
        <f t="shared" si="299"/>
        <v>6.7561763104879882E-4</v>
      </c>
      <c r="F138" s="27">
        <f t="shared" si="300"/>
        <v>9.8056847793280512E-4</v>
      </c>
      <c r="L138" t="str">
        <f t="shared" si="317"/>
        <v>63 Community and civil enforcement occupations</v>
      </c>
      <c r="M138" s="27">
        <f t="shared" si="301"/>
        <v>5.22818021495286E-4</v>
      </c>
      <c r="N138" s="27">
        <f t="shared" si="301"/>
        <v>8.1994339900636724E-3</v>
      </c>
      <c r="O138" s="27">
        <f t="shared" si="301"/>
        <v>-1.102222073490082E-3</v>
      </c>
      <c r="P138" s="27">
        <f t="shared" si="301"/>
        <v>1.1165676513566709E-2</v>
      </c>
      <c r="Q138" s="27">
        <f t="shared" si="302"/>
        <v>1.0063454440076627E-2</v>
      </c>
      <c r="W138" t="str">
        <f t="shared" si="318"/>
        <v>63 Community and civil enforcement occupations</v>
      </c>
      <c r="X138" s="27">
        <f t="shared" si="303"/>
        <v>1.9898775368670893E-2</v>
      </c>
      <c r="Y138" s="27">
        <f t="shared" si="303"/>
        <v>1.2612211433438936E-2</v>
      </c>
      <c r="Z138" s="27">
        <f t="shared" si="303"/>
        <v>1.196056524635547E-2</v>
      </c>
      <c r="AA138" s="27">
        <f t="shared" si="303"/>
        <v>5.3318609727924043E-2</v>
      </c>
      <c r="AB138" s="27">
        <f t="shared" si="304"/>
        <v>6.5279174974279514E-2</v>
      </c>
      <c r="AH138" t="str">
        <f t="shared" si="319"/>
        <v>63 Community and civil enforcement occupations</v>
      </c>
      <c r="AI138" s="27">
        <f t="shared" si="305"/>
        <v>3.7841933971735388E-3</v>
      </c>
      <c r="AJ138" s="27">
        <f t="shared" si="305"/>
        <v>7.4455166411649953E-3</v>
      </c>
      <c r="AK138" s="27">
        <f t="shared" si="305"/>
        <v>-2.580609534514694E-3</v>
      </c>
      <c r="AL138" s="27">
        <f t="shared" si="305"/>
        <v>1.3234580455592872E-2</v>
      </c>
      <c r="AM138" s="27">
        <f t="shared" si="306"/>
        <v>1.0653970921078178E-2</v>
      </c>
      <c r="AS138" t="str">
        <f t="shared" si="320"/>
        <v>63 Community and civil enforcement occupations</v>
      </c>
      <c r="AT138" s="27">
        <f t="shared" si="307"/>
        <v>9.7250756032753877E-4</v>
      </c>
      <c r="AU138" s="27">
        <f t="shared" si="307"/>
        <v>5.5992577298544996E-3</v>
      </c>
      <c r="AV138" s="27">
        <f t="shared" si="307"/>
        <v>-5.719606757503385E-3</v>
      </c>
      <c r="AW138" s="27">
        <f t="shared" si="307"/>
        <v>4.8412042069494142E-3</v>
      </c>
      <c r="AX138" s="27">
        <f t="shared" si="308"/>
        <v>-8.7840255055397082E-4</v>
      </c>
      <c r="BD138" t="str">
        <f t="shared" si="321"/>
        <v>63 Community and civil enforcement occupations</v>
      </c>
      <c r="BE138" s="27">
        <f t="shared" si="309"/>
        <v>-3.4913868909815141E-2</v>
      </c>
      <c r="BF138" s="27">
        <f t="shared" si="309"/>
        <v>3.5478088528401577E-2</v>
      </c>
      <c r="BG138" s="27">
        <f t="shared" si="309"/>
        <v>-4.8551729990050405E-2</v>
      </c>
      <c r="BH138" s="27">
        <f t="shared" si="309"/>
        <v>-3.187705418913056E-4</v>
      </c>
      <c r="BI138" s="27">
        <f t="shared" si="310"/>
        <v>-4.887050053194171E-2</v>
      </c>
      <c r="BO138" t="str">
        <f t="shared" si="322"/>
        <v>63 Community and civil enforcement occupations</v>
      </c>
      <c r="BP138" s="27">
        <f t="shared" si="311"/>
        <v>-3.1376449152616726E-2</v>
      </c>
      <c r="BQ138" s="27">
        <f t="shared" si="311"/>
        <v>3.2952577231727009E-2</v>
      </c>
      <c r="BR138" s="27">
        <f t="shared" si="311"/>
        <v>-5.0479837026725649E-2</v>
      </c>
      <c r="BS138" s="27">
        <f t="shared" si="311"/>
        <v>-7.4300368617850332E-3</v>
      </c>
      <c r="BT138" s="27">
        <f t="shared" si="312"/>
        <v>-5.7909873888510682E-2</v>
      </c>
      <c r="BZ138" t="str">
        <f t="shared" si="323"/>
        <v>63 Community and civil enforcement occupations</v>
      </c>
      <c r="CA138" s="68">
        <f t="shared" si="313"/>
        <v>-5.3024554216506425E-3</v>
      </c>
      <c r="CB138" s="68">
        <f t="shared" si="313"/>
        <v>2.8457140931964442E-2</v>
      </c>
      <c r="CC138" s="68">
        <f t="shared" si="313"/>
        <v>-3.7111695345700399E-2</v>
      </c>
      <c r="CD138" s="68">
        <f t="shared" si="313"/>
        <v>-1.8771589618908083E-2</v>
      </c>
      <c r="CE138" s="68">
        <f t="shared" si="314"/>
        <v>-5.5883284964608482E-2</v>
      </c>
      <c r="CK138" t="str">
        <f t="shared" si="324"/>
        <v>63 Community and civil enforcement occupations</v>
      </c>
      <c r="CL138" s="68">
        <f t="shared" si="315"/>
        <v>-2.266390433193137E-2</v>
      </c>
      <c r="CM138" s="68">
        <f t="shared" si="315"/>
        <v>1.40705803759609E-2</v>
      </c>
      <c r="CN138" s="68">
        <f t="shared" si="315"/>
        <v>-1.8547106912335187E-2</v>
      </c>
      <c r="CO138" s="68">
        <f t="shared" si="315"/>
        <v>-2.4555456064548203E-3</v>
      </c>
      <c r="CP138" s="68">
        <f t="shared" si="316"/>
        <v>-2.1002652518790008E-2</v>
      </c>
    </row>
    <row r="139" spans="1:94" x14ac:dyDescent="0.2">
      <c r="A139" t="str">
        <f t="shared" si="298"/>
        <v>71 Sales occupations</v>
      </c>
      <c r="B139" s="27">
        <f t="shared" si="299"/>
        <v>1.1222101149916452E-2</v>
      </c>
      <c r="C139" s="27">
        <f t="shared" si="299"/>
        <v>-1.9191976030883129E-3</v>
      </c>
      <c r="D139" s="27">
        <f t="shared" si="299"/>
        <v>1.747993322359874E-2</v>
      </c>
      <c r="E139" s="27">
        <f t="shared" si="299"/>
        <v>3.3404642573438309E-2</v>
      </c>
      <c r="F139" s="27">
        <f t="shared" si="300"/>
        <v>5.0884575797037049E-2</v>
      </c>
      <c r="L139" t="str">
        <f t="shared" si="317"/>
        <v>71 Sales occupations</v>
      </c>
      <c r="M139" s="27">
        <f t="shared" si="301"/>
        <v>0.18032570422023286</v>
      </c>
      <c r="N139" s="27">
        <f t="shared" si="301"/>
        <v>7.9228234881513204E-2</v>
      </c>
      <c r="O139" s="27">
        <f t="shared" si="301"/>
        <v>0.29268365353142922</v>
      </c>
      <c r="P139" s="27">
        <f t="shared" si="301"/>
        <v>0.73264204986855086</v>
      </c>
      <c r="Q139" s="27">
        <f t="shared" si="302"/>
        <v>1.0253257033999801</v>
      </c>
      <c r="W139" t="str">
        <f t="shared" si="318"/>
        <v>71 Sales occupations</v>
      </c>
      <c r="X139" s="27">
        <f t="shared" si="303"/>
        <v>1.0980990786634335</v>
      </c>
      <c r="Y139" s="27">
        <f t="shared" si="303"/>
        <v>-0.26567499168572972</v>
      </c>
      <c r="Z139" s="27">
        <f t="shared" si="303"/>
        <v>0.77758929471733218</v>
      </c>
      <c r="AA139" s="27">
        <f t="shared" si="303"/>
        <v>2.5001781885548438</v>
      </c>
      <c r="AB139" s="27">
        <f t="shared" si="304"/>
        <v>3.2777674832721759</v>
      </c>
      <c r="AH139" t="str">
        <f t="shared" si="319"/>
        <v>71 Sales occupations</v>
      </c>
      <c r="AI139" s="27">
        <f t="shared" si="305"/>
        <v>0.23186529358435237</v>
      </c>
      <c r="AJ139" s="27">
        <f t="shared" si="305"/>
        <v>-5.9088261659884012E-2</v>
      </c>
      <c r="AK139" s="27">
        <f t="shared" si="305"/>
        <v>0.12800553148530636</v>
      </c>
      <c r="AL139" s="27">
        <f t="shared" si="305"/>
        <v>0.66635940418157746</v>
      </c>
      <c r="AM139" s="27">
        <f t="shared" si="306"/>
        <v>0.79436493566688382</v>
      </c>
      <c r="AS139" t="str">
        <f t="shared" si="320"/>
        <v>71 Sales occupations</v>
      </c>
      <c r="AT139" s="27">
        <f t="shared" si="307"/>
        <v>0.19520797991923566</v>
      </c>
      <c r="AU139" s="27">
        <f t="shared" si="307"/>
        <v>-8.6481201989478951E-2</v>
      </c>
      <c r="AV139" s="27">
        <f t="shared" si="307"/>
        <v>6.1312539975567626E-2</v>
      </c>
      <c r="AW139" s="27">
        <f t="shared" si="307"/>
        <v>0.45477406846829393</v>
      </c>
      <c r="AX139" s="27">
        <f t="shared" si="308"/>
        <v>0.51608660844386156</v>
      </c>
      <c r="BD139" t="str">
        <f t="shared" si="321"/>
        <v>71 Sales occupations</v>
      </c>
      <c r="BE139" s="27">
        <f t="shared" si="309"/>
        <v>0.64609851431505483</v>
      </c>
      <c r="BF139" s="27">
        <f t="shared" si="309"/>
        <v>6.0853128807478285E-2</v>
      </c>
      <c r="BG139" s="27">
        <f t="shared" si="309"/>
        <v>-0.82438158231062353</v>
      </c>
      <c r="BH139" s="27">
        <f t="shared" si="309"/>
        <v>0.23843120354332292</v>
      </c>
      <c r="BI139" s="27">
        <f t="shared" si="310"/>
        <v>-0.58595037876730061</v>
      </c>
      <c r="BO139" t="str">
        <f t="shared" si="322"/>
        <v>71 Sales occupations</v>
      </c>
      <c r="BP139" s="27">
        <f t="shared" si="311"/>
        <v>-0.45514097076109472</v>
      </c>
      <c r="BQ139" s="27">
        <f t="shared" si="311"/>
        <v>-1.4550663580086578</v>
      </c>
      <c r="BR139" s="27">
        <f t="shared" si="311"/>
        <v>-0.72040116610527249</v>
      </c>
      <c r="BS139" s="27">
        <f t="shared" si="311"/>
        <v>-1.9365342471750058</v>
      </c>
      <c r="BT139" s="27">
        <f t="shared" si="312"/>
        <v>-2.6569354132802783</v>
      </c>
      <c r="BZ139" t="str">
        <f t="shared" si="323"/>
        <v>71 Sales occupations</v>
      </c>
      <c r="CA139" s="68">
        <f t="shared" si="313"/>
        <v>0.11940926377882377</v>
      </c>
      <c r="CB139" s="68">
        <f t="shared" si="313"/>
        <v>-0.8113515776525464</v>
      </c>
      <c r="CC139" s="68">
        <f t="shared" si="313"/>
        <v>-1.6808341052195024</v>
      </c>
      <c r="CD139" s="68">
        <f t="shared" si="313"/>
        <v>-3.960157016987361</v>
      </c>
      <c r="CE139" s="68">
        <f t="shared" si="314"/>
        <v>-5.6409911222068629</v>
      </c>
      <c r="CK139" t="str">
        <f t="shared" si="324"/>
        <v>71 Sales occupations</v>
      </c>
      <c r="CL139" s="68">
        <f t="shared" si="315"/>
        <v>-1.3685560563636234</v>
      </c>
      <c r="CM139" s="68">
        <f t="shared" si="315"/>
        <v>0.19111984167526375</v>
      </c>
      <c r="CN139" s="68">
        <f t="shared" si="315"/>
        <v>-1.1117459098738829</v>
      </c>
      <c r="CO139" s="68">
        <f t="shared" si="315"/>
        <v>-0.84074005005784591</v>
      </c>
      <c r="CP139" s="68">
        <f t="shared" si="316"/>
        <v>-1.9524859599317288</v>
      </c>
    </row>
    <row r="140" spans="1:94" x14ac:dyDescent="0.2">
      <c r="A140" t="str">
        <f t="shared" si="298"/>
        <v>72 Customer service occupations</v>
      </c>
      <c r="B140" s="27">
        <f t="shared" si="299"/>
        <v>6.4283965137964527E-3</v>
      </c>
      <c r="C140" s="27">
        <f t="shared" si="299"/>
        <v>7.5310934657969245E-3</v>
      </c>
      <c r="D140" s="27">
        <f t="shared" si="299"/>
        <v>3.3455181466136082E-2</v>
      </c>
      <c r="E140" s="27">
        <f t="shared" si="299"/>
        <v>3.4968104045083589E-2</v>
      </c>
      <c r="F140" s="27">
        <f t="shared" si="300"/>
        <v>6.8423285511219678E-2</v>
      </c>
      <c r="L140" t="str">
        <f t="shared" si="317"/>
        <v>72 Customer service occupations</v>
      </c>
      <c r="M140" s="27">
        <f t="shared" si="301"/>
        <v>9.2744194044454775E-2</v>
      </c>
      <c r="N140" s="27">
        <f t="shared" si="301"/>
        <v>3.3691255100381845E-2</v>
      </c>
      <c r="O140" s="27">
        <f t="shared" si="301"/>
        <v>0.30272805102429878</v>
      </c>
      <c r="P140" s="27">
        <f t="shared" si="301"/>
        <v>0.37256558459434352</v>
      </c>
      <c r="Q140" s="27">
        <f t="shared" si="302"/>
        <v>0.67529363561864231</v>
      </c>
      <c r="W140" t="str">
        <f t="shared" si="318"/>
        <v>72 Customer service occupations</v>
      </c>
      <c r="X140" s="27">
        <f t="shared" si="303"/>
        <v>0.4184511769578958</v>
      </c>
      <c r="Y140" s="27">
        <f t="shared" si="303"/>
        <v>3.86992296097457E-2</v>
      </c>
      <c r="Z140" s="27">
        <f t="shared" si="303"/>
        <v>1.0516870481475551</v>
      </c>
      <c r="AA140" s="27">
        <f t="shared" si="303"/>
        <v>1.2885122453656219</v>
      </c>
      <c r="AB140" s="27">
        <f t="shared" si="304"/>
        <v>2.340199293513177</v>
      </c>
      <c r="AH140" t="str">
        <f t="shared" si="319"/>
        <v>72 Customer service occupations</v>
      </c>
      <c r="AI140" s="27">
        <f t="shared" si="305"/>
        <v>0.15448787815206377</v>
      </c>
      <c r="AJ140" s="27">
        <f t="shared" si="305"/>
        <v>1.5668191468990567E-2</v>
      </c>
      <c r="AK140" s="27">
        <f t="shared" si="305"/>
        <v>0.29586422287309522</v>
      </c>
      <c r="AL140" s="27">
        <f t="shared" si="305"/>
        <v>0.34646423211675859</v>
      </c>
      <c r="AM140" s="27">
        <f t="shared" si="306"/>
        <v>0.6423284549898538</v>
      </c>
      <c r="AS140" t="str">
        <f t="shared" si="320"/>
        <v>72 Customer service occupations</v>
      </c>
      <c r="AT140" s="27">
        <f t="shared" si="307"/>
        <v>0.21399902095611589</v>
      </c>
      <c r="AU140" s="27">
        <f t="shared" si="307"/>
        <v>-2.6811275189662087E-2</v>
      </c>
      <c r="AV140" s="27">
        <f t="shared" si="307"/>
        <v>0.39605220108200467</v>
      </c>
      <c r="AW140" s="27">
        <f t="shared" si="307"/>
        <v>0.39527762785719656</v>
      </c>
      <c r="AX140" s="27">
        <f t="shared" si="308"/>
        <v>0.79132982893920123</v>
      </c>
      <c r="BD140" t="str">
        <f t="shared" si="321"/>
        <v>72 Customer service occupations</v>
      </c>
      <c r="BE140" s="27">
        <f t="shared" si="309"/>
        <v>0.3156556310374401</v>
      </c>
      <c r="BF140" s="27">
        <f t="shared" si="309"/>
        <v>0.10593045353322639</v>
      </c>
      <c r="BG140" s="27">
        <f t="shared" si="309"/>
        <v>0.85400756799296129</v>
      </c>
      <c r="BH140" s="27">
        <f t="shared" si="309"/>
        <v>0.57446115639958606</v>
      </c>
      <c r="BI140" s="27">
        <f t="shared" si="310"/>
        <v>1.4284687243925474</v>
      </c>
      <c r="BO140" t="str">
        <f t="shared" si="322"/>
        <v>72 Customer service occupations</v>
      </c>
      <c r="BP140" s="27">
        <f t="shared" si="311"/>
        <v>0.30006564316815476</v>
      </c>
      <c r="BQ140" s="27">
        <f t="shared" si="311"/>
        <v>-0.30651514883795361</v>
      </c>
      <c r="BR140" s="27">
        <f t="shared" si="311"/>
        <v>0.94924440661329257</v>
      </c>
      <c r="BS140" s="27">
        <f t="shared" si="311"/>
        <v>-0.16959711013605006</v>
      </c>
      <c r="BT140" s="27">
        <f t="shared" si="312"/>
        <v>0.77964729647724251</v>
      </c>
      <c r="BZ140" t="str">
        <f t="shared" si="323"/>
        <v>72 Customer service occupations</v>
      </c>
      <c r="CA140" s="68">
        <f t="shared" si="313"/>
        <v>2.3699120352373981E-2</v>
      </c>
      <c r="CB140" s="68">
        <f t="shared" si="313"/>
        <v>-5.1749218596455204E-3</v>
      </c>
      <c r="CC140" s="68">
        <f t="shared" si="313"/>
        <v>0.16133977290932933</v>
      </c>
      <c r="CD140" s="68">
        <f t="shared" si="313"/>
        <v>-0.10061578537090421</v>
      </c>
      <c r="CE140" s="68">
        <f t="shared" si="314"/>
        <v>6.0723987538425117E-2</v>
      </c>
      <c r="CK140" t="str">
        <f t="shared" si="324"/>
        <v>72 Customer service occupations</v>
      </c>
      <c r="CL140" s="68">
        <f t="shared" si="315"/>
        <v>7.1544034361222808E-3</v>
      </c>
      <c r="CM140" s="68">
        <f t="shared" si="315"/>
        <v>0.10873659351517262</v>
      </c>
      <c r="CN140" s="68">
        <f t="shared" si="315"/>
        <v>0.30809262010869976</v>
      </c>
      <c r="CO140" s="68">
        <f t="shared" si="315"/>
        <v>0.39233863987196593</v>
      </c>
      <c r="CP140" s="68">
        <f t="shared" si="316"/>
        <v>0.70043125998066569</v>
      </c>
    </row>
    <row r="141" spans="1:94" x14ac:dyDescent="0.2">
      <c r="A141" t="str">
        <f t="shared" si="298"/>
        <v>81 Process, plant and machine operatives</v>
      </c>
      <c r="B141" s="27">
        <f t="shared" si="299"/>
        <v>9.5820701729334365E-3</v>
      </c>
      <c r="C141" s="27">
        <f t="shared" si="299"/>
        <v>-5.103926681597204E-3</v>
      </c>
      <c r="D141" s="27">
        <f t="shared" si="299"/>
        <v>2.9216761269257381E-2</v>
      </c>
      <c r="E141" s="27">
        <f t="shared" si="299"/>
        <v>5.8414125989531385E-2</v>
      </c>
      <c r="F141" s="27">
        <f t="shared" si="300"/>
        <v>8.7630887258788759E-2</v>
      </c>
      <c r="L141" t="str">
        <f t="shared" si="317"/>
        <v>81 Process, plant and machine operatives</v>
      </c>
      <c r="M141" s="27">
        <f t="shared" si="301"/>
        <v>4.7600058648605809E-2</v>
      </c>
      <c r="N141" s="27">
        <f t="shared" si="301"/>
        <v>-1.9094293437481397E-2</v>
      </c>
      <c r="O141" s="27">
        <f t="shared" si="301"/>
        <v>0.1122932757276463</v>
      </c>
      <c r="P141" s="27">
        <f t="shared" si="301"/>
        <v>0.21888454530998525</v>
      </c>
      <c r="Q141" s="27">
        <f t="shared" si="302"/>
        <v>0.33117782103763155</v>
      </c>
      <c r="W141" t="str">
        <f t="shared" si="318"/>
        <v>81 Process, plant and machine operatives</v>
      </c>
      <c r="X141" s="27">
        <f t="shared" si="303"/>
        <v>0.11551543853281987</v>
      </c>
      <c r="Y141" s="27">
        <f t="shared" si="303"/>
        <v>-8.7525779131141679E-2</v>
      </c>
      <c r="Z141" s="27">
        <f t="shared" si="303"/>
        <v>0.33701489557659881</v>
      </c>
      <c r="AA141" s="27">
        <f t="shared" si="303"/>
        <v>0.62557191044200033</v>
      </c>
      <c r="AB141" s="27">
        <f t="shared" si="304"/>
        <v>0.96258680601859914</v>
      </c>
      <c r="AH141" t="str">
        <f t="shared" si="319"/>
        <v>81 Process, plant and machine operatives</v>
      </c>
      <c r="AI141" s="27">
        <f t="shared" si="305"/>
        <v>5.2344732548651463E-2</v>
      </c>
      <c r="AJ141" s="27">
        <f t="shared" si="305"/>
        <v>-3.3912993684859505E-2</v>
      </c>
      <c r="AK141" s="27">
        <f t="shared" si="305"/>
        <v>0.15992181115598031</v>
      </c>
      <c r="AL141" s="27">
        <f t="shared" si="305"/>
        <v>0.27212316929983893</v>
      </c>
      <c r="AM141" s="27">
        <f t="shared" si="306"/>
        <v>0.43204498045581924</v>
      </c>
      <c r="AS141" t="str">
        <f t="shared" si="320"/>
        <v>81 Process, plant and machine operatives</v>
      </c>
      <c r="AT141" s="27">
        <f t="shared" si="307"/>
        <v>0.12193462736191107</v>
      </c>
      <c r="AU141" s="27">
        <f t="shared" si="307"/>
        <v>-7.3936783013080487E-2</v>
      </c>
      <c r="AV141" s="27">
        <f t="shared" si="307"/>
        <v>0.24735224901834818</v>
      </c>
      <c r="AW141" s="27">
        <f t="shared" si="307"/>
        <v>0.37425028586644693</v>
      </c>
      <c r="AX141" s="27">
        <f t="shared" si="308"/>
        <v>0.62160253488479511</v>
      </c>
      <c r="BD141" t="str">
        <f t="shared" si="321"/>
        <v>81 Process, plant and machine operatives</v>
      </c>
      <c r="BE141" s="27">
        <f t="shared" si="309"/>
        <v>0.26459427875608332</v>
      </c>
      <c r="BF141" s="27">
        <f t="shared" si="309"/>
        <v>-0.52916601985230072</v>
      </c>
      <c r="BG141" s="27">
        <f t="shared" si="309"/>
        <v>0.94573734627646111</v>
      </c>
      <c r="BH141" s="27">
        <f t="shared" si="309"/>
        <v>0.298632639602328</v>
      </c>
      <c r="BI141" s="27">
        <f t="shared" si="310"/>
        <v>1.2443699858787891</v>
      </c>
      <c r="BO141" t="str">
        <f t="shared" si="322"/>
        <v>81 Process, plant and machine operatives</v>
      </c>
      <c r="BP141" s="27">
        <f t="shared" si="311"/>
        <v>-5.177151516741052E-2</v>
      </c>
      <c r="BQ141" s="27">
        <f t="shared" si="311"/>
        <v>-0.81765696051191972</v>
      </c>
      <c r="BR141" s="27">
        <f t="shared" si="311"/>
        <v>1.0764698990712636</v>
      </c>
      <c r="BS141" s="27">
        <f t="shared" si="311"/>
        <v>-0.23169676409358964</v>
      </c>
      <c r="BT141" s="27">
        <f t="shared" si="312"/>
        <v>0.84477313497767392</v>
      </c>
      <c r="BZ141" t="str">
        <f t="shared" si="323"/>
        <v>81 Process, plant and machine operatives</v>
      </c>
      <c r="CA141" s="68">
        <f t="shared" si="313"/>
        <v>5.1670286543561428E-2</v>
      </c>
      <c r="CB141" s="68">
        <f t="shared" si="313"/>
        <v>-0.58989075272255631</v>
      </c>
      <c r="CC141" s="68">
        <f t="shared" si="313"/>
        <v>8.2853520763817023E-2</v>
      </c>
      <c r="CD141" s="68">
        <f t="shared" si="313"/>
        <v>-2.0206087579737755</v>
      </c>
      <c r="CE141" s="68">
        <f t="shared" si="314"/>
        <v>-1.9377552372099585</v>
      </c>
      <c r="CK141" t="str">
        <f t="shared" si="324"/>
        <v>81 Process, plant and machine operatives</v>
      </c>
      <c r="CL141" s="68">
        <f t="shared" si="315"/>
        <v>-0.66939064708821605</v>
      </c>
      <c r="CM141" s="68">
        <f t="shared" si="315"/>
        <v>-0.14274996551141084</v>
      </c>
      <c r="CN141" s="68">
        <f t="shared" si="315"/>
        <v>-0.55215989885744476</v>
      </c>
      <c r="CO141" s="68">
        <f t="shared" si="315"/>
        <v>-0.51775493075368717</v>
      </c>
      <c r="CP141" s="68">
        <f t="shared" si="316"/>
        <v>-1.069914829611132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2.1547362445369124E-2</v>
      </c>
      <c r="C142" s="27">
        <f t="shared" si="299"/>
        <v>4.1750860910832605E-3</v>
      </c>
      <c r="D142" s="27">
        <f t="shared" si="299"/>
        <v>3.8063342389879268E-2</v>
      </c>
      <c r="E142" s="27">
        <f t="shared" si="299"/>
        <v>5.3102954915959455E-2</v>
      </c>
      <c r="F142" s="27">
        <f t="shared" si="300"/>
        <v>9.1166297305838723E-2</v>
      </c>
      <c r="L142" t="str">
        <f t="shared" si="317"/>
        <v>82 Transport and mobile machine drivers and operatives</v>
      </c>
      <c r="M142" s="27">
        <f t="shared" si="301"/>
        <v>0.12593940933048825</v>
      </c>
      <c r="N142" s="27">
        <f t="shared" si="301"/>
        <v>1.3917042487417985E-2</v>
      </c>
      <c r="O142" s="27">
        <f t="shared" si="301"/>
        <v>0.14761379090719168</v>
      </c>
      <c r="P142" s="27">
        <f t="shared" si="301"/>
        <v>0.22787354859927444</v>
      </c>
      <c r="Q142" s="27">
        <f t="shared" si="302"/>
        <v>0.37548733950646612</v>
      </c>
      <c r="W142" t="str">
        <f t="shared" si="318"/>
        <v>82 Transport and mobile machine drivers and operatives</v>
      </c>
      <c r="X142" s="27">
        <f t="shared" si="303"/>
        <v>0.58332942365950591</v>
      </c>
      <c r="Y142" s="27">
        <f t="shared" si="303"/>
        <v>-4.4699465720706488E-2</v>
      </c>
      <c r="Z142" s="27">
        <f t="shared" si="303"/>
        <v>0.48385443563117936</v>
      </c>
      <c r="AA142" s="27">
        <f t="shared" si="303"/>
        <v>1.062147934245623</v>
      </c>
      <c r="AB142" s="27">
        <f t="shared" si="304"/>
        <v>1.5460023698768024</v>
      </c>
      <c r="AH142" t="str">
        <f t="shared" si="319"/>
        <v>82 Transport and mobile machine drivers and operatives</v>
      </c>
      <c r="AI142" s="27">
        <f t="shared" si="305"/>
        <v>0.29768578250239419</v>
      </c>
      <c r="AJ142" s="27">
        <f t="shared" si="305"/>
        <v>-3.8250195768582795E-2</v>
      </c>
      <c r="AK142" s="27">
        <f t="shared" si="305"/>
        <v>0.23961497339869553</v>
      </c>
      <c r="AL142" s="27">
        <f t="shared" si="305"/>
        <v>0.44960391866713711</v>
      </c>
      <c r="AM142" s="27">
        <f t="shared" si="306"/>
        <v>0.68921889206583264</v>
      </c>
      <c r="AS142" t="str">
        <f t="shared" si="320"/>
        <v>82 Transport and mobile machine drivers and operatives</v>
      </c>
      <c r="AT142" s="27">
        <f t="shared" si="307"/>
        <v>0.40906823818376403</v>
      </c>
      <c r="AU142" s="27">
        <f t="shared" si="307"/>
        <v>-1.4691861089118685E-2</v>
      </c>
      <c r="AV142" s="27">
        <f t="shared" si="307"/>
        <v>0.35957059128599411</v>
      </c>
      <c r="AW142" s="27">
        <f t="shared" si="307"/>
        <v>0.67462152921862617</v>
      </c>
      <c r="AX142" s="27">
        <f t="shared" si="308"/>
        <v>1.0341921205046203</v>
      </c>
      <c r="BD142" t="str">
        <f t="shared" si="321"/>
        <v>82 Transport and mobile machine drivers and operatives</v>
      </c>
      <c r="BE142" s="27">
        <f t="shared" si="309"/>
        <v>1.1564987622107878</v>
      </c>
      <c r="BF142" s="27">
        <f t="shared" si="309"/>
        <v>-0.79623735574440246</v>
      </c>
      <c r="BG142" s="27">
        <f t="shared" si="309"/>
        <v>0.81715489794471807</v>
      </c>
      <c r="BH142" s="27">
        <f t="shared" si="309"/>
        <v>0.50617870205522575</v>
      </c>
      <c r="BI142" s="27">
        <f t="shared" si="310"/>
        <v>1.3233335999999438</v>
      </c>
      <c r="BO142" t="str">
        <f t="shared" si="322"/>
        <v>82 Transport and mobile machine drivers and operatives</v>
      </c>
      <c r="BP142" s="27">
        <f t="shared" si="311"/>
        <v>1.349826590349398</v>
      </c>
      <c r="BQ142" s="27">
        <f t="shared" si="311"/>
        <v>-1.5163156111112528</v>
      </c>
      <c r="BR142" s="27">
        <f t="shared" si="311"/>
        <v>1.1731710843786551</v>
      </c>
      <c r="BS142" s="27">
        <f t="shared" si="311"/>
        <v>0.34496421067085237</v>
      </c>
      <c r="BT142" s="27">
        <f t="shared" si="312"/>
        <v>1.5181352950495075</v>
      </c>
      <c r="BZ142" t="str">
        <f t="shared" si="323"/>
        <v>82 Transport and mobile machine drivers and operatives</v>
      </c>
      <c r="CA142" s="68">
        <f t="shared" si="313"/>
        <v>0.80735313444895063</v>
      </c>
      <c r="CB142" s="68">
        <f t="shared" si="313"/>
        <v>-0.82263089432430903</v>
      </c>
      <c r="CC142" s="68">
        <f t="shared" si="313"/>
        <v>-0.53654960700874899</v>
      </c>
      <c r="CD142" s="68">
        <f t="shared" si="313"/>
        <v>-1.4196248412311743</v>
      </c>
      <c r="CE142" s="68">
        <f t="shared" si="314"/>
        <v>-1.9561744482399233</v>
      </c>
      <c r="CK142" t="str">
        <f t="shared" si="324"/>
        <v>82 Transport and mobile machine drivers and operatives</v>
      </c>
      <c r="CL142" s="68">
        <f t="shared" si="315"/>
        <v>3.5856521793138363E-2</v>
      </c>
      <c r="CM142" s="68">
        <f t="shared" si="315"/>
        <v>-0.32737559115356207</v>
      </c>
      <c r="CN142" s="68">
        <f t="shared" si="315"/>
        <v>-0.39130978409556549</v>
      </c>
      <c r="CO142" s="68">
        <f t="shared" si="315"/>
        <v>-1.4491352054112496</v>
      </c>
      <c r="CP142" s="68">
        <f t="shared" si="316"/>
        <v>-1.8404449895068151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-2.7625563966558763E-5</v>
      </c>
      <c r="C143" s="27">
        <f t="shared" si="299"/>
        <v>-7.5951507852899157E-5</v>
      </c>
      <c r="D143" s="27">
        <f t="shared" si="299"/>
        <v>2.0094001940505497E-5</v>
      </c>
      <c r="E143" s="27">
        <f t="shared" si="299"/>
        <v>9.7255318075975799E-5</v>
      </c>
      <c r="F143" s="27">
        <f t="shared" si="300"/>
        <v>1.173493200164813E-4</v>
      </c>
      <c r="L143" t="str">
        <f t="shared" si="317"/>
        <v>91 Elementary trades and related occupations</v>
      </c>
      <c r="M143" s="27">
        <f t="shared" si="301"/>
        <v>3.0362296730637284E-2</v>
      </c>
      <c r="N143" s="27">
        <f t="shared" si="301"/>
        <v>-2.084655696991565E-2</v>
      </c>
      <c r="O143" s="27">
        <f t="shared" si="301"/>
        <v>2.2302756017039307E-2</v>
      </c>
      <c r="P143" s="27">
        <f t="shared" si="301"/>
        <v>5.8850028663747556E-2</v>
      </c>
      <c r="Q143" s="27">
        <f t="shared" si="302"/>
        <v>8.1152784680786863E-2</v>
      </c>
      <c r="W143" t="str">
        <f t="shared" si="318"/>
        <v>91 Elementary trades and related occupations</v>
      </c>
      <c r="X143" s="27">
        <f t="shared" si="303"/>
        <v>0.10704956006984406</v>
      </c>
      <c r="Y143" s="27">
        <f t="shared" si="303"/>
        <v>-0.10734699823304633</v>
      </c>
      <c r="Z143" s="27">
        <f t="shared" si="303"/>
        <v>3.1848429232119169E-3</v>
      </c>
      <c r="AA143" s="27">
        <f t="shared" si="303"/>
        <v>9.2576218277147349E-2</v>
      </c>
      <c r="AB143" s="27">
        <f t="shared" si="304"/>
        <v>9.5761061200359265E-2</v>
      </c>
      <c r="AH143" t="str">
        <f t="shared" si="319"/>
        <v>91 Elementary trades and related occupations</v>
      </c>
      <c r="AI143" s="27">
        <f t="shared" si="305"/>
        <v>4.9003862618486271E-2</v>
      </c>
      <c r="AJ143" s="27">
        <f t="shared" si="305"/>
        <v>-6.1180813401230161E-2</v>
      </c>
      <c r="AK143" s="27">
        <f t="shared" si="305"/>
        <v>1.4561357508001582E-2</v>
      </c>
      <c r="AL143" s="27">
        <f t="shared" si="305"/>
        <v>0.10527091559113017</v>
      </c>
      <c r="AM143" s="27">
        <f t="shared" si="306"/>
        <v>0.11983227309913175</v>
      </c>
      <c r="AS143" t="str">
        <f t="shared" si="320"/>
        <v>91 Elementary trades and related occupations</v>
      </c>
      <c r="AT143" s="27">
        <f t="shared" si="307"/>
        <v>7.0160551985987529E-2</v>
      </c>
      <c r="AU143" s="27">
        <f t="shared" si="307"/>
        <v>-4.9704987939850453E-2</v>
      </c>
      <c r="AV143" s="27">
        <f t="shared" si="307"/>
        <v>-7.418862622970368E-3</v>
      </c>
      <c r="AW143" s="27">
        <f t="shared" si="307"/>
        <v>6.026964052507866E-2</v>
      </c>
      <c r="AX143" s="27">
        <f t="shared" si="308"/>
        <v>5.2850777902108292E-2</v>
      </c>
      <c r="BD143" t="str">
        <f t="shared" si="321"/>
        <v>91 Elementary trades and related occupations</v>
      </c>
      <c r="BE143" s="27">
        <f t="shared" si="309"/>
        <v>-0.14591474722491005</v>
      </c>
      <c r="BF143" s="27">
        <f t="shared" si="309"/>
        <v>-0.21349092252940949</v>
      </c>
      <c r="BG143" s="27">
        <f t="shared" si="309"/>
        <v>-0.15627697923000672</v>
      </c>
      <c r="BH143" s="27">
        <f t="shared" si="309"/>
        <v>4.1396296809116162E-2</v>
      </c>
      <c r="BI143" s="27">
        <f t="shared" si="310"/>
        <v>-0.11488068242089056</v>
      </c>
      <c r="BO143" t="str">
        <f t="shared" si="322"/>
        <v>91 Elementary trades and related occupations</v>
      </c>
      <c r="BP143" s="27">
        <f t="shared" si="311"/>
        <v>-0.35309368738588853</v>
      </c>
      <c r="BQ143" s="27">
        <f t="shared" si="311"/>
        <v>-0.49268411895172992</v>
      </c>
      <c r="BR143" s="27">
        <f t="shared" si="311"/>
        <v>-0.33934508725331991</v>
      </c>
      <c r="BS143" s="27">
        <f t="shared" si="311"/>
        <v>-8.9592632481258816E-2</v>
      </c>
      <c r="BT143" s="27">
        <f t="shared" si="312"/>
        <v>-0.42893771973457873</v>
      </c>
      <c r="BZ143" t="str">
        <f t="shared" si="323"/>
        <v>91 Elementary trades and related occupations</v>
      </c>
      <c r="CA143" s="68">
        <f t="shared" si="313"/>
        <v>-9.8125740900123937E-2</v>
      </c>
      <c r="CB143" s="68">
        <f t="shared" si="313"/>
        <v>-0.53925427523809688</v>
      </c>
      <c r="CC143" s="68">
        <f t="shared" si="313"/>
        <v>-0.69345789973491456</v>
      </c>
      <c r="CD143" s="68">
        <f t="shared" si="313"/>
        <v>-0.36674513078679616</v>
      </c>
      <c r="CE143" s="68">
        <f t="shared" si="314"/>
        <v>-1.0602030305217107</v>
      </c>
      <c r="CK143" t="str">
        <f t="shared" si="324"/>
        <v>91 Elementary trades and related occupations</v>
      </c>
      <c r="CL143" s="68">
        <f t="shared" si="315"/>
        <v>-0.42180224563947699</v>
      </c>
      <c r="CM143" s="68">
        <f t="shared" si="315"/>
        <v>-0.17241982932748079</v>
      </c>
      <c r="CN143" s="68">
        <f t="shared" si="315"/>
        <v>-0.32808728918111107</v>
      </c>
      <c r="CO143" s="68">
        <f t="shared" si="315"/>
        <v>-0.37389316155816033</v>
      </c>
      <c r="CP143" s="68">
        <f t="shared" si="316"/>
        <v>-0.7019804507392714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8.1562809211098708E-3</v>
      </c>
      <c r="C144" s="27">
        <f t="shared" si="299"/>
        <v>-3.4387782859870292E-3</v>
      </c>
      <c r="D144" s="27">
        <f t="shared" si="299"/>
        <v>1.7456255754337277E-2</v>
      </c>
      <c r="E144" s="27">
        <f t="shared" si="299"/>
        <v>2.2176036254946421E-2</v>
      </c>
      <c r="F144" s="27">
        <f t="shared" si="300"/>
        <v>3.9632292009283698E-2</v>
      </c>
      <c r="L144" t="str">
        <f t="shared" ref="L144" si="325">A144</f>
        <v>92 Elementary administration and service occupations</v>
      </c>
      <c r="M144" s="27">
        <f t="shared" si="301"/>
        <v>0.31414875501755479</v>
      </c>
      <c r="N144" s="27">
        <f t="shared" si="301"/>
        <v>3.8262066808411266E-2</v>
      </c>
      <c r="O144" s="27">
        <f t="shared" si="301"/>
        <v>0.53239545899089014</v>
      </c>
      <c r="P144" s="27">
        <f t="shared" si="301"/>
        <v>0.8579643830838275</v>
      </c>
      <c r="Q144" s="27">
        <f t="shared" si="302"/>
        <v>1.3903598420747176</v>
      </c>
      <c r="W144" t="str">
        <f t="shared" ref="W144" si="326">A144</f>
        <v>92 Elementary administration and service occupations</v>
      </c>
      <c r="X144" s="27">
        <f t="shared" si="303"/>
        <v>1.3726604072123632</v>
      </c>
      <c r="Y144" s="27">
        <f t="shared" si="303"/>
        <v>-0.37394010245450193</v>
      </c>
      <c r="Z144" s="27">
        <f t="shared" si="303"/>
        <v>1.4224577073161235</v>
      </c>
      <c r="AA144" s="27">
        <f t="shared" si="303"/>
        <v>2.4475707153651491</v>
      </c>
      <c r="AB144" s="27">
        <f t="shared" si="304"/>
        <v>3.8700284226812727</v>
      </c>
      <c r="AH144" t="str">
        <f t="shared" ref="AH144" si="327">L144</f>
        <v>92 Elementary administration and service occupations</v>
      </c>
      <c r="AI144" s="27">
        <f t="shared" si="305"/>
        <v>0.68992458151433778</v>
      </c>
      <c r="AJ144" s="27">
        <f t="shared" si="305"/>
        <v>-0.21223565976451164</v>
      </c>
      <c r="AK144" s="27">
        <f t="shared" si="305"/>
        <v>0.6406128168362164</v>
      </c>
      <c r="AL144" s="27">
        <f t="shared" si="305"/>
        <v>1.2105951227481948</v>
      </c>
      <c r="AM144" s="27">
        <f t="shared" si="306"/>
        <v>1.8512079395844112</v>
      </c>
      <c r="AS144" t="str">
        <f t="shared" ref="AS144" si="328">W144</f>
        <v>92 Elementary administration and service occupations</v>
      </c>
      <c r="AT144" s="27">
        <f t="shared" si="307"/>
        <v>0.45168809334375681</v>
      </c>
      <c r="AU144" s="27">
        <f t="shared" si="307"/>
        <v>-5.2276067454430919E-2</v>
      </c>
      <c r="AV144" s="27">
        <f t="shared" si="307"/>
        <v>0.48152917677112184</v>
      </c>
      <c r="AW144" s="27">
        <f t="shared" si="307"/>
        <v>0.98995153848355422</v>
      </c>
      <c r="AX144" s="27">
        <f t="shared" si="308"/>
        <v>1.4714807152546761</v>
      </c>
      <c r="BD144" t="str">
        <f t="shared" ref="BD144" si="329">AH144</f>
        <v>92 Elementary administration and service occupations</v>
      </c>
      <c r="BE144" s="27">
        <f t="shared" si="309"/>
        <v>0.36773825902440294</v>
      </c>
      <c r="BF144" s="27">
        <f t="shared" si="309"/>
        <v>-0.80802784393090121</v>
      </c>
      <c r="BG144" s="27">
        <f t="shared" si="309"/>
        <v>-0.14389043308944593</v>
      </c>
      <c r="BH144" s="27">
        <f t="shared" si="309"/>
        <v>0.11485186031905137</v>
      </c>
      <c r="BI144" s="27">
        <f t="shared" si="310"/>
        <v>-2.9038572770394566E-2</v>
      </c>
      <c r="BO144" t="str">
        <f t="shared" ref="BO144" si="330">AS144</f>
        <v>92 Elementary administration and service occupations</v>
      </c>
      <c r="BP144" s="27">
        <f t="shared" si="311"/>
        <v>1.4157169308412634</v>
      </c>
      <c r="BQ144" s="27">
        <f t="shared" si="311"/>
        <v>-3.552140232149867</v>
      </c>
      <c r="BR144" s="27">
        <f t="shared" si="311"/>
        <v>1.5781924830739484</v>
      </c>
      <c r="BS144" s="27">
        <f t="shared" si="311"/>
        <v>-1.6872378137891531</v>
      </c>
      <c r="BT144" s="27">
        <f t="shared" si="312"/>
        <v>-0.10904533071520461</v>
      </c>
      <c r="BZ144" t="str">
        <f t="shared" ref="BZ144" si="331">BD144</f>
        <v>92 Elementary administration and service occupations</v>
      </c>
      <c r="CA144" s="68">
        <f t="shared" si="313"/>
        <v>1.3823339909657797</v>
      </c>
      <c r="CB144" s="68">
        <f t="shared" si="313"/>
        <v>-2.4381251072566741</v>
      </c>
      <c r="CC144" s="68">
        <f t="shared" si="313"/>
        <v>-0.91895546167950037</v>
      </c>
      <c r="CD144" s="68">
        <f t="shared" si="313"/>
        <v>-4.4609341893727059</v>
      </c>
      <c r="CE144" s="68">
        <f t="shared" si="314"/>
        <v>-5.3798896510522063</v>
      </c>
      <c r="CK144" t="str">
        <f t="shared" ref="CK144" si="332">BO144</f>
        <v>92 Elementary administration and service occupations</v>
      </c>
      <c r="CL144" s="68">
        <f t="shared" si="315"/>
        <v>-3.0448746178803523</v>
      </c>
      <c r="CM144" s="68">
        <f t="shared" si="315"/>
        <v>-0.37577432648451214</v>
      </c>
      <c r="CN144" s="68">
        <f t="shared" si="315"/>
        <v>-1.4291950975160379</v>
      </c>
      <c r="CO144" s="68">
        <f t="shared" si="315"/>
        <v>-1.0247602414485972</v>
      </c>
      <c r="CP144" s="68">
        <f t="shared" si="316"/>
        <v>-2.4539553389646351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1.8068136893768596</v>
      </c>
      <c r="C146" s="29">
        <f>D35-C35</f>
        <v>1.3280098675291256</v>
      </c>
      <c r="D146" s="29">
        <f>E35-D35</f>
        <v>2.4888943875717366</v>
      </c>
      <c r="E146" s="29">
        <f>F35-E35</f>
        <v>4.1934687235706196</v>
      </c>
      <c r="F146" s="29">
        <f t="shared" ref="F146" si="334">F35-D35</f>
        <v>6.6823631111423563</v>
      </c>
      <c r="L146" s="24" t="str">
        <f t="shared" ref="L146" si="335">L35</f>
        <v>All occupations</v>
      </c>
      <c r="M146" s="29">
        <f>N35-M35</f>
        <v>11.957162562818965</v>
      </c>
      <c r="N146" s="29">
        <f t="shared" ref="N146" si="336">O35-N35</f>
        <v>7.9378212260815815</v>
      </c>
      <c r="O146" s="29">
        <f>P35-O35</f>
        <v>15.191321672023221</v>
      </c>
      <c r="P146" s="29">
        <f>Q35-P35</f>
        <v>27.830126701987325</v>
      </c>
      <c r="Q146" s="29">
        <f>Q35-O35</f>
        <v>43.021448374010546</v>
      </c>
      <c r="W146" s="24" t="str">
        <f t="shared" ref="W146" si="337">W35</f>
        <v>All occupations</v>
      </c>
      <c r="X146" s="29">
        <f>Y35-X35</f>
        <v>26.811124262098971</v>
      </c>
      <c r="Y146" s="29">
        <f t="shared" ref="Y146" si="338">Z35-Y35</f>
        <v>-0.50155092537826818</v>
      </c>
      <c r="Z146" s="29">
        <f>AA35-Z35</f>
        <v>17.264980782790389</v>
      </c>
      <c r="AA146" s="29">
        <f>AB35-AA35</f>
        <v>34.885170521902893</v>
      </c>
      <c r="AB146" s="29">
        <f>AB35-Z35</f>
        <v>52.150151304693281</v>
      </c>
      <c r="AH146" s="24" t="str">
        <f t="shared" ref="AH146" si="339">AH35</f>
        <v>All occupations</v>
      </c>
      <c r="AI146" s="29">
        <f>AJ35-AI35</f>
        <v>2.6541694734034209</v>
      </c>
      <c r="AJ146" s="29">
        <f t="shared" ref="AJ146" si="340">AK35-AJ35</f>
        <v>-1.2143572288595479</v>
      </c>
      <c r="AK146" s="29">
        <f>AL35-AK35</f>
        <v>0.52389238682353323</v>
      </c>
      <c r="AL146" s="29">
        <f>AM35-AL35</f>
        <v>5.0547442837175396</v>
      </c>
      <c r="AM146" s="29">
        <f>AM35-AK35</f>
        <v>5.5786366705410728</v>
      </c>
      <c r="AS146" s="24" t="str">
        <f t="shared" ref="AS146" si="341">AS35</f>
        <v>All occupations</v>
      </c>
      <c r="AT146" s="29">
        <f>AU35-AT35</f>
        <v>6.7058852036024206</v>
      </c>
      <c r="AU146" s="29">
        <f t="shared" ref="AU146" si="342">AV35-AU35</f>
        <v>-1.5316608091140438E-2</v>
      </c>
      <c r="AV146" s="29">
        <f>AW35-AV35</f>
        <v>3.3376602128383865</v>
      </c>
      <c r="AW146" s="29">
        <f>AX35-AW35</f>
        <v>9.2950727917087477</v>
      </c>
      <c r="AX146" s="29">
        <f>AX35-AV35</f>
        <v>12.632733004547134</v>
      </c>
      <c r="BD146" s="24" t="str">
        <f t="shared" ref="BD146" si="343">BD35</f>
        <v>All occupations</v>
      </c>
      <c r="BE146" s="29">
        <f>BF35-BE35</f>
        <v>10.894437635841598</v>
      </c>
      <c r="BF146" s="29">
        <f t="shared" ref="BF146" si="344">BG35-BF35</f>
        <v>0.36789977162675314</v>
      </c>
      <c r="BG146" s="29">
        <f>BH35-BG35</f>
        <v>-1.751394638075368</v>
      </c>
      <c r="BH146" s="29">
        <f>BI35-BH35</f>
        <v>0.70252520482122804</v>
      </c>
      <c r="BI146" s="29">
        <f>BI35-BG35</f>
        <v>-1.0488694332541399</v>
      </c>
      <c r="BO146" s="24" t="str">
        <f t="shared" ref="BO146" si="345">BO35</f>
        <v>All occupations</v>
      </c>
      <c r="BP146" s="29">
        <f>BQ35-BP35</f>
        <v>3.9602396926784138</v>
      </c>
      <c r="BQ146" s="29">
        <f t="shared" ref="BQ146" si="346">BR35-BQ35</f>
        <v>-14.595886914827616</v>
      </c>
      <c r="BR146" s="29">
        <f>BS35-BR35</f>
        <v>0.57193315311127435</v>
      </c>
      <c r="BS146" s="29">
        <f>BT35-BS35</f>
        <v>-19.217561734026717</v>
      </c>
      <c r="BT146" s="29">
        <f>BT35-BR35</f>
        <v>-18.645628580915442</v>
      </c>
      <c r="BZ146" s="24" t="str">
        <f t="shared" ref="BZ146" si="347">BZ35</f>
        <v>All occupations</v>
      </c>
      <c r="CA146" s="70">
        <f>CB35-CA35</f>
        <v>1.1737152047237771</v>
      </c>
      <c r="CB146" s="70">
        <f t="shared" ref="CB146" si="348">CC35-CB35</f>
        <v>-6.6807830591694568</v>
      </c>
      <c r="CC146" s="70">
        <f>CD35-CC35</f>
        <v>-11.632595281899199</v>
      </c>
      <c r="CD146" s="70">
        <f>CE35-CD35</f>
        <v>-24.562000619455247</v>
      </c>
      <c r="CE146" s="70">
        <f>CE35-CC35</f>
        <v>-36.194595901354447</v>
      </c>
      <c r="CK146" s="24" t="str">
        <f t="shared" ref="CK146" si="349">CK35</f>
        <v>All occupations</v>
      </c>
      <c r="CL146" s="70">
        <f>CM35-CL35</f>
        <v>-7.4485477245445182</v>
      </c>
      <c r="CM146" s="70">
        <f t="shared" ref="CM146" si="350">CN35-CM35</f>
        <v>0.5191638710881179</v>
      </c>
      <c r="CN146" s="70">
        <f>CO35-CN35</f>
        <v>-3.6496926751836867</v>
      </c>
      <c r="CO146" s="70">
        <f>CP35-CO35</f>
        <v>-3.1515458742265388</v>
      </c>
      <c r="CP146" s="70">
        <f>CP35-CN35</f>
        <v>-6.8012385494102254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Liverpool City Region</v>
      </c>
    </row>
    <row r="2" spans="1:33" ht="15" x14ac:dyDescent="0.25">
      <c r="A2" s="365" t="s">
        <v>521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0.64440529060167762</v>
      </c>
      <c r="C8" s="69">
        <f>'Basic T2'!O8</f>
        <v>5.0433921680406009</v>
      </c>
      <c r="D8" s="69">
        <f>'Basic T2'!Z8</f>
        <v>12.185434885991722</v>
      </c>
      <c r="E8" s="69">
        <f>'Basic T2'!AK8</f>
        <v>2.568013464540055</v>
      </c>
      <c r="F8" s="69">
        <f>'Basic T2'!AV8</f>
        <v>3.2958036227441081</v>
      </c>
      <c r="G8" s="69">
        <f>'Basic T2'!BG8</f>
        <v>7.9324717701290712</v>
      </c>
      <c r="H8" s="69">
        <f>'Basic T2'!BR8</f>
        <v>5.9834525365113302</v>
      </c>
      <c r="I8" s="69">
        <f>'Basic T2'!CC8</f>
        <v>4.0822051737175205</v>
      </c>
      <c r="J8" s="69">
        <f>'Basic T2'!CN8</f>
        <v>1.0292993257726737</v>
      </c>
      <c r="K8" s="309">
        <f>SUM(B8:J8)</f>
        <v>42.76447823804876</v>
      </c>
      <c r="L8" s="97"/>
      <c r="M8" s="97">
        <f t="shared" ref="M8:M33" si="0">B8/B$35*100</f>
        <v>5.5166839172190798</v>
      </c>
      <c r="N8" s="97">
        <f t="shared" ref="N8:N33" si="1">C8/C$35*100</f>
        <v>6.7562493120674247</v>
      </c>
      <c r="O8" s="97">
        <f t="shared" ref="O8:O33" si="2">D8/D$35*100</f>
        <v>8.529195361378747</v>
      </c>
      <c r="P8" s="97">
        <f t="shared" ref="P8:P33" si="3">E8/E$35*100</f>
        <v>6.2103490005987529</v>
      </c>
      <c r="Q8" s="97">
        <f t="shared" ref="Q8:Q33" si="4">F8/F$35*100</f>
        <v>8.4854298114496221</v>
      </c>
      <c r="R8" s="97">
        <f t="shared" ref="R8:R33" si="5">G8/G$35*100</f>
        <v>5.1393228832543612</v>
      </c>
      <c r="S8" s="97">
        <f t="shared" ref="S8:S33" si="6">H8/H$35*100</f>
        <v>4.2325889271180159</v>
      </c>
      <c r="T8" s="97">
        <f t="shared" ref="T8:T33" si="7">I8/I$35*100</f>
        <v>4.8828060520307721</v>
      </c>
      <c r="U8" s="97">
        <f t="shared" ref="U8:U33" si="8">J8/J$35*100</f>
        <v>3.1561957885800025</v>
      </c>
      <c r="V8" s="97">
        <f t="shared" ref="V8:V33" si="9">K8/K$35*100</f>
        <v>5.9286581283218727</v>
      </c>
      <c r="W8" s="97"/>
      <c r="X8" s="97">
        <f t="shared" ref="X8:X32" si="10">IF($K8&gt;0,B8/$K8*100,0)</f>
        <v>1.506870461541916</v>
      </c>
      <c r="Y8" s="97">
        <f t="shared" ref="Y8:AG23" si="11">IF($K8&gt;0,C8/$K8*100,0)</f>
        <v>11.793414478171636</v>
      </c>
      <c r="Z8" s="97">
        <f t="shared" si="11"/>
        <v>28.494291028552755</v>
      </c>
      <c r="AA8" s="97">
        <f t="shared" si="11"/>
        <v>6.0050153079038884</v>
      </c>
      <c r="AB8" s="97">
        <f t="shared" si="11"/>
        <v>7.706872054881611</v>
      </c>
      <c r="AC8" s="97">
        <f t="shared" si="11"/>
        <v>18.549207419234516</v>
      </c>
      <c r="AD8" s="97">
        <f t="shared" si="11"/>
        <v>13.991641621825481</v>
      </c>
      <c r="AE8" s="97">
        <f t="shared" si="11"/>
        <v>9.5457850578554879</v>
      </c>
      <c r="AF8" s="97">
        <f>IF($K8&gt;0,J8/$K8*100,0)</f>
        <v>2.4069025700327078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0.23648729287607154</v>
      </c>
      <c r="C9" s="69">
        <f>'Basic T2'!O9</f>
        <v>2.1337607912235579</v>
      </c>
      <c r="D9" s="69">
        <f>'Basic T2'!Z9</f>
        <v>4.7180935258844663</v>
      </c>
      <c r="E9" s="69">
        <f>'Basic T2'!AK9</f>
        <v>1.3889091024063431</v>
      </c>
      <c r="F9" s="69">
        <f>'Basic T2'!AV9</f>
        <v>1.5060700620863541</v>
      </c>
      <c r="G9" s="69">
        <f>'Basic T2'!BG9</f>
        <v>4.0351815039906374</v>
      </c>
      <c r="H9" s="69">
        <f>'Basic T2'!BR9</f>
        <v>3.9091258764163621</v>
      </c>
      <c r="I9" s="69">
        <f>'Basic T2'!CC9</f>
        <v>2.4864768678359002</v>
      </c>
      <c r="J9" s="69">
        <f>'Basic T2'!CN9</f>
        <v>1.081150188830351</v>
      </c>
      <c r="K9" s="309">
        <f>SUM(B9:J9)</f>
        <v>21.495255211550045</v>
      </c>
      <c r="L9" s="97"/>
      <c r="M9" s="97">
        <f t="shared" si="0"/>
        <v>2.0245421076819223</v>
      </c>
      <c r="N9" s="97">
        <f t="shared" si="1"/>
        <v>2.858437217945204</v>
      </c>
      <c r="O9" s="97">
        <f t="shared" si="2"/>
        <v>3.3024296458870124</v>
      </c>
      <c r="P9" s="97">
        <f t="shared" si="3"/>
        <v>3.3588648872589291</v>
      </c>
      <c r="Q9" s="97">
        <f t="shared" si="4"/>
        <v>3.8775525685959731</v>
      </c>
      <c r="R9" s="97">
        <f t="shared" si="5"/>
        <v>2.6143302166717191</v>
      </c>
      <c r="S9" s="97">
        <f t="shared" si="6"/>
        <v>2.7652467865780777</v>
      </c>
      <c r="T9" s="97">
        <f t="shared" si="7"/>
        <v>2.974123980017223</v>
      </c>
      <c r="U9" s="97">
        <f t="shared" si="8"/>
        <v>3.3151888739917994</v>
      </c>
      <c r="V9" s="97">
        <f t="shared" si="9"/>
        <v>2.9799970625369188</v>
      </c>
      <c r="W9" s="97"/>
      <c r="X9" s="97">
        <f t="shared" si="10"/>
        <v>1.1001836942554644</v>
      </c>
      <c r="Y9" s="97">
        <f t="shared" si="11"/>
        <v>9.9266594893789595</v>
      </c>
      <c r="Z9" s="97">
        <f t="shared" si="11"/>
        <v>21.949465030539823</v>
      </c>
      <c r="AA9" s="97">
        <f t="shared" si="11"/>
        <v>6.4614683042239038</v>
      </c>
      <c r="AB9" s="97">
        <f t="shared" si="11"/>
        <v>7.006523287414133</v>
      </c>
      <c r="AC9" s="97">
        <f t="shared" si="11"/>
        <v>18.772428911764738</v>
      </c>
      <c r="AD9" s="97">
        <f t="shared" si="11"/>
        <v>18.18599424823703</v>
      </c>
      <c r="AE9" s="97">
        <f t="shared" si="11"/>
        <v>11.567561507712835</v>
      </c>
      <c r="AF9" s="97">
        <f t="shared" si="11"/>
        <v>5.0297155264731002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1.9252441189728935</v>
      </c>
      <c r="C10" s="69">
        <f>'Basic T2'!O10</f>
        <v>6.9424705020926449</v>
      </c>
      <c r="D10" s="69">
        <f>'Basic T2'!Z10</f>
        <v>12.461990593271056</v>
      </c>
      <c r="E10" s="69">
        <f>'Basic T2'!AK10</f>
        <v>1.3155528688680465</v>
      </c>
      <c r="F10" s="69">
        <f>'Basic T2'!AV10</f>
        <v>3.3336261898654058</v>
      </c>
      <c r="G10" s="69">
        <f>'Basic T2'!BG10</f>
        <v>4.6979284235927299</v>
      </c>
      <c r="H10" s="69">
        <f>'Basic T2'!BR10</f>
        <v>3.5461774373395496</v>
      </c>
      <c r="I10" s="69">
        <f>'Basic T2'!CC10</f>
        <v>1.9998555452081861</v>
      </c>
      <c r="J10" s="69">
        <f>'Basic T2'!CN10</f>
        <v>0.507369085068749</v>
      </c>
      <c r="K10" s="309">
        <f t="shared" ref="K10:K32" si="12">SUM(B10:J10)</f>
        <v>36.730214764279253</v>
      </c>
      <c r="L10" s="97"/>
      <c r="M10" s="97">
        <f t="shared" si="0"/>
        <v>16.481806438835477</v>
      </c>
      <c r="N10" s="97">
        <f t="shared" si="1"/>
        <v>9.3003002723135086</v>
      </c>
      <c r="O10" s="97">
        <f t="shared" si="2"/>
        <v>8.722770533521464</v>
      </c>
      <c r="P10" s="97">
        <f t="shared" si="3"/>
        <v>3.1814640215964722</v>
      </c>
      <c r="Q10" s="97">
        <f t="shared" si="4"/>
        <v>8.5828084102174067</v>
      </c>
      <c r="R10" s="97">
        <f t="shared" si="5"/>
        <v>3.0437134541316304</v>
      </c>
      <c r="S10" s="97">
        <f t="shared" si="6"/>
        <v>2.5085034540326543</v>
      </c>
      <c r="T10" s="97">
        <f t="shared" si="7"/>
        <v>2.3920666266848301</v>
      </c>
      <c r="U10" s="97">
        <f t="shared" si="8"/>
        <v>1.5557730676133201</v>
      </c>
      <c r="V10" s="97">
        <f t="shared" si="9"/>
        <v>5.0920973501672302</v>
      </c>
      <c r="W10" s="97"/>
      <c r="X10" s="97">
        <f t="shared" si="10"/>
        <v>5.2415814373218028</v>
      </c>
      <c r="Y10" s="97">
        <f t="shared" si="11"/>
        <v>18.90125213437171</v>
      </c>
      <c r="Z10" s="97">
        <f t="shared" si="11"/>
        <v>33.928444669456574</v>
      </c>
      <c r="AA10" s="97">
        <f t="shared" si="11"/>
        <v>3.5816639715034926</v>
      </c>
      <c r="AB10" s="97">
        <f t="shared" si="11"/>
        <v>9.0759779414832416</v>
      </c>
      <c r="AC10" s="97">
        <f t="shared" si="11"/>
        <v>12.790364700403394</v>
      </c>
      <c r="AD10" s="97">
        <f t="shared" si="11"/>
        <v>9.6546602302697835</v>
      </c>
      <c r="AE10" s="97">
        <f t="shared" si="11"/>
        <v>5.4447150882250739</v>
      </c>
      <c r="AF10" s="97">
        <f t="shared" si="11"/>
        <v>1.3813398269649484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2.6445263651377422</v>
      </c>
      <c r="C11" s="69">
        <f>'Basic T2'!O11</f>
        <v>7.2113454163164272</v>
      </c>
      <c r="D11" s="69">
        <f>'Basic T2'!Z11</f>
        <v>15.249008510949604</v>
      </c>
      <c r="E11" s="69">
        <f>'Basic T2'!AK11</f>
        <v>4.8874848536835556</v>
      </c>
      <c r="F11" s="69">
        <f>'Basic T2'!AV11</f>
        <v>0.93905241940296191</v>
      </c>
      <c r="G11" s="69">
        <f>'Basic T2'!BG11</f>
        <v>3.9256526378824423</v>
      </c>
      <c r="H11" s="69">
        <f>'Basic T2'!BR11</f>
        <v>2.5772450121324124</v>
      </c>
      <c r="I11" s="69">
        <f>'Basic T2'!CC11</f>
        <v>1.4917475258184436</v>
      </c>
      <c r="J11" s="69">
        <f>'Basic T2'!CN11</f>
        <v>0.19682252371178091</v>
      </c>
      <c r="K11" s="309">
        <f t="shared" si="12"/>
        <v>39.122885265035379</v>
      </c>
      <c r="L11" s="97"/>
      <c r="M11" s="97">
        <f t="shared" si="0"/>
        <v>22.639503865021858</v>
      </c>
      <c r="N11" s="97">
        <f t="shared" si="1"/>
        <v>9.6604915669282949</v>
      </c>
      <c r="O11" s="97">
        <f t="shared" si="2"/>
        <v>10.673543773701041</v>
      </c>
      <c r="P11" s="97">
        <f t="shared" si="3"/>
        <v>11.819636888839909</v>
      </c>
      <c r="Q11" s="97">
        <f t="shared" si="4"/>
        <v>2.4176996891220588</v>
      </c>
      <c r="R11" s="97">
        <f t="shared" si="5"/>
        <v>2.5433681982392744</v>
      </c>
      <c r="S11" s="97">
        <f t="shared" si="6"/>
        <v>1.8230977239742545</v>
      </c>
      <c r="T11" s="97">
        <f t="shared" si="7"/>
        <v>1.784308611939518</v>
      </c>
      <c r="U11" s="97">
        <f t="shared" si="8"/>
        <v>0.60352747240991433</v>
      </c>
      <c r="V11" s="97">
        <f t="shared" si="9"/>
        <v>5.4238054873211796</v>
      </c>
      <c r="W11" s="97"/>
      <c r="X11" s="97">
        <f t="shared" si="10"/>
        <v>6.7595381762428168</v>
      </c>
      <c r="Y11" s="97">
        <f t="shared" si="11"/>
        <v>18.43255007258194</v>
      </c>
      <c r="Z11" s="97">
        <f t="shared" si="11"/>
        <v>38.977208372148972</v>
      </c>
      <c r="AA11" s="97">
        <f t="shared" si="11"/>
        <v>12.492649303786301</v>
      </c>
      <c r="AB11" s="97">
        <f t="shared" si="11"/>
        <v>2.4002637153201096</v>
      </c>
      <c r="AC11" s="97">
        <f t="shared" si="11"/>
        <v>10.034159319509209</v>
      </c>
      <c r="AD11" s="97">
        <f t="shared" si="11"/>
        <v>6.587563761397039</v>
      </c>
      <c r="AE11" s="97">
        <f t="shared" si="11"/>
        <v>3.8129793232597735</v>
      </c>
      <c r="AF11" s="97">
        <f t="shared" si="11"/>
        <v>0.50308795575382503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3.582101476787217</v>
      </c>
      <c r="C12" s="69">
        <f>'Basic T2'!O12</f>
        <v>20.130793226698184</v>
      </c>
      <c r="D12" s="69">
        <f>'Basic T2'!Z12</f>
        <v>10.998184757201797</v>
      </c>
      <c r="E12" s="69">
        <f>'Basic T2'!AK12</f>
        <v>0.92091713246171236</v>
      </c>
      <c r="F12" s="69">
        <f>'Basic T2'!AV12</f>
        <v>0.4225324880532918</v>
      </c>
      <c r="G12" s="69">
        <f>'Basic T2'!BG12</f>
        <v>2.1433849688787672</v>
      </c>
      <c r="H12" s="69">
        <f>'Basic T2'!BR12</f>
        <v>1.2835099909008409</v>
      </c>
      <c r="I12" s="69">
        <f>'Basic T2'!CC12</f>
        <v>1.0126984344023888</v>
      </c>
      <c r="J12" s="69">
        <f>'Basic T2'!CN12</f>
        <v>0.29389755925167582</v>
      </c>
      <c r="K12" s="309">
        <f t="shared" si="12"/>
        <v>40.788020034635871</v>
      </c>
      <c r="L12" s="97"/>
      <c r="M12" s="97">
        <f t="shared" si="0"/>
        <v>30.665982876068131</v>
      </c>
      <c r="N12" s="97">
        <f t="shared" si="1"/>
        <v>26.967694233877442</v>
      </c>
      <c r="O12" s="97">
        <f t="shared" si="2"/>
        <v>7.6981796129861761</v>
      </c>
      <c r="P12" s="97">
        <f t="shared" si="3"/>
        <v>2.2270976660327624</v>
      </c>
      <c r="Q12" s="97">
        <f t="shared" si="4"/>
        <v>1.0878590416282692</v>
      </c>
      <c r="R12" s="97">
        <f t="shared" si="5"/>
        <v>1.3886651900436384</v>
      </c>
      <c r="S12" s="97">
        <f t="shared" si="6"/>
        <v>0.90793235881498624</v>
      </c>
      <c r="T12" s="97">
        <f t="shared" si="7"/>
        <v>1.2113085535774302</v>
      </c>
      <c r="U12" s="97">
        <f t="shared" si="8"/>
        <v>0.90119386611640129</v>
      </c>
      <c r="V12" s="97">
        <f t="shared" si="9"/>
        <v>5.6546516286347872</v>
      </c>
      <c r="W12" s="97"/>
      <c r="X12" s="97">
        <f t="shared" si="10"/>
        <v>8.7822391813709331</v>
      </c>
      <c r="Y12" s="97">
        <f t="shared" si="11"/>
        <v>49.35467132163749</v>
      </c>
      <c r="Z12" s="97">
        <f t="shared" si="11"/>
        <v>26.964252611091428</v>
      </c>
      <c r="AA12" s="97">
        <f t="shared" si="11"/>
        <v>2.25781278836212</v>
      </c>
      <c r="AB12" s="97">
        <f t="shared" si="11"/>
        <v>1.0359230178235934</v>
      </c>
      <c r="AC12" s="97">
        <f t="shared" si="11"/>
        <v>5.2549375210139493</v>
      </c>
      <c r="AD12" s="97">
        <f t="shared" si="11"/>
        <v>3.1467817996826657</v>
      </c>
      <c r="AE12" s="97">
        <f t="shared" si="11"/>
        <v>2.4828330317147977</v>
      </c>
      <c r="AF12" s="97">
        <f t="shared" si="11"/>
        <v>0.72054872730303532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0.72216905638113427</v>
      </c>
      <c r="C13" s="69">
        <f>'Basic T2'!O13</f>
        <v>9.0446716903997224</v>
      </c>
      <c r="D13" s="69">
        <f>'Basic T2'!Z13</f>
        <v>15.766263040654984</v>
      </c>
      <c r="E13" s="69">
        <f>'Basic T2'!AK13</f>
        <v>1.3738279370292683</v>
      </c>
      <c r="F13" s="69">
        <f>'Basic T2'!AV13</f>
        <v>2.526299677087994</v>
      </c>
      <c r="G13" s="69">
        <f>'Basic T2'!BG13</f>
        <v>5.8042318971354403</v>
      </c>
      <c r="H13" s="69">
        <f>'Basic T2'!BR13</f>
        <v>3.7239699389856473</v>
      </c>
      <c r="I13" s="69">
        <f>'Basic T2'!CC13</f>
        <v>2.2536135724053228</v>
      </c>
      <c r="J13" s="69">
        <f>'Basic T2'!CN13</f>
        <v>0.65271685545436653</v>
      </c>
      <c r="K13" s="309">
        <f t="shared" si="12"/>
        <v>41.867763665533879</v>
      </c>
      <c r="L13" s="97"/>
      <c r="M13" s="97">
        <f t="shared" si="0"/>
        <v>6.1824110958668017</v>
      </c>
      <c r="N13" s="97">
        <f t="shared" si="1"/>
        <v>12.116459487995717</v>
      </c>
      <c r="O13" s="97">
        <f t="shared" si="2"/>
        <v>11.035596090806852</v>
      </c>
      <c r="P13" s="97">
        <f t="shared" si="3"/>
        <v>3.3223933883276895</v>
      </c>
      <c r="Q13" s="97">
        <f t="shared" si="4"/>
        <v>6.5042523907324439</v>
      </c>
      <c r="R13" s="97">
        <f t="shared" si="5"/>
        <v>3.760469961077173</v>
      </c>
      <c r="S13" s="97">
        <f t="shared" si="6"/>
        <v>2.6342707379210037</v>
      </c>
      <c r="T13" s="97">
        <f t="shared" si="7"/>
        <v>2.6955916035593286</v>
      </c>
      <c r="U13" s="97">
        <f t="shared" si="8"/>
        <v>2.0014607400755637</v>
      </c>
      <c r="V13" s="97">
        <f t="shared" si="9"/>
        <v>5.8043420052645134</v>
      </c>
      <c r="W13" s="97"/>
      <c r="X13" s="97">
        <f t="shared" si="10"/>
        <v>1.7248808944042879</v>
      </c>
      <c r="Y13" s="97">
        <f t="shared" si="11"/>
        <v>21.602949139233392</v>
      </c>
      <c r="Z13" s="97">
        <f t="shared" si="11"/>
        <v>37.657284890126554</v>
      </c>
      <c r="AA13" s="97">
        <f t="shared" si="11"/>
        <v>3.281350176723727</v>
      </c>
      <c r="AB13" s="97">
        <f t="shared" si="11"/>
        <v>6.0339971756544495</v>
      </c>
      <c r="AC13" s="97">
        <f t="shared" si="11"/>
        <v>13.863247971645459</v>
      </c>
      <c r="AD13" s="97">
        <f t="shared" si="11"/>
        <v>8.8945995987153008</v>
      </c>
      <c r="AE13" s="97">
        <f t="shared" si="11"/>
        <v>5.3826939275013839</v>
      </c>
      <c r="AF13" s="97">
        <f t="shared" si="11"/>
        <v>1.558996225995448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0.28765867165809672</v>
      </c>
      <c r="C14" s="69">
        <f>'Basic T2'!O14</f>
        <v>1.5907900924811116</v>
      </c>
      <c r="D14" s="69">
        <f>'Basic T2'!Z14</f>
        <v>3.622578786965907</v>
      </c>
      <c r="E14" s="69">
        <f>'Basic T2'!AK14</f>
        <v>0.69731849247630506</v>
      </c>
      <c r="F14" s="69">
        <f>'Basic T2'!AV14</f>
        <v>1.5826178703969416</v>
      </c>
      <c r="G14" s="69">
        <f>'Basic T2'!BG14</f>
        <v>2.4581501271150614</v>
      </c>
      <c r="H14" s="69">
        <f>'Basic T2'!BR14</f>
        <v>2.005463328469351</v>
      </c>
      <c r="I14" s="69">
        <f>'Basic T2'!CC14</f>
        <v>1.4560583559876377</v>
      </c>
      <c r="J14" s="69">
        <f>'Basic T2'!CN14</f>
        <v>0.35993637602831857</v>
      </c>
      <c r="K14" s="309">
        <f t="shared" si="12"/>
        <v>14.06057210157873</v>
      </c>
      <c r="L14" s="97"/>
      <c r="M14" s="97">
        <f t="shared" si="0"/>
        <v>2.4626147406442396</v>
      </c>
      <c r="N14" s="97">
        <f t="shared" si="1"/>
        <v>2.1310606254410676</v>
      </c>
      <c r="O14" s="97">
        <f t="shared" si="2"/>
        <v>2.5356240852378922</v>
      </c>
      <c r="P14" s="97">
        <f t="shared" si="3"/>
        <v>1.6863584489129158</v>
      </c>
      <c r="Q14" s="97">
        <f t="shared" si="4"/>
        <v>4.0746338055232441</v>
      </c>
      <c r="R14" s="97">
        <f t="shared" si="5"/>
        <v>1.5925965531108965</v>
      </c>
      <c r="S14" s="97">
        <f t="shared" si="6"/>
        <v>1.4186294327605287</v>
      </c>
      <c r="T14" s="97">
        <f t="shared" si="7"/>
        <v>1.7416200926157528</v>
      </c>
      <c r="U14" s="97">
        <f t="shared" si="8"/>
        <v>1.1036922358076291</v>
      </c>
      <c r="V14" s="97">
        <f t="shared" si="9"/>
        <v>1.949288954605144</v>
      </c>
      <c r="W14" s="97"/>
      <c r="X14" s="97">
        <f t="shared" si="10"/>
        <v>2.0458532524846427</v>
      </c>
      <c r="Y14" s="97">
        <f t="shared" si="11"/>
        <v>11.313836172444908</v>
      </c>
      <c r="Z14" s="97">
        <f t="shared" si="11"/>
        <v>25.764092391085292</v>
      </c>
      <c r="AA14" s="97">
        <f t="shared" si="11"/>
        <v>4.9593891872864102</v>
      </c>
      <c r="AB14" s="97">
        <f t="shared" si="11"/>
        <v>11.25571462500622</v>
      </c>
      <c r="AC14" s="97">
        <f t="shared" si="11"/>
        <v>17.48257545536898</v>
      </c>
      <c r="AD14" s="97">
        <f t="shared" si="11"/>
        <v>14.263027947804316</v>
      </c>
      <c r="AE14" s="97">
        <f t="shared" si="11"/>
        <v>10.355612456367622</v>
      </c>
      <c r="AF14" s="97">
        <f t="shared" si="11"/>
        <v>2.5598985121516122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7.5764461535222649E-2</v>
      </c>
      <c r="C15" s="69">
        <f>'Basic T2'!O15</f>
        <v>1.8808714767701569</v>
      </c>
      <c r="D15" s="69">
        <f>'Basic T2'!Z15</f>
        <v>5.5257726219389811</v>
      </c>
      <c r="E15" s="69">
        <f>'Basic T2'!AK15</f>
        <v>2.7871266945123274</v>
      </c>
      <c r="F15" s="69">
        <f>'Basic T2'!AV15</f>
        <v>0.80524200503698773</v>
      </c>
      <c r="G15" s="69">
        <f>'Basic T2'!BG15</f>
        <v>3.5886191660916351</v>
      </c>
      <c r="H15" s="69">
        <f>'Basic T2'!BR15</f>
        <v>2.4610541707064959</v>
      </c>
      <c r="I15" s="69">
        <f>'Basic T2'!CC15</f>
        <v>0.71162912626460195</v>
      </c>
      <c r="J15" s="69">
        <f>'Basic T2'!CN15</f>
        <v>0.13186418057593757</v>
      </c>
      <c r="K15" s="309">
        <f t="shared" si="12"/>
        <v>17.967943903432346</v>
      </c>
      <c r="L15" s="97"/>
      <c r="M15" s="97">
        <f t="shared" si="0"/>
        <v>0.64861135149568905</v>
      </c>
      <c r="N15" s="97">
        <f t="shared" si="1"/>
        <v>2.5196606168250115</v>
      </c>
      <c r="O15" s="97">
        <f t="shared" si="2"/>
        <v>3.8677646432837909</v>
      </c>
      <c r="P15" s="97">
        <f t="shared" si="3"/>
        <v>6.7402409375243968</v>
      </c>
      <c r="Q15" s="97">
        <f t="shared" si="4"/>
        <v>2.0731892118266639</v>
      </c>
      <c r="R15" s="97">
        <f t="shared" si="5"/>
        <v>2.3250095473431269</v>
      </c>
      <c r="S15" s="97">
        <f t="shared" si="6"/>
        <v>1.7409063694258653</v>
      </c>
      <c r="T15" s="97">
        <f t="shared" si="7"/>
        <v>0.85119362125589559</v>
      </c>
      <c r="U15" s="97">
        <f t="shared" si="8"/>
        <v>0.40434221705712531</v>
      </c>
      <c r="V15" s="97">
        <f t="shared" si="9"/>
        <v>2.4909878726764547</v>
      </c>
      <c r="W15" s="97"/>
      <c r="X15" s="97">
        <f t="shared" si="10"/>
        <v>0.4216646152860577</v>
      </c>
      <c r="Y15" s="97">
        <f t="shared" si="11"/>
        <v>10.46792825533511</v>
      </c>
      <c r="Z15" s="97">
        <f t="shared" si="11"/>
        <v>30.753505529830903</v>
      </c>
      <c r="AA15" s="97">
        <f t="shared" si="11"/>
        <v>15.511661821138665</v>
      </c>
      <c r="AB15" s="97">
        <f t="shared" si="11"/>
        <v>4.4815478574772571</v>
      </c>
      <c r="AC15" s="97">
        <f t="shared" si="11"/>
        <v>19.972341773652328</v>
      </c>
      <c r="AD15" s="97">
        <f t="shared" si="11"/>
        <v>13.696915929464643</v>
      </c>
      <c r="AE15" s="97">
        <f t="shared" si="11"/>
        <v>3.9605484639155746</v>
      </c>
      <c r="AF15" s="97">
        <f t="shared" si="11"/>
        <v>0.73388575389946575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2.5204337518030976E-2</v>
      </c>
      <c r="C16" s="69">
        <f>'Basic T2'!O16</f>
        <v>0.44040990686529891</v>
      </c>
      <c r="D16" s="69">
        <f>'Basic T2'!Z16</f>
        <v>2.1144223403093538</v>
      </c>
      <c r="E16" s="69">
        <f>'Basic T2'!AK16</f>
        <v>0.58937546894336779</v>
      </c>
      <c r="F16" s="69">
        <f>'Basic T2'!AV16</f>
        <v>0.44864713278644069</v>
      </c>
      <c r="G16" s="69">
        <f>'Basic T2'!BG16</f>
        <v>1.7551125766728572</v>
      </c>
      <c r="H16" s="69">
        <f>'Basic T2'!BR16</f>
        <v>1.9074627634156265</v>
      </c>
      <c r="I16" s="69">
        <f>'Basic T2'!CC16</f>
        <v>1.0304421670297701</v>
      </c>
      <c r="J16" s="69">
        <f>'Basic T2'!CN16</f>
        <v>0.15495994723997894</v>
      </c>
      <c r="K16" s="309">
        <f t="shared" si="12"/>
        <v>8.4660366407807253</v>
      </c>
      <c r="L16" s="97"/>
      <c r="M16" s="97">
        <f t="shared" si="0"/>
        <v>0.21577160438899873</v>
      </c>
      <c r="N16" s="97">
        <f t="shared" si="1"/>
        <v>0.58998369175847132</v>
      </c>
      <c r="O16" s="97">
        <f t="shared" si="2"/>
        <v>1.479989954047044</v>
      </c>
      <c r="P16" s="97">
        <f t="shared" si="3"/>
        <v>1.4253147053438178</v>
      </c>
      <c r="Q16" s="97">
        <f t="shared" si="4"/>
        <v>1.1550942322824918</v>
      </c>
      <c r="R16" s="97">
        <f t="shared" si="5"/>
        <v>1.1371096537587264</v>
      </c>
      <c r="S16" s="97">
        <f t="shared" si="6"/>
        <v>1.3493055593000816</v>
      </c>
      <c r="T16" s="97">
        <f t="shared" si="7"/>
        <v>1.2325321818302193</v>
      </c>
      <c r="U16" s="97">
        <f t="shared" si="8"/>
        <v>0.47516200645546502</v>
      </c>
      <c r="V16" s="97">
        <f t="shared" si="9"/>
        <v>1.1736899177312541</v>
      </c>
      <c r="W16" s="97"/>
      <c r="X16" s="97">
        <f t="shared" si="10"/>
        <v>0.29771117923849039</v>
      </c>
      <c r="Y16" s="97">
        <f t="shared" si="11"/>
        <v>5.2020789130991165</v>
      </c>
      <c r="Z16" s="97">
        <f t="shared" si="11"/>
        <v>24.975350686816363</v>
      </c>
      <c r="AA16" s="97">
        <f t="shared" si="11"/>
        <v>6.9616456194432015</v>
      </c>
      <c r="AB16" s="97">
        <f t="shared" si="11"/>
        <v>5.2993762231705519</v>
      </c>
      <c r="AC16" s="97">
        <f t="shared" si="11"/>
        <v>20.73121876438044</v>
      </c>
      <c r="AD16" s="97">
        <f t="shared" si="11"/>
        <v>22.530764327517996</v>
      </c>
      <c r="AE16" s="97">
        <f t="shared" si="11"/>
        <v>12.171482486458318</v>
      </c>
      <c r="AF16" s="97">
        <f t="shared" si="11"/>
        <v>1.8303717998755173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0.10789107115325042</v>
      </c>
      <c r="C17" s="69">
        <f>'Basic T2'!O17</f>
        <v>1.6433132286854646</v>
      </c>
      <c r="D17" s="69">
        <f>'Basic T2'!Z17</f>
        <v>3.5148892638910896</v>
      </c>
      <c r="E17" s="69">
        <f>'Basic T2'!AK17</f>
        <v>0.45902172392593227</v>
      </c>
      <c r="F17" s="69">
        <f>'Basic T2'!AV17</f>
        <v>0.58756587373679281</v>
      </c>
      <c r="G17" s="69">
        <f>'Basic T2'!BG17</f>
        <v>1.3996362252188832</v>
      </c>
      <c r="H17" s="69">
        <f>'Basic T2'!BR17</f>
        <v>0.66964010067160573</v>
      </c>
      <c r="I17" s="69">
        <f>'Basic T2'!CC17</f>
        <v>0.60524642226996106</v>
      </c>
      <c r="J17" s="69">
        <f>'Basic T2'!CN17</f>
        <v>0.22658429429590562</v>
      </c>
      <c r="K17" s="309">
        <f t="shared" si="12"/>
        <v>9.2137882038488854</v>
      </c>
      <c r="L17" s="97"/>
      <c r="M17" s="97">
        <f t="shared" si="0"/>
        <v>0.92364377779539986</v>
      </c>
      <c r="N17" s="97">
        <f t="shared" si="1"/>
        <v>2.201421880529852</v>
      </c>
      <c r="O17" s="97">
        <f t="shared" si="2"/>
        <v>2.4602468016799022</v>
      </c>
      <c r="P17" s="97">
        <f t="shared" si="3"/>
        <v>1.110074048987552</v>
      </c>
      <c r="Q17" s="97">
        <f t="shared" si="4"/>
        <v>1.5127566905959822</v>
      </c>
      <c r="R17" s="97">
        <f t="shared" si="5"/>
        <v>0.90680215309258128</v>
      </c>
      <c r="S17" s="97">
        <f t="shared" si="6"/>
        <v>0.47369161165091911</v>
      </c>
      <c r="T17" s="97">
        <f t="shared" si="7"/>
        <v>0.72394717263523767</v>
      </c>
      <c r="U17" s="97">
        <f t="shared" si="8"/>
        <v>0.6947875875448235</v>
      </c>
      <c r="V17" s="97">
        <f t="shared" si="9"/>
        <v>1.2773545376448234</v>
      </c>
      <c r="W17" s="97"/>
      <c r="X17" s="97">
        <f t="shared" si="10"/>
        <v>1.1709740745742447</v>
      </c>
      <c r="Y17" s="97">
        <f t="shared" si="11"/>
        <v>17.835370124950362</v>
      </c>
      <c r="Z17" s="97">
        <f t="shared" si="11"/>
        <v>38.148144781782712</v>
      </c>
      <c r="AA17" s="97">
        <f t="shared" si="11"/>
        <v>4.9819001020034799</v>
      </c>
      <c r="AB17" s="97">
        <f t="shared" si="11"/>
        <v>6.3770282183320468</v>
      </c>
      <c r="AC17" s="97">
        <f t="shared" si="11"/>
        <v>15.190670701918368</v>
      </c>
      <c r="AD17" s="97">
        <f t="shared" si="11"/>
        <v>7.2678043586011265</v>
      </c>
      <c r="AE17" s="97">
        <f t="shared" si="11"/>
        <v>6.5689205013105338</v>
      </c>
      <c r="AF17" s="97">
        <f t="shared" si="11"/>
        <v>2.4591871365271274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0.47644559975527134</v>
      </c>
      <c r="C18" s="69">
        <f>'Basic T2'!O18</f>
        <v>5.1650649536215223</v>
      </c>
      <c r="D18" s="69">
        <f>'Basic T2'!Z18</f>
        <v>10.196328387436635</v>
      </c>
      <c r="E18" s="69">
        <f>'Basic T2'!AK18</f>
        <v>2.9258191156196882</v>
      </c>
      <c r="F18" s="69">
        <f>'Basic T2'!AV18</f>
        <v>2.4581582856892412</v>
      </c>
      <c r="G18" s="69">
        <f>'Basic T2'!BG18</f>
        <v>7.6304247238906653</v>
      </c>
      <c r="H18" s="69">
        <f>'Basic T2'!BR18</f>
        <v>5.7365275545970755</v>
      </c>
      <c r="I18" s="69">
        <f>'Basic T2'!CC18</f>
        <v>3.3045742619083045</v>
      </c>
      <c r="J18" s="69">
        <f>'Basic T2'!CN18</f>
        <v>0.85837743180986847</v>
      </c>
      <c r="K18" s="309">
        <f t="shared" si="12"/>
        <v>38.751720314328274</v>
      </c>
      <c r="L18" s="97"/>
      <c r="M18" s="97">
        <f t="shared" si="0"/>
        <v>4.0787991904063698</v>
      </c>
      <c r="N18" s="97">
        <f t="shared" si="1"/>
        <v>6.919245098730153</v>
      </c>
      <c r="O18" s="97">
        <f t="shared" si="2"/>
        <v>7.136920232957376</v>
      </c>
      <c r="P18" s="97">
        <f t="shared" si="3"/>
        <v>7.0756474105465275</v>
      </c>
      <c r="Q18" s="97">
        <f t="shared" si="4"/>
        <v>6.3288144520220024</v>
      </c>
      <c r="R18" s="97">
        <f t="shared" si="5"/>
        <v>4.9436313836138686</v>
      </c>
      <c r="S18" s="97">
        <f t="shared" si="6"/>
        <v>4.0579185444415184</v>
      </c>
      <c r="T18" s="97">
        <f t="shared" si="7"/>
        <v>3.9526663944568154</v>
      </c>
      <c r="U18" s="97">
        <f t="shared" si="8"/>
        <v>2.6320888078467162</v>
      </c>
      <c r="V18" s="97">
        <f t="shared" si="9"/>
        <v>5.37234899369325</v>
      </c>
      <c r="W18" s="97"/>
      <c r="X18" s="97">
        <f t="shared" si="10"/>
        <v>1.2294824484968936</v>
      </c>
      <c r="Y18" s="97">
        <f t="shared" si="11"/>
        <v>13.328608153975974</v>
      </c>
      <c r="Z18" s="97">
        <f t="shared" si="11"/>
        <v>26.311937392019701</v>
      </c>
      <c r="AA18" s="97">
        <f t="shared" si="11"/>
        <v>7.5501657523521084</v>
      </c>
      <c r="AB18" s="97">
        <f t="shared" si="11"/>
        <v>6.343352671185408</v>
      </c>
      <c r="AC18" s="97">
        <f t="shared" si="11"/>
        <v>19.690544476471537</v>
      </c>
      <c r="AD18" s="97">
        <f t="shared" si="11"/>
        <v>14.803284881461174</v>
      </c>
      <c r="AE18" s="97">
        <f t="shared" si="11"/>
        <v>8.5275549965363808</v>
      </c>
      <c r="AF18" s="97">
        <f t="shared" si="11"/>
        <v>2.215069227500817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0.45185259577891446</v>
      </c>
      <c r="C19" s="69">
        <f>'Basic T2'!O19</f>
        <v>4.783065618292448</v>
      </c>
      <c r="D19" s="69">
        <f>'Basic T2'!Z19</f>
        <v>15.575377830953881</v>
      </c>
      <c r="E19" s="69">
        <f>'Basic T2'!AK19</f>
        <v>5.2111679940993492</v>
      </c>
      <c r="F19" s="69">
        <f>'Basic T2'!AV19</f>
        <v>5.1108897333295396</v>
      </c>
      <c r="G19" s="69">
        <f>'Basic T2'!BG19</f>
        <v>17.235030232030688</v>
      </c>
      <c r="H19" s="69">
        <f>'Basic T2'!BR19</f>
        <v>17.561964371210887</v>
      </c>
      <c r="I19" s="69">
        <f>'Basic T2'!CC19</f>
        <v>8.1583930482181763</v>
      </c>
      <c r="J19" s="69">
        <f>'Basic T2'!CN19</f>
        <v>2.4548949163048861</v>
      </c>
      <c r="K19" s="309">
        <f t="shared" si="12"/>
        <v>76.542636340218763</v>
      </c>
      <c r="L19" s="97"/>
      <c r="M19" s="97">
        <f t="shared" si="0"/>
        <v>3.8682611462729999</v>
      </c>
      <c r="N19" s="97">
        <f t="shared" si="1"/>
        <v>6.4075096118723138</v>
      </c>
      <c r="O19" s="97">
        <f t="shared" si="2"/>
        <v>10.901985984941028</v>
      </c>
      <c r="P19" s="97">
        <f t="shared" si="3"/>
        <v>12.602415209650591</v>
      </c>
      <c r="Q19" s="97">
        <f t="shared" si="4"/>
        <v>13.158580143230051</v>
      </c>
      <c r="R19" s="97">
        <f t="shared" si="5"/>
        <v>11.166303244671337</v>
      </c>
      <c r="S19" s="97">
        <f t="shared" si="6"/>
        <v>12.423024246026381</v>
      </c>
      <c r="T19" s="97">
        <f t="shared" si="7"/>
        <v>9.7584146938916305</v>
      </c>
      <c r="U19" s="97">
        <f t="shared" si="8"/>
        <v>7.5275760920484229</v>
      </c>
      <c r="V19" s="97">
        <f t="shared" si="9"/>
        <v>10.611496779536733</v>
      </c>
      <c r="W19" s="97"/>
      <c r="X19" s="97">
        <f t="shared" si="10"/>
        <v>0.59032797586237806</v>
      </c>
      <c r="Y19" s="97">
        <f t="shared" si="11"/>
        <v>6.2488906144185439</v>
      </c>
      <c r="Z19" s="97">
        <f t="shared" si="11"/>
        <v>20.348629960593499</v>
      </c>
      <c r="AA19" s="97">
        <f t="shared" si="11"/>
        <v>6.8081898445940769</v>
      </c>
      <c r="AB19" s="97">
        <f t="shared" si="11"/>
        <v>6.677180167420051</v>
      </c>
      <c r="AC19" s="97">
        <f t="shared" si="11"/>
        <v>22.516901763644466</v>
      </c>
      <c r="AD19" s="97">
        <f t="shared" si="11"/>
        <v>22.944028597540065</v>
      </c>
      <c r="AE19" s="97">
        <f t="shared" si="11"/>
        <v>10.658625621353741</v>
      </c>
      <c r="AF19" s="97">
        <f t="shared" si="11"/>
        <v>3.2072254545731913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3.0894105863878536E-2</v>
      </c>
      <c r="C20" s="69">
        <f>'Basic T2'!O20</f>
        <v>0.70667643709721206</v>
      </c>
      <c r="D20" s="69">
        <f>'Basic T2'!Z20</f>
        <v>2.199274009857048</v>
      </c>
      <c r="E20" s="69">
        <f>'Basic T2'!AK20</f>
        <v>1.042753146834742</v>
      </c>
      <c r="F20" s="69">
        <f>'Basic T2'!AV20</f>
        <v>0.77367702827927998</v>
      </c>
      <c r="G20" s="69">
        <f>'Basic T2'!BG20</f>
        <v>3.2405729856610299</v>
      </c>
      <c r="H20" s="69">
        <f>'Basic T2'!BR20</f>
        <v>3.1529308527810209</v>
      </c>
      <c r="I20" s="69">
        <f>'Basic T2'!CC20</f>
        <v>2.9663834633517503</v>
      </c>
      <c r="J20" s="69">
        <f>'Basic T2'!CN20</f>
        <v>0.96037643016946228</v>
      </c>
      <c r="K20" s="309">
        <f t="shared" si="12"/>
        <v>15.073538459895424</v>
      </c>
      <c r="L20" s="97"/>
      <c r="M20" s="97">
        <f t="shared" si="0"/>
        <v>0.26448109511483064</v>
      </c>
      <c r="N20" s="97">
        <f t="shared" si="1"/>
        <v>0.94668073251325657</v>
      </c>
      <c r="O20" s="97">
        <f t="shared" si="2"/>
        <v>1.5393818816296545</v>
      </c>
      <c r="P20" s="97">
        <f t="shared" si="3"/>
        <v>2.5217394895848826</v>
      </c>
      <c r="Q20" s="97">
        <f t="shared" si="4"/>
        <v>1.9919215073647825</v>
      </c>
      <c r="R20" s="97">
        <f t="shared" si="5"/>
        <v>2.0995159368581846</v>
      </c>
      <c r="S20" s="97">
        <f t="shared" si="6"/>
        <v>2.2303277470686829</v>
      </c>
      <c r="T20" s="97">
        <f t="shared" si="7"/>
        <v>3.5481497159310122</v>
      </c>
      <c r="U20" s="97">
        <f t="shared" si="8"/>
        <v>2.9448538131285988</v>
      </c>
      <c r="V20" s="97">
        <f t="shared" si="9"/>
        <v>2.0897216567305166</v>
      </c>
      <c r="W20" s="97"/>
      <c r="X20" s="97">
        <f t="shared" si="10"/>
        <v>0.20495589636152939</v>
      </c>
      <c r="Y20" s="97">
        <f t="shared" si="11"/>
        <v>4.6881920856034673</v>
      </c>
      <c r="Z20" s="97">
        <f t="shared" si="11"/>
        <v>14.590296868306169</v>
      </c>
      <c r="AA20" s="97">
        <f t="shared" si="11"/>
        <v>6.9177728216177332</v>
      </c>
      <c r="AB20" s="97">
        <f t="shared" si="11"/>
        <v>5.1326835456566551</v>
      </c>
      <c r="AC20" s="97">
        <f t="shared" si="11"/>
        <v>21.498422512291199</v>
      </c>
      <c r="AD20" s="97">
        <f t="shared" si="11"/>
        <v>20.916992126100265</v>
      </c>
      <c r="AE20" s="97">
        <f t="shared" si="11"/>
        <v>19.679410187887168</v>
      </c>
      <c r="AF20" s="97">
        <f t="shared" si="11"/>
        <v>6.3712739561758163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1.3618311475150689E-2</v>
      </c>
      <c r="C21" s="69">
        <f>'Basic T2'!O21</f>
        <v>7.5049008172576925E-2</v>
      </c>
      <c r="D21" s="69">
        <f>'Basic T2'!Z21</f>
        <v>0.78043186242059648</v>
      </c>
      <c r="E21" s="69">
        <f>'Basic T2'!AK21</f>
        <v>0.38292128198642772</v>
      </c>
      <c r="F21" s="69">
        <f>'Basic T2'!AV21</f>
        <v>0.51772105389973344</v>
      </c>
      <c r="G21" s="69">
        <f>'Basic T2'!BG21</f>
        <v>0.82287303818628676</v>
      </c>
      <c r="H21" s="69">
        <f>'Basic T2'!BR21</f>
        <v>1.3874328007803229</v>
      </c>
      <c r="I21" s="69">
        <f>'Basic T2'!CC21</f>
        <v>1.0481286677866108</v>
      </c>
      <c r="J21" s="69">
        <f>'Basic T2'!CN21</f>
        <v>0.75112907638963733</v>
      </c>
      <c r="K21" s="309">
        <f t="shared" si="12"/>
        <v>5.7793051010973429</v>
      </c>
      <c r="L21" s="97"/>
      <c r="M21" s="97">
        <f t="shared" si="0"/>
        <v>0.11658488996031881</v>
      </c>
      <c r="N21" s="97">
        <f t="shared" si="1"/>
        <v>0.1005374543448023</v>
      </c>
      <c r="O21" s="97">
        <f t="shared" si="2"/>
        <v>0.54626329573859822</v>
      </c>
      <c r="P21" s="97">
        <f t="shared" si="3"/>
        <v>0.92603673373586859</v>
      </c>
      <c r="Q21" s="97">
        <f t="shared" si="4"/>
        <v>1.3329330772196317</v>
      </c>
      <c r="R21" s="97">
        <f t="shared" si="5"/>
        <v>0.53312641478143097</v>
      </c>
      <c r="S21" s="97">
        <f t="shared" si="6"/>
        <v>0.98144552394612461</v>
      </c>
      <c r="T21" s="97">
        <f t="shared" si="7"/>
        <v>1.2536873539148463</v>
      </c>
      <c r="U21" s="97">
        <f t="shared" si="8"/>
        <v>2.3032274171571205</v>
      </c>
      <c r="V21" s="97">
        <f t="shared" si="9"/>
        <v>0.80121459621101154</v>
      </c>
      <c r="W21" s="97"/>
      <c r="X21" s="97">
        <f t="shared" si="10"/>
        <v>0.23563925483991005</v>
      </c>
      <c r="Y21" s="97">
        <f t="shared" si="11"/>
        <v>1.2985818685766741</v>
      </c>
      <c r="Z21" s="97">
        <f t="shared" si="11"/>
        <v>13.503904859987619</v>
      </c>
      <c r="AA21" s="97">
        <f t="shared" si="11"/>
        <v>6.6257322513345196</v>
      </c>
      <c r="AB21" s="97">
        <f t="shared" si="11"/>
        <v>8.9581886549203205</v>
      </c>
      <c r="AC21" s="97">
        <f t="shared" si="11"/>
        <v>14.238269546109345</v>
      </c>
      <c r="AD21" s="97">
        <f t="shared" si="11"/>
        <v>24.006913919752822</v>
      </c>
      <c r="AE21" s="97">
        <f t="shared" si="11"/>
        <v>18.135894358434161</v>
      </c>
      <c r="AF21" s="97">
        <f t="shared" si="11"/>
        <v>12.996875286044633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2.0835976103268122E-2</v>
      </c>
      <c r="C22" s="69">
        <f>'Basic T2'!O22</f>
        <v>0.35552675398604</v>
      </c>
      <c r="D22" s="69">
        <f>'Basic T2'!Z22</f>
        <v>1.1587237880033578</v>
      </c>
      <c r="E22" s="69">
        <f>'Basic T2'!AK22</f>
        <v>0.41254697441824473</v>
      </c>
      <c r="F22" s="69">
        <f>'Basic T2'!AV22</f>
        <v>1.6844205282929374</v>
      </c>
      <c r="G22" s="69">
        <f>'Basic T2'!BG22</f>
        <v>8.7386772279496441</v>
      </c>
      <c r="H22" s="69">
        <f>'Basic T2'!BR22</f>
        <v>5.1998311521602121</v>
      </c>
      <c r="I22" s="69">
        <f>'Basic T2'!CC22</f>
        <v>2.268444268494425</v>
      </c>
      <c r="J22" s="69">
        <f>'Basic T2'!CN22</f>
        <v>1.0907456379666305</v>
      </c>
      <c r="K22" s="309">
        <f t="shared" si="12"/>
        <v>20.929752307374759</v>
      </c>
      <c r="L22" s="97"/>
      <c r="M22" s="97">
        <f t="shared" si="0"/>
        <v>0.17837453531943595</v>
      </c>
      <c r="N22" s="97">
        <f t="shared" si="1"/>
        <v>0.47627218090655726</v>
      </c>
      <c r="O22" s="97">
        <f t="shared" si="2"/>
        <v>0.81104873566054236</v>
      </c>
      <c r="P22" s="97">
        <f t="shared" si="3"/>
        <v>0.99768195364087153</v>
      </c>
      <c r="Q22" s="97">
        <f t="shared" si="4"/>
        <v>4.3367365904811219</v>
      </c>
      <c r="R22" s="97">
        <f t="shared" si="5"/>
        <v>5.6616506365763763</v>
      </c>
      <c r="S22" s="97">
        <f t="shared" si="6"/>
        <v>3.6782689631476364</v>
      </c>
      <c r="T22" s="97">
        <f t="shared" si="7"/>
        <v>2.7133308914045182</v>
      </c>
      <c r="U22" s="97">
        <f t="shared" si="8"/>
        <v>3.3446119148849087</v>
      </c>
      <c r="V22" s="97">
        <f t="shared" si="9"/>
        <v>2.9015985054268385</v>
      </c>
      <c r="W22" s="97"/>
      <c r="X22" s="97">
        <f t="shared" si="10"/>
        <v>9.955194785523766E-2</v>
      </c>
      <c r="Y22" s="97">
        <f t="shared" si="11"/>
        <v>1.6986668010436388</v>
      </c>
      <c r="Z22" s="97">
        <f t="shared" si="11"/>
        <v>5.5362517959425279</v>
      </c>
      <c r="AA22" s="97">
        <f t="shared" si="11"/>
        <v>1.9711029942427012</v>
      </c>
      <c r="AB22" s="97">
        <f t="shared" si="11"/>
        <v>8.047971631749407</v>
      </c>
      <c r="AC22" s="97">
        <f t="shared" si="11"/>
        <v>41.752415889176596</v>
      </c>
      <c r="AD22" s="97">
        <f t="shared" si="11"/>
        <v>24.844207785144267</v>
      </c>
      <c r="AE22" s="97">
        <f t="shared" si="11"/>
        <v>10.838371305976331</v>
      </c>
      <c r="AF22" s="97">
        <f t="shared" si="11"/>
        <v>5.2114598488692954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5.1122250326995512E-3</v>
      </c>
      <c r="C23" s="69">
        <f>'Basic T2'!O23</f>
        <v>0.13683805194642773</v>
      </c>
      <c r="D23" s="69">
        <f>'Basic T2'!Z23</f>
        <v>0.56449955422017262</v>
      </c>
      <c r="E23" s="69">
        <f>'Basic T2'!AK23</f>
        <v>0.36782297649279277</v>
      </c>
      <c r="F23" s="69">
        <f>'Basic T2'!AV23</f>
        <v>0.54524836407087629</v>
      </c>
      <c r="G23" s="69">
        <f>'Basic T2'!BG23</f>
        <v>5.8486824532709516</v>
      </c>
      <c r="H23" s="69">
        <f>'Basic T2'!BR23</f>
        <v>5.5411701933859865</v>
      </c>
      <c r="I23" s="69">
        <f>'Basic T2'!CC23</f>
        <v>2.5194832124481708</v>
      </c>
      <c r="J23" s="69">
        <f>'Basic T2'!CN23</f>
        <v>1.3380041630487798</v>
      </c>
      <c r="K23" s="309">
        <f t="shared" si="12"/>
        <v>16.866861193916858</v>
      </c>
      <c r="L23" s="97"/>
      <c r="M23" s="97">
        <f t="shared" si="0"/>
        <v>4.3765204957839275E-2</v>
      </c>
      <c r="N23" s="97">
        <f t="shared" si="1"/>
        <v>0.18331154182025058</v>
      </c>
      <c r="O23" s="97">
        <f t="shared" si="2"/>
        <v>0.39512147284050064</v>
      </c>
      <c r="P23" s="97">
        <f t="shared" si="3"/>
        <v>0.88952378404620469</v>
      </c>
      <c r="Q23" s="97">
        <f t="shared" si="4"/>
        <v>1.4038053393724219</v>
      </c>
      <c r="R23" s="97">
        <f t="shared" si="5"/>
        <v>3.7892687727137755</v>
      </c>
      <c r="S23" s="97">
        <f t="shared" si="6"/>
        <v>3.919726188298061</v>
      </c>
      <c r="T23" s="97">
        <f t="shared" si="7"/>
        <v>3.0136035192294677</v>
      </c>
      <c r="U23" s="97">
        <f t="shared" si="8"/>
        <v>4.1027940063469384</v>
      </c>
      <c r="V23" s="97">
        <f t="shared" si="9"/>
        <v>2.3383391505434301</v>
      </c>
      <c r="W23" s="97"/>
      <c r="X23" s="97">
        <f t="shared" si="10"/>
        <v>3.0309285017080169E-2</v>
      </c>
      <c r="Y23" s="97">
        <f t="shared" si="11"/>
        <v>0.81128344137781394</v>
      </c>
      <c r="Z23" s="97">
        <f t="shared" si="11"/>
        <v>3.3467967023038234</v>
      </c>
      <c r="AA23" s="97">
        <f t="shared" si="11"/>
        <v>2.1807434843031168</v>
      </c>
      <c r="AB23" s="97">
        <f t="shared" si="11"/>
        <v>3.2326605276595486</v>
      </c>
      <c r="AC23" s="97">
        <f t="shared" si="11"/>
        <v>34.675583002842977</v>
      </c>
      <c r="AD23" s="97">
        <f t="shared" si="11"/>
        <v>32.852408813232216</v>
      </c>
      <c r="AE23" s="97">
        <f t="shared" si="11"/>
        <v>14.937475227203734</v>
      </c>
      <c r="AF23" s="97">
        <f t="shared" si="11"/>
        <v>7.9327395160596907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4.6732264537918018E-2</v>
      </c>
      <c r="C24" s="69">
        <f>'Basic T2'!O24</f>
        <v>0.37173743905318396</v>
      </c>
      <c r="D24" s="69">
        <f>'Basic T2'!Z24</f>
        <v>1.0016508523374612</v>
      </c>
      <c r="E24" s="69">
        <f>'Basic T2'!AK24</f>
        <v>0.36703553048139737</v>
      </c>
      <c r="F24" s="69">
        <f>'Basic T2'!AV24</f>
        <v>0.42396819179109196</v>
      </c>
      <c r="G24" s="69">
        <f>'Basic T2'!BG24</f>
        <v>2.8786947713427367</v>
      </c>
      <c r="H24" s="69">
        <f>'Basic T2'!BR24</f>
        <v>3.1935667756837107</v>
      </c>
      <c r="I24" s="69">
        <f>'Basic T2'!CC24</f>
        <v>2.400201093095121</v>
      </c>
      <c r="J24" s="69">
        <f>'Basic T2'!CN24</f>
        <v>1.2433027429558814</v>
      </c>
      <c r="K24" s="309">
        <f t="shared" si="12"/>
        <v>11.926889661278503</v>
      </c>
      <c r="L24" s="97"/>
      <c r="M24" s="97">
        <f t="shared" si="0"/>
        <v>0.40006985658179001</v>
      </c>
      <c r="N24" s="97">
        <f t="shared" si="1"/>
        <v>0.49798840407220174</v>
      </c>
      <c r="O24" s="97">
        <f t="shared" si="2"/>
        <v>0.70110553159649835</v>
      </c>
      <c r="P24" s="97">
        <f t="shared" si="3"/>
        <v>0.88761946593517382</v>
      </c>
      <c r="Q24" s="97">
        <f t="shared" si="4"/>
        <v>1.0915554279096205</v>
      </c>
      <c r="R24" s="97">
        <f t="shared" si="5"/>
        <v>1.8650607705882425</v>
      </c>
      <c r="S24" s="97">
        <f t="shared" si="6"/>
        <v>2.2590728831371356</v>
      </c>
      <c r="T24" s="97">
        <f t="shared" si="7"/>
        <v>2.870927825703331</v>
      </c>
      <c r="U24" s="97">
        <f t="shared" si="8"/>
        <v>3.8124059571316371</v>
      </c>
      <c r="V24" s="97">
        <f t="shared" si="9"/>
        <v>1.6534856556024535</v>
      </c>
      <c r="W24" s="97"/>
      <c r="X24" s="97">
        <f t="shared" si="10"/>
        <v>0.39182272885140912</v>
      </c>
      <c r="Y24" s="97">
        <f t="shared" ref="Y24:AG32" si="13">IF($K24&gt;0,C24/$K24*100,0)</f>
        <v>3.1168011913454357</v>
      </c>
      <c r="Z24" s="97">
        <f t="shared" si="13"/>
        <v>8.398257054304711</v>
      </c>
      <c r="AA24" s="97">
        <f t="shared" si="13"/>
        <v>3.0773784356621019</v>
      </c>
      <c r="AB24" s="97">
        <f t="shared" si="13"/>
        <v>3.5547255305591943</v>
      </c>
      <c r="AC24" s="97">
        <f t="shared" si="13"/>
        <v>24.136173412324123</v>
      </c>
      <c r="AD24" s="97">
        <f t="shared" si="13"/>
        <v>26.776191164506642</v>
      </c>
      <c r="AE24" s="97">
        <f t="shared" si="13"/>
        <v>20.124283541312071</v>
      </c>
      <c r="AF24" s="97">
        <f t="shared" si="13"/>
        <v>10.424366941134304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5.145863604626686E-2</v>
      </c>
      <c r="C25" s="69">
        <f>'Basic T2'!O25</f>
        <v>2.5247571855290314</v>
      </c>
      <c r="D25" s="69">
        <f>'Basic T2'!Z25</f>
        <v>7.5009430995454061</v>
      </c>
      <c r="E25" s="69">
        <f>'Basic T2'!AK25</f>
        <v>6.2274131659208685</v>
      </c>
      <c r="F25" s="69">
        <f>'Basic T2'!AV25</f>
        <v>3.7707375684980677</v>
      </c>
      <c r="G25" s="69">
        <f>'Basic T2'!BG25</f>
        <v>26.517832893250873</v>
      </c>
      <c r="H25" s="69">
        <f>'Basic T2'!BR25</f>
        <v>17.399018952611623</v>
      </c>
      <c r="I25" s="69">
        <f>'Basic T2'!CC25</f>
        <v>2.1382170819402142</v>
      </c>
      <c r="J25" s="69">
        <f>'Basic T2'!CN25</f>
        <v>0.66831075724586053</v>
      </c>
      <c r="K25" s="309">
        <f t="shared" si="12"/>
        <v>66.798689340588211</v>
      </c>
      <c r="L25" s="97"/>
      <c r="M25" s="97">
        <f t="shared" si="0"/>
        <v>0.44053181129753338</v>
      </c>
      <c r="N25" s="97">
        <f t="shared" si="1"/>
        <v>3.3822253811555041</v>
      </c>
      <c r="O25" s="97">
        <f t="shared" si="2"/>
        <v>5.2502852535986264</v>
      </c>
      <c r="P25" s="97">
        <f t="shared" si="3"/>
        <v>15.060049203526654</v>
      </c>
      <c r="Q25" s="97">
        <f t="shared" si="4"/>
        <v>9.7082025015332079</v>
      </c>
      <c r="R25" s="97">
        <f t="shared" si="5"/>
        <v>17.180484135575046</v>
      </c>
      <c r="S25" s="97">
        <f t="shared" si="6"/>
        <v>12.307759527157236</v>
      </c>
      <c r="T25" s="97">
        <f t="shared" si="7"/>
        <v>2.5575635873160829</v>
      </c>
      <c r="U25" s="97">
        <f t="shared" si="8"/>
        <v>2.0492771584190779</v>
      </c>
      <c r="V25" s="97">
        <f t="shared" si="9"/>
        <v>9.2606436191233588</v>
      </c>
      <c r="W25" s="97"/>
      <c r="X25" s="97">
        <f t="shared" si="10"/>
        <v>7.7035397781374679E-2</v>
      </c>
      <c r="Y25" s="97">
        <f t="shared" si="13"/>
        <v>3.7796507842481555</v>
      </c>
      <c r="Z25" s="97">
        <f t="shared" si="13"/>
        <v>11.229177059597911</v>
      </c>
      <c r="AA25" s="97">
        <f t="shared" si="13"/>
        <v>9.322657715885704</v>
      </c>
      <c r="AB25" s="97">
        <f t="shared" si="13"/>
        <v>5.6449274764540815</v>
      </c>
      <c r="AC25" s="97">
        <f t="shared" si="13"/>
        <v>39.698133533793914</v>
      </c>
      <c r="AD25" s="97">
        <f t="shared" si="13"/>
        <v>26.046946615821749</v>
      </c>
      <c r="AE25" s="97">
        <f t="shared" si="13"/>
        <v>3.200986580796565</v>
      </c>
      <c r="AF25" s="97">
        <f t="shared" si="13"/>
        <v>1.000484835620542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1.713457692990299E-2</v>
      </c>
      <c r="C26" s="69">
        <f>'Basic T2'!O26</f>
        <v>0.32451959019096077</v>
      </c>
      <c r="D26" s="69">
        <f>'Basic T2'!Z26</f>
        <v>1.4191813870148069</v>
      </c>
      <c r="E26" s="69">
        <f>'Basic T2'!AK26</f>
        <v>0.87505835589010417</v>
      </c>
      <c r="F26" s="69">
        <f>'Basic T2'!AV26</f>
        <v>1.1919719091614063</v>
      </c>
      <c r="G26" s="69">
        <f>'Basic T2'!BG26</f>
        <v>3.8318921138786113</v>
      </c>
      <c r="H26" s="69">
        <f>'Basic T2'!BR26</f>
        <v>3.4504327812453837</v>
      </c>
      <c r="I26" s="69">
        <f>'Basic T2'!CC26</f>
        <v>2.3210342625517906</v>
      </c>
      <c r="J26" s="69">
        <f>'Basic T2'!CN26</f>
        <v>0.94922697926321498</v>
      </c>
      <c r="K26" s="309">
        <f t="shared" si="12"/>
        <v>14.380451956126183</v>
      </c>
      <c r="L26" s="97"/>
      <c r="M26" s="97">
        <f t="shared" si="0"/>
        <v>0.14668725778041095</v>
      </c>
      <c r="N26" s="97">
        <f t="shared" si="1"/>
        <v>0.43473423936253186</v>
      </c>
      <c r="O26" s="97">
        <f t="shared" si="2"/>
        <v>0.99335603663985395</v>
      </c>
      <c r="P26" s="97">
        <f t="shared" si="3"/>
        <v>2.116195207310188</v>
      </c>
      <c r="Q26" s="97">
        <f t="shared" si="4"/>
        <v>3.0688703363907965</v>
      </c>
      <c r="R26" s="97">
        <f t="shared" si="5"/>
        <v>2.482622239032291</v>
      </c>
      <c r="S26" s="97">
        <f t="shared" si="6"/>
        <v>2.4407753708328555</v>
      </c>
      <c r="T26" s="97">
        <f t="shared" si="7"/>
        <v>2.7762348196325353</v>
      </c>
      <c r="U26" s="97">
        <f t="shared" si="8"/>
        <v>2.9106656531695307</v>
      </c>
      <c r="V26" s="97">
        <f t="shared" si="9"/>
        <v>1.9936355333051701</v>
      </c>
      <c r="W26" s="97"/>
      <c r="X26" s="97">
        <f t="shared" si="10"/>
        <v>0.11915186659069868</v>
      </c>
      <c r="Y26" s="97">
        <f t="shared" si="13"/>
        <v>2.2566717039286996</v>
      </c>
      <c r="Z26" s="97">
        <f t="shared" si="13"/>
        <v>9.8688232563526945</v>
      </c>
      <c r="AA26" s="97">
        <f t="shared" si="13"/>
        <v>6.0850546183099796</v>
      </c>
      <c r="AB26" s="97">
        <f t="shared" si="13"/>
        <v>8.2888348210336815</v>
      </c>
      <c r="AC26" s="97">
        <f t="shared" si="13"/>
        <v>26.64653465391396</v>
      </c>
      <c r="AD26" s="97">
        <f t="shared" si="13"/>
        <v>23.993910565345427</v>
      </c>
      <c r="AE26" s="97">
        <f t="shared" si="13"/>
        <v>16.140203865866763</v>
      </c>
      <c r="AF26" s="97">
        <f t="shared" si="13"/>
        <v>6.6008146486580834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1.4969323876642816E-3</v>
      </c>
      <c r="C27" s="69">
        <f>'Basic T2'!O27</f>
        <v>2.7775321206288429E-2</v>
      </c>
      <c r="D27" s="69">
        <f>'Basic T2'!Z27</f>
        <v>0.13211569693740222</v>
      </c>
      <c r="E27" s="69">
        <f>'Basic T2'!AK27</f>
        <v>4.0306297662876731E-2</v>
      </c>
      <c r="F27" s="69">
        <f>'Basic T2'!AV27</f>
        <v>3.5605243502071879E-2</v>
      </c>
      <c r="G27" s="69">
        <f>'Basic T2'!BG27</f>
        <v>0.13590062730593128</v>
      </c>
      <c r="H27" s="69">
        <f>'Basic T2'!BR27</f>
        <v>0.20006185421751377</v>
      </c>
      <c r="I27" s="69">
        <f>'Basic T2'!CC27</f>
        <v>0.1608758229618707</v>
      </c>
      <c r="J27" s="69">
        <f>'Basic T2'!CN27</f>
        <v>4.8953013513363147E-2</v>
      </c>
      <c r="K27" s="309">
        <f t="shared" si="12"/>
        <v>0.78309080969498246</v>
      </c>
      <c r="L27" s="97"/>
      <c r="M27" s="97">
        <f t="shared" si="0"/>
        <v>1.281507608430923E-2</v>
      </c>
      <c r="N27" s="97">
        <f t="shared" si="1"/>
        <v>3.7208487569457487E-2</v>
      </c>
      <c r="O27" s="97">
        <f t="shared" si="2"/>
        <v>9.2474384379930358E-2</v>
      </c>
      <c r="P27" s="97">
        <f t="shared" si="3"/>
        <v>9.7474635108003735E-2</v>
      </c>
      <c r="Q27" s="97">
        <f t="shared" si="4"/>
        <v>9.1669841179691305E-2</v>
      </c>
      <c r="R27" s="97">
        <f t="shared" si="5"/>
        <v>8.8047865028914013E-2</v>
      </c>
      <c r="S27" s="97">
        <f t="shared" si="6"/>
        <v>0.14152023162758551</v>
      </c>
      <c r="T27" s="97">
        <f t="shared" si="7"/>
        <v>0.19242674205625557</v>
      </c>
      <c r="U27" s="97">
        <f t="shared" si="8"/>
        <v>0.15010725376040909</v>
      </c>
      <c r="V27" s="97">
        <f t="shared" si="9"/>
        <v>0.10856388024352404</v>
      </c>
      <c r="W27" s="97"/>
      <c r="X27" s="97">
        <f t="shared" si="10"/>
        <v>0.19115693469156453</v>
      </c>
      <c r="Y27" s="97">
        <f t="shared" si="13"/>
        <v>3.5468838176133173</v>
      </c>
      <c r="Z27" s="97">
        <f t="shared" si="13"/>
        <v>16.871057009194363</v>
      </c>
      <c r="AA27" s="97">
        <f t="shared" si="13"/>
        <v>5.1470783673960145</v>
      </c>
      <c r="AB27" s="97">
        <f t="shared" si="13"/>
        <v>4.5467579316810385</v>
      </c>
      <c r="AC27" s="97">
        <f t="shared" si="13"/>
        <v>17.354389251339217</v>
      </c>
      <c r="AD27" s="97">
        <f t="shared" si="13"/>
        <v>25.547720869746744</v>
      </c>
      <c r="AE27" s="97">
        <f t="shared" si="13"/>
        <v>20.543699526308139</v>
      </c>
      <c r="AF27" s="97">
        <f t="shared" si="13"/>
        <v>6.2512562920296011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0.11545180226065611</v>
      </c>
      <c r="C28" s="69">
        <f>'Basic T2'!O28</f>
        <v>1.5497147655847017</v>
      </c>
      <c r="D28" s="69">
        <f>'Basic T2'!Z28</f>
        <v>6.458803808956957</v>
      </c>
      <c r="E28" s="69">
        <f>'Basic T2'!AK28</f>
        <v>2.2075825116037691</v>
      </c>
      <c r="F28" s="69">
        <f>'Basic T2'!AV28</f>
        <v>1.7323446667858806</v>
      </c>
      <c r="G28" s="69">
        <f>'Basic T2'!BG28</f>
        <v>13.90296931969857</v>
      </c>
      <c r="H28" s="69">
        <f>'Basic T2'!BR28</f>
        <v>12.731730937295151</v>
      </c>
      <c r="I28" s="69">
        <f>'Basic T2'!CC28</f>
        <v>8.5428669624532141</v>
      </c>
      <c r="J28" s="69">
        <f>'Basic T2'!CN28</f>
        <v>3.8748885289724821</v>
      </c>
      <c r="K28" s="309">
        <f t="shared" si="12"/>
        <v>51.116353303611383</v>
      </c>
      <c r="L28" s="97"/>
      <c r="M28" s="97">
        <f t="shared" si="0"/>
        <v>0.98837037813677575</v>
      </c>
      <c r="N28" s="97">
        <f t="shared" si="1"/>
        <v>2.0760351307263405</v>
      </c>
      <c r="O28" s="97">
        <f t="shared" si="2"/>
        <v>4.5208398389408524</v>
      </c>
      <c r="P28" s="97">
        <f t="shared" si="3"/>
        <v>5.338701698409225</v>
      </c>
      <c r="Q28" s="97">
        <f t="shared" si="4"/>
        <v>4.4601228598115359</v>
      </c>
      <c r="R28" s="97">
        <f t="shared" si="5"/>
        <v>9.0075137284412374</v>
      </c>
      <c r="S28" s="97">
        <f t="shared" si="6"/>
        <v>9.0062021983817715</v>
      </c>
      <c r="T28" s="97">
        <f t="shared" si="7"/>
        <v>10.218291519133416</v>
      </c>
      <c r="U28" s="97">
        <f t="shared" si="8"/>
        <v>11.881778750004692</v>
      </c>
      <c r="V28" s="97">
        <f t="shared" si="9"/>
        <v>7.0865212435585123</v>
      </c>
      <c r="W28" s="97"/>
      <c r="X28" s="97">
        <f t="shared" si="10"/>
        <v>0.22586079561450137</v>
      </c>
      <c r="Y28" s="97">
        <f t="shared" si="13"/>
        <v>3.031739679041646</v>
      </c>
      <c r="Z28" s="97">
        <f t="shared" si="13"/>
        <v>12.635494106150647</v>
      </c>
      <c r="AA28" s="97">
        <f t="shared" si="13"/>
        <v>4.3187402248583391</v>
      </c>
      <c r="AB28" s="97">
        <f t="shared" si="13"/>
        <v>3.3890224063841625</v>
      </c>
      <c r="AC28" s="97">
        <f t="shared" si="13"/>
        <v>27.198672090554478</v>
      </c>
      <c r="AD28" s="97">
        <f t="shared" si="13"/>
        <v>24.907353741910324</v>
      </c>
      <c r="AE28" s="97">
        <f t="shared" si="13"/>
        <v>16.712590805748377</v>
      </c>
      <c r="AF28" s="97">
        <f t="shared" si="13"/>
        <v>7.5805261497375254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5.0615502012671391E-2</v>
      </c>
      <c r="C29" s="69">
        <f>'Basic T2'!O29</f>
        <v>0.52552982921025704</v>
      </c>
      <c r="D29" s="69">
        <f>'Basic T2'!Z29</f>
        <v>2.3336045740798368</v>
      </c>
      <c r="E29" s="69">
        <f>'Basic T2'!AK29</f>
        <v>0.70798326272334999</v>
      </c>
      <c r="F29" s="69">
        <f>'Basic T2'!AV29</f>
        <v>1.0151634671316403</v>
      </c>
      <c r="G29" s="69">
        <f>'Basic T2'!BG29</f>
        <v>3.6619996819291343</v>
      </c>
      <c r="H29" s="69">
        <f>'Basic T2'!BR29</f>
        <v>3.524602076301238</v>
      </c>
      <c r="I29" s="69">
        <f>'Basic T2'!CC29</f>
        <v>1.7703856873749455</v>
      </c>
      <c r="J29" s="69">
        <f>'Basic T2'!CN29</f>
        <v>0.6813718474188557</v>
      </c>
      <c r="K29" s="309">
        <f t="shared" si="12"/>
        <v>14.271255928181928</v>
      </c>
      <c r="L29" s="97"/>
      <c r="M29" s="97">
        <f t="shared" si="0"/>
        <v>0.43331383212971297</v>
      </c>
      <c r="N29" s="97">
        <f t="shared" si="1"/>
        <v>0.70401238467484695</v>
      </c>
      <c r="O29" s="97">
        <f t="shared" si="2"/>
        <v>1.6334065624046938</v>
      </c>
      <c r="P29" s="97">
        <f t="shared" si="3"/>
        <v>1.7121495696215498</v>
      </c>
      <c r="Q29" s="97">
        <f t="shared" si="4"/>
        <v>2.6136564351249856</v>
      </c>
      <c r="R29" s="97">
        <f t="shared" si="5"/>
        <v>2.3725516218890195</v>
      </c>
      <c r="S29" s="97">
        <f t="shared" si="6"/>
        <v>2.4932414236794274</v>
      </c>
      <c r="T29" s="97">
        <f t="shared" si="7"/>
        <v>2.1175932078080351</v>
      </c>
      <c r="U29" s="97">
        <f t="shared" si="8"/>
        <v>2.0893270805030411</v>
      </c>
      <c r="V29" s="97">
        <f t="shared" si="9"/>
        <v>1.9784971300011827</v>
      </c>
      <c r="W29" s="97"/>
      <c r="X29" s="97">
        <f>IF($K29&gt;0,B29/$K29*100,0)</f>
        <v>0.35466746772243962</v>
      </c>
      <c r="Y29" s="97">
        <f t="shared" si="13"/>
        <v>3.6824357425507008</v>
      </c>
      <c r="Z29" s="97">
        <f t="shared" si="13"/>
        <v>16.351781411694745</v>
      </c>
      <c r="AA29" s="97">
        <f t="shared" si="13"/>
        <v>4.9609036954152836</v>
      </c>
      <c r="AB29" s="97">
        <f t="shared" si="13"/>
        <v>7.1133435784510244</v>
      </c>
      <c r="AC29" s="97">
        <f t="shared" si="13"/>
        <v>25.659967842757698</v>
      </c>
      <c r="AD29" s="97">
        <f t="shared" si="13"/>
        <v>24.697210210778213</v>
      </c>
      <c r="AE29" s="97">
        <f t="shared" si="13"/>
        <v>12.405254984453789</v>
      </c>
      <c r="AF29" s="97">
        <f t="shared" si="13"/>
        <v>4.7744350661761157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3.1992154600802757E-2</v>
      </c>
      <c r="C30" s="69">
        <f>'Basic T2'!O30</f>
        <v>0.19816124399530571</v>
      </c>
      <c r="D30" s="69">
        <f>'Basic T2'!Z30</f>
        <v>0.51692932537629277</v>
      </c>
      <c r="E30" s="69">
        <f>'Basic T2'!AK30</f>
        <v>0.27221760124770839</v>
      </c>
      <c r="F30" s="69">
        <f>'Basic T2'!AV30</f>
        <v>0.51591667222755877</v>
      </c>
      <c r="G30" s="69">
        <f>'Basic T2'!BG30</f>
        <v>3.301350942163177</v>
      </c>
      <c r="H30" s="69">
        <f>'Basic T2'!BR30</f>
        <v>3.9819516763564873</v>
      </c>
      <c r="I30" s="69">
        <f>'Basic T2'!CC30</f>
        <v>3.1669622231968648</v>
      </c>
      <c r="J30" s="69">
        <f>'Basic T2'!CN30</f>
        <v>1.5314964145330756</v>
      </c>
      <c r="K30" s="309">
        <f t="shared" si="12"/>
        <v>13.516978253697273</v>
      </c>
      <c r="L30" s="97"/>
      <c r="M30" s="97">
        <f t="shared" si="0"/>
        <v>0.27388137145591507</v>
      </c>
      <c r="N30" s="97">
        <f t="shared" si="1"/>
        <v>0.2654615631331827</v>
      </c>
      <c r="O30" s="97">
        <f t="shared" si="2"/>
        <v>0.3618246903299826</v>
      </c>
      <c r="P30" s="97">
        <f t="shared" si="3"/>
        <v>0.65831676165174824</v>
      </c>
      <c r="Q30" s="97">
        <f t="shared" si="4"/>
        <v>1.3282874867097347</v>
      </c>
      <c r="R30" s="97">
        <f t="shared" si="5"/>
        <v>2.1388930127180887</v>
      </c>
      <c r="S30" s="97">
        <f t="shared" si="6"/>
        <v>2.8167624746451558</v>
      </c>
      <c r="T30" s="97">
        <f t="shared" si="7"/>
        <v>3.7880659231775624</v>
      </c>
      <c r="U30" s="97">
        <f t="shared" si="8"/>
        <v>4.696109686214073</v>
      </c>
      <c r="V30" s="97">
        <f t="shared" si="9"/>
        <v>1.8739277619160031</v>
      </c>
      <c r="W30" s="97"/>
      <c r="X30" s="97">
        <f t="shared" si="10"/>
        <v>0.23668126115429683</v>
      </c>
      <c r="Y30" s="97">
        <f t="shared" si="13"/>
        <v>1.4660173322473391</v>
      </c>
      <c r="Z30" s="97">
        <f t="shared" si="13"/>
        <v>3.8242964934481427</v>
      </c>
      <c r="AA30" s="97">
        <f t="shared" si="13"/>
        <v>2.0138939054166878</v>
      </c>
      <c r="AB30" s="97">
        <f t="shared" si="13"/>
        <v>3.8168047809534729</v>
      </c>
      <c r="AC30" s="97">
        <f t="shared" si="13"/>
        <v>24.423734951709083</v>
      </c>
      <c r="AD30" s="97">
        <f t="shared" si="13"/>
        <v>29.458889417590882</v>
      </c>
      <c r="AE30" s="97">
        <f t="shared" si="13"/>
        <v>23.429513340606373</v>
      </c>
      <c r="AF30" s="97">
        <f t="shared" si="13"/>
        <v>11.330168516873721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6.9867469805236587E-2</v>
      </c>
      <c r="C31" s="69">
        <f>'Basic T2'!O31</f>
        <v>0.4019328085485952</v>
      </c>
      <c r="D31" s="69">
        <f>'Basic T2'!Z31</f>
        <v>1.5424620520669554</v>
      </c>
      <c r="E31" s="69">
        <f>'Basic T2'!AK31</f>
        <v>0.74804101393889022</v>
      </c>
      <c r="F31" s="69">
        <f>'Basic T2'!AV31</f>
        <v>1.2121063105245378</v>
      </c>
      <c r="G31" s="69">
        <f>'Basic T2'!BG31</f>
        <v>6.1100933318561523</v>
      </c>
      <c r="H31" s="69">
        <f>'Basic T2'!BR31</f>
        <v>9.785577364022922</v>
      </c>
      <c r="I31" s="69">
        <f>'Basic T2'!CC31</f>
        <v>7.638415182996404</v>
      </c>
      <c r="J31" s="69">
        <f>'Basic T2'!CN31</f>
        <v>3.7116408394585085</v>
      </c>
      <c r="K31" s="309">
        <f t="shared" si="12"/>
        <v>31.2201363732182</v>
      </c>
      <c r="L31" s="97"/>
      <c r="M31" s="97">
        <f t="shared" si="0"/>
        <v>0.59812784381620798</v>
      </c>
      <c r="N31" s="97">
        <f t="shared" si="1"/>
        <v>0.53843884646963525</v>
      </c>
      <c r="O31" s="97">
        <f t="shared" si="2"/>
        <v>1.0796463402973173</v>
      </c>
      <c r="P31" s="97">
        <f t="shared" si="3"/>
        <v>1.809023133044326</v>
      </c>
      <c r="Q31" s="97">
        <f t="shared" si="4"/>
        <v>3.1207086948364848</v>
      </c>
      <c r="R31" s="97">
        <f t="shared" si="5"/>
        <v>3.9586327426308965</v>
      </c>
      <c r="S31" s="97">
        <f t="shared" si="6"/>
        <v>6.9221450565009741</v>
      </c>
      <c r="T31" s="97">
        <f t="shared" si="7"/>
        <v>9.1364589226399922</v>
      </c>
      <c r="U31" s="97">
        <f t="shared" si="8"/>
        <v>11.381203594422384</v>
      </c>
      <c r="V31" s="97">
        <f t="shared" si="9"/>
        <v>4.3282070284144032</v>
      </c>
      <c r="W31" s="97"/>
      <c r="X31" s="97">
        <f t="shared" si="10"/>
        <v>0.22378976494533032</v>
      </c>
      <c r="Y31" s="97">
        <f t="shared" si="13"/>
        <v>1.2874152878249059</v>
      </c>
      <c r="Z31" s="97">
        <f t="shared" si="13"/>
        <v>4.9405999821004531</v>
      </c>
      <c r="AA31" s="97">
        <f t="shared" si="13"/>
        <v>2.396020968635447</v>
      </c>
      <c r="AB31" s="97">
        <f t="shared" si="13"/>
        <v>3.8824504032734715</v>
      </c>
      <c r="AC31" s="97">
        <f t="shared" si="13"/>
        <v>19.571001416565302</v>
      </c>
      <c r="AD31" s="97">
        <f t="shared" si="13"/>
        <v>31.34380083111154</v>
      </c>
      <c r="AE31" s="97">
        <f t="shared" si="13"/>
        <v>24.466309473103141</v>
      </c>
      <c r="AF31" s="97">
        <f t="shared" si="13"/>
        <v>11.88861187244042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4.7226570831502472E-4</v>
      </c>
      <c r="C32" s="69">
        <f>'Basic T2'!O32</f>
        <v>0.11316943979381409</v>
      </c>
      <c r="D32" s="69">
        <f>'Basic T2'!Z32</f>
        <v>0.40344584659652988</v>
      </c>
      <c r="E32" s="69">
        <f>'Basic T2'!AK32</f>
        <v>0.26162029104761403</v>
      </c>
      <c r="F32" s="69">
        <f>'Basic T2'!AV32</f>
        <v>0.29385196820912712</v>
      </c>
      <c r="G32" s="69">
        <f>'Basic T2'!BG32</f>
        <v>1.2798477286311198</v>
      </c>
      <c r="H32" s="69">
        <f>'Basic T2'!BR32</f>
        <v>2.3665830773623364</v>
      </c>
      <c r="I32" s="69">
        <f>'Basic T2'!CC32</f>
        <v>2.8751694548604858</v>
      </c>
      <c r="J32" s="69">
        <f>'Basic T2'!CN32</f>
        <v>1.5831675407802424</v>
      </c>
      <c r="K32" s="309">
        <f t="shared" si="12"/>
        <v>9.1773276129895844</v>
      </c>
      <c r="L32" s="97"/>
      <c r="M32" s="97">
        <f t="shared" si="0"/>
        <v>4.0430155923812817E-3</v>
      </c>
      <c r="N32" s="97">
        <f t="shared" si="1"/>
        <v>0.15160450035973824</v>
      </c>
      <c r="O32" s="97">
        <f t="shared" si="2"/>
        <v>0.28239192737507213</v>
      </c>
      <c r="P32" s="97">
        <f t="shared" si="3"/>
        <v>0.63268878278054763</v>
      </c>
      <c r="Q32" s="97">
        <f t="shared" si="4"/>
        <v>0.75655607451478013</v>
      </c>
      <c r="R32" s="97">
        <f t="shared" si="5"/>
        <v>0.82919308248959667</v>
      </c>
      <c r="S32" s="97">
        <f t="shared" si="6"/>
        <v>1.674079182081891</v>
      </c>
      <c r="T32" s="97">
        <f t="shared" si="7"/>
        <v>3.4390468429155581</v>
      </c>
      <c r="U32" s="97">
        <f t="shared" si="8"/>
        <v>4.8545516349932285</v>
      </c>
      <c r="V32" s="97">
        <f t="shared" si="9"/>
        <v>1.2722998196342787</v>
      </c>
      <c r="W32" s="97"/>
      <c r="X32" s="97">
        <f t="shared" si="10"/>
        <v>5.1460046783834987E-3</v>
      </c>
      <c r="Y32" s="97">
        <f t="shared" si="13"/>
        <v>1.2331415480213885</v>
      </c>
      <c r="Z32" s="97">
        <f t="shared" si="13"/>
        <v>4.3961146818545824</v>
      </c>
      <c r="AA32" s="97">
        <f t="shared" si="13"/>
        <v>2.8507241114212465</v>
      </c>
      <c r="AB32" s="97">
        <f t="shared" si="13"/>
        <v>3.2019339463615659</v>
      </c>
      <c r="AC32" s="97">
        <f t="shared" si="13"/>
        <v>13.945756135147928</v>
      </c>
      <c r="AD32" s="97">
        <f t="shared" si="13"/>
        <v>25.787279011513942</v>
      </c>
      <c r="AE32" s="97">
        <f t="shared" si="13"/>
        <v>31.329048892086764</v>
      </c>
      <c r="AF32" s="97">
        <f t="shared" si="13"/>
        <v>17.250855668914205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4.5593582164164842E-2</v>
      </c>
      <c r="C33" s="69">
        <f>'Basic T2'!O33</f>
        <v>1.3264733271635905</v>
      </c>
      <c r="D33" s="69">
        <f>'Basic T2'!Z33</f>
        <v>4.926933698187165</v>
      </c>
      <c r="E33" s="69">
        <f>'Basic T2'!AK33</f>
        <v>2.3127126747311606</v>
      </c>
      <c r="F33" s="69">
        <f>'Basic T2'!AV33</f>
        <v>2.1115003922412123</v>
      </c>
      <c r="G33" s="69">
        <f>'Basic T2'!BG33</f>
        <v>11.471366262497121</v>
      </c>
      <c r="H33" s="69">
        <f>'Basic T2'!BR33</f>
        <v>18.085773331071312</v>
      </c>
      <c r="I33" s="69">
        <f>'Basic T2'!CC33</f>
        <v>15.19416447549284</v>
      </c>
      <c r="J33" s="69">
        <f>'Basic T2'!CN33</f>
        <v>6.2315372715097199</v>
      </c>
      <c r="K33" s="309">
        <f t="shared" ref="K33" si="14">SUM(B33:J33)</f>
        <v>61.70605501505829</v>
      </c>
      <c r="L33" s="97"/>
      <c r="M33" s="97">
        <f t="shared" si="0"/>
        <v>0.39032172007558635</v>
      </c>
      <c r="N33" s="97">
        <f t="shared" si="1"/>
        <v>1.7769755366072595</v>
      </c>
      <c r="O33" s="97">
        <f t="shared" si="2"/>
        <v>3.4486073281395688</v>
      </c>
      <c r="P33" s="97">
        <f t="shared" si="3"/>
        <v>5.5929429679844676</v>
      </c>
      <c r="Q33" s="97">
        <f t="shared" si="4"/>
        <v>5.4363033803249934</v>
      </c>
      <c r="R33" s="97">
        <f t="shared" si="5"/>
        <v>7.4321166016685662</v>
      </c>
      <c r="S33" s="97">
        <f t="shared" si="6"/>
        <v>12.793557477451179</v>
      </c>
      <c r="T33" s="97">
        <f t="shared" si="7"/>
        <v>18.174039544642739</v>
      </c>
      <c r="U33" s="97">
        <f t="shared" si="8"/>
        <v>19.108097324317178</v>
      </c>
      <c r="V33" s="97">
        <f t="shared" si="9"/>
        <v>8.5546257011551496</v>
      </c>
      <c r="W33" s="97"/>
      <c r="X33" s="97">
        <f t="shared" ref="X33" si="15">IF($K33&gt;0,B33/$K33*100,0)</f>
        <v>7.3888343944591053E-2</v>
      </c>
      <c r="Y33" s="97">
        <f t="shared" ref="Y33" si="16">IF($K33&gt;0,C33/$K33*100,0)</f>
        <v>2.1496647725087721</v>
      </c>
      <c r="Z33" s="97">
        <f t="shared" ref="Z33" si="17">IF($K33&gt;0,D33/$K33*100,0)</f>
        <v>7.9845222595818726</v>
      </c>
      <c r="AA33" s="97">
        <f t="shared" ref="AA33" si="18">IF($K33&gt;0,E33/$K33*100,0)</f>
        <v>3.7479509493303103</v>
      </c>
      <c r="AB33" s="97">
        <f t="shared" ref="AB33" si="19">IF($K33&gt;0,F33/$K33*100,0)</f>
        <v>3.4218690397983429</v>
      </c>
      <c r="AC33" s="97">
        <f t="shared" ref="AC33" si="20">IF($K33&gt;0,G33/$K33*100,0)</f>
        <v>18.590341352558891</v>
      </c>
      <c r="AD33" s="97">
        <f t="shared" ref="AD33" si="21">IF($K33&gt;0,H33/$K33*100,0)</f>
        <v>29.309560182801825</v>
      </c>
      <c r="AE33" s="97">
        <f t="shared" ref="AE33" si="22">IF($K33&gt;0,I33/$K33*100,0)</f>
        <v>24.623457895315084</v>
      </c>
      <c r="AF33" s="97">
        <f>IF($K33&gt;0,J33/$K33*100,0)</f>
        <v>10.098745204160307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11.681026143084116</v>
      </c>
      <c r="C35" s="310">
        <f t="shared" ref="C35:K35" si="24">SUM(C8:C33)</f>
        <v>74.647810272965103</v>
      </c>
      <c r="D35" s="310">
        <f t="shared" si="24"/>
        <v>142.86734410104944</v>
      </c>
      <c r="E35" s="310">
        <f t="shared" si="24"/>
        <v>41.350549933545885</v>
      </c>
      <c r="F35" s="310">
        <f t="shared" si="24"/>
        <v>38.840738724831482</v>
      </c>
      <c r="G35" s="310">
        <f t="shared" si="24"/>
        <v>154.34857763025022</v>
      </c>
      <c r="H35" s="310">
        <f t="shared" si="24"/>
        <v>141.3662569066324</v>
      </c>
      <c r="I35" s="310">
        <f t="shared" si="24"/>
        <v>83.603672360070917</v>
      </c>
      <c r="J35" s="310">
        <f t="shared" si="24"/>
        <v>32.612023927570206</v>
      </c>
      <c r="K35" s="310">
        <f t="shared" si="24"/>
        <v>721.31799999999987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1.6194003398063155</v>
      </c>
      <c r="Y35" s="98">
        <f t="shared" ref="Y35:AG35" si="26">IF($K35&gt;0,C35/$K35*100,0)</f>
        <v>10.348807359994499</v>
      </c>
      <c r="Z35" s="98">
        <f t="shared" si="26"/>
        <v>19.806429910393124</v>
      </c>
      <c r="AA35" s="98">
        <f t="shared" si="26"/>
        <v>5.7326380228340197</v>
      </c>
      <c r="AB35" s="98">
        <f t="shared" si="26"/>
        <v>5.3846900707914518</v>
      </c>
      <c r="AC35" s="98">
        <f t="shared" si="26"/>
        <v>21.398131979272701</v>
      </c>
      <c r="AD35" s="98">
        <f t="shared" si="26"/>
        <v>19.598326522647767</v>
      </c>
      <c r="AE35" s="98">
        <f t="shared" si="26"/>
        <v>11.590404282171098</v>
      </c>
      <c r="AF35" s="98">
        <f t="shared" si="26"/>
        <v>4.521171512089011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automation\Data\Results\Workbooks\MCAs\LV_MCA\[LV_MCA_MainTables.Main.xlsm]Manager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automation\Data\Results\Workbooks\MCAs\LV_MCA\[LV_MCA_MainTables.Main.xlsm]Manager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automation\Data\Results\Workbooks\MCAs\LV_MCA\[LV_MCA_MainTables.Main.xlsm]Manager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automation\Data\Results\Workbooks\MCAs\LV_MCA\[LV_MCA_MainTables.Main.xlsm]Manager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automation\Data\Results\Workbooks\MCAs\LV_MCA\[LV_MCA_MainTables.Main.xlsm]Manager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automation\Data\Results\Workbooks\MCAs\LV_MCA\[LV_MCA_MainTables.Main.xlsm]Manager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automation\Data\Results\Workbooks\MCAs\LV_MCA\[LV_MCA_MainTables.Main.xlsm]Manager</v>
      </c>
      <c r="Y79" s="91" t="str">
        <f ca="1">CELL("filename")</f>
        <v>M:\IE\Projects\Nuffield via NFER AI and automation\Data\Results\Workbooks\MCAs\LV_MCA\[LV_MCA_MainTables.Main.xlsm]Manager</v>
      </c>
      <c r="AW79" s="91" t="str">
        <f ca="1">CELL("filename")</f>
        <v>M:\IE\Projects\Nuffield via NFER AI and automation\Data\Results\Workbooks\MCAs\LV_MCA\[LV_MCA_MainTables.Main.xlsm]Manager</v>
      </c>
      <c r="BU79" s="91" t="str">
        <f ca="1">CELL("filename")</f>
        <v>M:\IE\Projects\Nuffield via NFER AI and automation\Data\Results\Workbooks\MCAs\LV_MCA\[LV_MCA_MainTables.Main.xlsm]Manager</v>
      </c>
      <c r="CS79" s="91" t="str">
        <f ca="1">CELL("filename")</f>
        <v>M:\IE\Projects\Nuffield via NFER AI and automation\Data\Results\Workbooks\MCAs\LV_MCA\[LV_MCA_MainTables.Main.xlsm]Manager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automation\Data\Results\Workbooks\MCAs\LV_MCA\[LV_MCA_MainTables.Main.xlsm]Manager</v>
      </c>
      <c r="Y96" s="91" t="str">
        <f ca="1">CELL("filename")</f>
        <v>M:\IE\Projects\Nuffield via NFER AI and automation\Data\Results\Workbooks\MCAs\LV_MCA\[LV_MCA_MainTables.Main.xlsm]Manager</v>
      </c>
      <c r="AW96" s="91" t="str">
        <f ca="1">CELL("filename")</f>
        <v>M:\IE\Projects\Nuffield via NFER AI and automation\Data\Results\Workbooks\MCAs\LV_MCA\[LV_MCA_MainTables.Main.xlsm]Manager</v>
      </c>
      <c r="BU96" s="91" t="str">
        <f ca="1">CELL("filename")</f>
        <v>M:\IE\Projects\Nuffield via NFER AI and automation\Data\Results\Workbooks\MCAs\LV_MCA\[LV_MCA_MainTables.Main.xlsm]Manager</v>
      </c>
      <c r="CS96" s="91" t="str">
        <f ca="1">CELL("filename")</f>
        <v>M:\IE\Projects\Nuffield via NFER AI and automation\Data\Results\Workbooks\MCAs\LV_MCA\[LV_MCA_MainTables.Main.xlsm]Manager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496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470</v>
      </c>
      <c r="E4" s="126" t="s">
        <v>328</v>
      </c>
      <c r="F4" s="126" t="s">
        <v>442</v>
      </c>
      <c r="G4" s="126" t="s">
        <v>443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471</v>
      </c>
      <c r="E5" s="126" t="s">
        <v>329</v>
      </c>
      <c r="F5" s="126" t="s">
        <v>444</v>
      </c>
      <c r="G5" s="126" t="s">
        <v>445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472</v>
      </c>
      <c r="E6" s="126" t="s">
        <v>497</v>
      </c>
      <c r="F6" s="126" t="s">
        <v>446</v>
      </c>
      <c r="G6" s="126" t="s">
        <v>447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473</v>
      </c>
      <c r="E7" s="126" t="s">
        <v>498</v>
      </c>
      <c r="F7" s="126" t="s">
        <v>448</v>
      </c>
      <c r="G7" s="126" t="s">
        <v>449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474</v>
      </c>
      <c r="E8" s="126" t="s">
        <v>330</v>
      </c>
      <c r="F8" s="126" t="s">
        <v>450</v>
      </c>
      <c r="G8" s="126" t="s">
        <v>451</v>
      </c>
    </row>
    <row r="9" spans="1:12" x14ac:dyDescent="0.2">
      <c r="A9" s="10" t="s">
        <v>257</v>
      </c>
      <c r="B9" s="126" t="s">
        <v>315</v>
      </c>
      <c r="C9" s="10" t="s">
        <v>452</v>
      </c>
      <c r="D9" s="126" t="s">
        <v>475</v>
      </c>
      <c r="E9" s="126" t="s">
        <v>499</v>
      </c>
      <c r="F9" s="126" t="s">
        <v>447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476</v>
      </c>
      <c r="E10" s="126" t="s">
        <v>500</v>
      </c>
      <c r="F10" s="126" t="s">
        <v>449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477</v>
      </c>
      <c r="E11" s="126" t="s">
        <v>331</v>
      </c>
      <c r="F11" s="126" t="s">
        <v>451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478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479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480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481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482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483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484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485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486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487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488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489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490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491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492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493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494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495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470</v>
      </c>
      <c r="C12" s="358" t="s">
        <v>471</v>
      </c>
      <c r="D12" s="358" t="s">
        <v>472</v>
      </c>
      <c r="E12" s="358" t="s">
        <v>473</v>
      </c>
      <c r="F12" s="358" t="s">
        <v>474</v>
      </c>
      <c r="G12" s="358" t="s">
        <v>475</v>
      </c>
      <c r="H12" s="358" t="s">
        <v>476</v>
      </c>
      <c r="I12" s="358" t="s">
        <v>477</v>
      </c>
      <c r="J12" s="358" t="s">
        <v>478</v>
      </c>
      <c r="K12" s="358" t="s">
        <v>479</v>
      </c>
      <c r="L12" s="358" t="s">
        <v>480</v>
      </c>
      <c r="M12" s="358" t="s">
        <v>481</v>
      </c>
      <c r="N12" s="358" t="s">
        <v>482</v>
      </c>
      <c r="O12" s="358" t="s">
        <v>483</v>
      </c>
      <c r="P12" s="358" t="s">
        <v>484</v>
      </c>
      <c r="Q12" s="358" t="s">
        <v>485</v>
      </c>
      <c r="R12" s="358" t="s">
        <v>486</v>
      </c>
      <c r="S12" s="358" t="s">
        <v>487</v>
      </c>
      <c r="T12" s="358" t="s">
        <v>488</v>
      </c>
      <c r="U12" s="358" t="s">
        <v>489</v>
      </c>
      <c r="V12" s="358" t="s">
        <v>490</v>
      </c>
      <c r="W12" s="358" t="s">
        <v>491</v>
      </c>
      <c r="X12" s="358" t="s">
        <v>492</v>
      </c>
      <c r="Y12" s="358" t="s">
        <v>493</v>
      </c>
      <c r="Z12" s="358" t="s">
        <v>494</v>
      </c>
      <c r="AA12" s="125" t="s">
        <v>495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497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498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499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500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501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502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470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471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472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473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474</v>
      </c>
    </row>
    <row r="231" spans="1:6" x14ac:dyDescent="0.2">
      <c r="A231" s="89"/>
      <c r="B231" s="89"/>
      <c r="C231" s="89">
        <v>6</v>
      </c>
      <c r="D231" s="126" t="s">
        <v>475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497</v>
      </c>
      <c r="C233" s="89">
        <v>7</v>
      </c>
      <c r="D233" s="126" t="s">
        <v>476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477</v>
      </c>
    </row>
    <row r="235" spans="1:6" x14ac:dyDescent="0.2">
      <c r="A235" s="89"/>
      <c r="B235" s="89"/>
      <c r="C235" s="89">
        <v>9</v>
      </c>
      <c r="D235" s="126" t="s">
        <v>478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479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480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498</v>
      </c>
      <c r="C239" s="89">
        <v>12</v>
      </c>
      <c r="D239" s="126" t="s">
        <v>481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482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483</v>
      </c>
    </row>
    <row r="243" spans="1:6" x14ac:dyDescent="0.2">
      <c r="A243" s="89"/>
      <c r="B243" s="89"/>
      <c r="C243" s="89">
        <v>15</v>
      </c>
      <c r="D243" s="126" t="s">
        <v>484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485</v>
      </c>
    </row>
    <row r="245" spans="1:6" x14ac:dyDescent="0.2">
      <c r="A245" s="89"/>
      <c r="B245" s="89"/>
      <c r="C245" s="89">
        <v>17</v>
      </c>
      <c r="D245" s="126" t="s">
        <v>486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499</v>
      </c>
      <c r="C247" s="89">
        <v>18</v>
      </c>
      <c r="D247" s="126" t="s">
        <v>487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488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489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500</v>
      </c>
      <c r="C251" s="89">
        <v>21</v>
      </c>
      <c r="D251" s="126" t="s">
        <v>490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491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492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493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494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495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443</v>
      </c>
      <c r="C264" s="14">
        <v>1</v>
      </c>
      <c r="D264" s="126" t="s">
        <v>442</v>
      </c>
    </row>
    <row r="265" spans="1:6" x14ac:dyDescent="0.2">
      <c r="C265" s="14">
        <v>2</v>
      </c>
      <c r="D265" s="126" t="s">
        <v>444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445</v>
      </c>
      <c r="C267" s="14">
        <v>3</v>
      </c>
      <c r="D267" s="126" t="s">
        <v>446</v>
      </c>
      <c r="E267" s="126"/>
      <c r="F267" s="126"/>
    </row>
    <row r="268" spans="1:6" x14ac:dyDescent="0.2">
      <c r="C268" s="14">
        <v>4</v>
      </c>
      <c r="D268" s="126" t="s">
        <v>448</v>
      </c>
    </row>
    <row r="269" spans="1:6" x14ac:dyDescent="0.2">
      <c r="C269" s="14">
        <v>5</v>
      </c>
      <c r="D269" s="126" t="s">
        <v>450</v>
      </c>
    </row>
    <row r="271" spans="1:6" x14ac:dyDescent="0.2">
      <c r="A271" s="14">
        <v>3</v>
      </c>
      <c r="B271" s="126" t="s">
        <v>447</v>
      </c>
      <c r="C271" s="14">
        <v>6</v>
      </c>
      <c r="D271" s="126" t="s">
        <v>447</v>
      </c>
    </row>
    <row r="273" spans="1:4" x14ac:dyDescent="0.2">
      <c r="A273" s="14">
        <v>4</v>
      </c>
      <c r="B273" s="126" t="s">
        <v>449</v>
      </c>
      <c r="C273" s="14">
        <v>7</v>
      </c>
      <c r="D273" s="126" t="s">
        <v>449</v>
      </c>
    </row>
    <row r="275" spans="1:4" x14ac:dyDescent="0.2">
      <c r="A275" s="14">
        <v>5</v>
      </c>
      <c r="B275" s="126" t="s">
        <v>451</v>
      </c>
      <c r="C275" s="14">
        <v>8</v>
      </c>
      <c r="D275" s="126" t="s">
        <v>451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5E8C99-7DBE-4C4C-A7F7-5FE68A5BDA02}"/>
</file>

<file path=customXml/itemProps2.xml><?xml version="1.0" encoding="utf-8"?>
<ds:datastoreItem xmlns:ds="http://schemas.openxmlformats.org/officeDocument/2006/customXml" ds:itemID="{4BA8A23D-41B6-45B7-85CA-FBBB6D6A1831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2024-02-29T16:28:45Z</dcterms:modified>
</cp:coreProperties>
</file>